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 - Solent University\Desktop\Quill Capital Finance Tasks\"/>
    </mc:Choice>
  </mc:AlternateContent>
  <xr:revisionPtr revIDLastSave="0" documentId="13_ncr:1_{374C435E-4AA5-4ADA-A7E6-69ABF5FFBB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J5" i="3"/>
  <c r="K5" i="3"/>
  <c r="L5" i="3"/>
  <c r="M5" i="3"/>
  <c r="N5" i="3"/>
  <c r="C5" i="3"/>
  <c r="D5" i="3"/>
  <c r="E5" i="3"/>
  <c r="F5" i="3"/>
  <c r="G5" i="3"/>
  <c r="H5" i="3"/>
  <c r="I5" i="3"/>
  <c r="B5" i="3"/>
  <c r="J3" i="3"/>
  <c r="K3" i="3"/>
  <c r="L3" i="3"/>
  <c r="M3" i="3"/>
  <c r="N3" i="3"/>
  <c r="C3" i="3"/>
  <c r="D3" i="3"/>
  <c r="E3" i="3"/>
  <c r="F3" i="3"/>
  <c r="G3" i="3"/>
  <c r="H3" i="3"/>
  <c r="I3" i="3"/>
  <c r="B3" i="3"/>
  <c r="C147" i="3"/>
  <c r="D147" i="3"/>
  <c r="E147" i="3"/>
  <c r="F147" i="3"/>
  <c r="G147" i="3"/>
  <c r="G148" i="3" s="1"/>
  <c r="H147" i="3"/>
  <c r="H148" i="3" s="1"/>
  <c r="I147" i="3"/>
  <c r="I148" i="3" s="1"/>
  <c r="B147" i="3"/>
  <c r="B140" i="3" s="1"/>
  <c r="C144" i="3"/>
  <c r="D145" i="3" s="1"/>
  <c r="D144" i="3"/>
  <c r="E144" i="3"/>
  <c r="F144" i="3"/>
  <c r="G144" i="3"/>
  <c r="H144" i="3"/>
  <c r="H146" i="3" s="1"/>
  <c r="I144" i="3"/>
  <c r="B144" i="3"/>
  <c r="C137" i="3"/>
  <c r="D137" i="3"/>
  <c r="E137" i="3"/>
  <c r="F137" i="3"/>
  <c r="G137" i="3"/>
  <c r="G139" i="3" s="1"/>
  <c r="H137" i="3"/>
  <c r="H138" i="3" s="1"/>
  <c r="I137" i="3"/>
  <c r="B137" i="3"/>
  <c r="C141" i="3"/>
  <c r="D141" i="3"/>
  <c r="E141" i="3"/>
  <c r="F141" i="3"/>
  <c r="G141" i="3"/>
  <c r="H141" i="3"/>
  <c r="I141" i="3"/>
  <c r="B141" i="3"/>
  <c r="C142" i="3" s="1"/>
  <c r="C130" i="3"/>
  <c r="D130" i="3"/>
  <c r="E130" i="3"/>
  <c r="F130" i="3"/>
  <c r="G130" i="3"/>
  <c r="H130" i="3"/>
  <c r="I130" i="3"/>
  <c r="J130" i="3" s="1"/>
  <c r="K130" i="3" s="1"/>
  <c r="B130" i="3"/>
  <c r="C126" i="3"/>
  <c r="D126" i="3"/>
  <c r="E126" i="3"/>
  <c r="F126" i="3"/>
  <c r="G126" i="3"/>
  <c r="H126" i="3"/>
  <c r="I126" i="3"/>
  <c r="B126" i="3"/>
  <c r="B127" i="3" s="1"/>
  <c r="B129" i="3" s="1"/>
  <c r="C122" i="3"/>
  <c r="D122" i="3"/>
  <c r="E122" i="3"/>
  <c r="F122" i="3"/>
  <c r="G122" i="3"/>
  <c r="H122" i="3"/>
  <c r="I122" i="3"/>
  <c r="B122" i="3"/>
  <c r="I120" i="3"/>
  <c r="C120" i="3"/>
  <c r="D120" i="3"/>
  <c r="E120" i="3"/>
  <c r="F120" i="3"/>
  <c r="G120" i="3"/>
  <c r="H120" i="3"/>
  <c r="H121" i="3" s="1"/>
  <c r="B120" i="3"/>
  <c r="H149" i="3"/>
  <c r="E148" i="3"/>
  <c r="G149" i="3"/>
  <c r="F148" i="3"/>
  <c r="E149" i="3"/>
  <c r="D148" i="3"/>
  <c r="G146" i="3"/>
  <c r="F146" i="3"/>
  <c r="H145" i="3"/>
  <c r="G145" i="3"/>
  <c r="E145" i="3"/>
  <c r="C145" i="3"/>
  <c r="I145" i="3"/>
  <c r="F145" i="3"/>
  <c r="E146" i="3"/>
  <c r="D146" i="3"/>
  <c r="B145" i="3"/>
  <c r="F143" i="3"/>
  <c r="F142" i="3"/>
  <c r="E142" i="3"/>
  <c r="I142" i="3"/>
  <c r="H143" i="3"/>
  <c r="G142" i="3"/>
  <c r="E143" i="3"/>
  <c r="D142" i="3"/>
  <c r="C143" i="3"/>
  <c r="F140" i="3"/>
  <c r="E140" i="3"/>
  <c r="D140" i="3"/>
  <c r="C139" i="3"/>
  <c r="B139" i="3"/>
  <c r="I138" i="3"/>
  <c r="G138" i="3"/>
  <c r="C138" i="3"/>
  <c r="B138" i="3"/>
  <c r="I139" i="3"/>
  <c r="F138" i="3"/>
  <c r="E138" i="3"/>
  <c r="D138" i="3"/>
  <c r="C140" i="3"/>
  <c r="C134" i="3"/>
  <c r="K133" i="3"/>
  <c r="L133" i="3" s="1"/>
  <c r="M133" i="3" s="1"/>
  <c r="N133" i="3" s="1"/>
  <c r="K132" i="3"/>
  <c r="K131" i="3" s="1"/>
  <c r="I132" i="3"/>
  <c r="H132" i="3"/>
  <c r="G132" i="3"/>
  <c r="F132" i="3"/>
  <c r="E132" i="3"/>
  <c r="D132" i="3"/>
  <c r="C132" i="3"/>
  <c r="B132" i="3"/>
  <c r="J131" i="3"/>
  <c r="I131" i="3"/>
  <c r="I133" i="3" s="1"/>
  <c r="H131" i="3"/>
  <c r="H133" i="3" s="1"/>
  <c r="G131" i="3"/>
  <c r="G133" i="3" s="1"/>
  <c r="C131" i="3"/>
  <c r="B131" i="3"/>
  <c r="B133" i="3" s="1"/>
  <c r="F131" i="3"/>
  <c r="F133" i="3" s="1"/>
  <c r="E131" i="3"/>
  <c r="E133" i="3" s="1"/>
  <c r="D131" i="3"/>
  <c r="D133" i="3" s="1"/>
  <c r="L129" i="3"/>
  <c r="M129" i="3" s="1"/>
  <c r="N129" i="3" s="1"/>
  <c r="K129" i="3"/>
  <c r="K128" i="3"/>
  <c r="L128" i="3" s="1"/>
  <c r="I128" i="3"/>
  <c r="H128" i="3"/>
  <c r="G128" i="3"/>
  <c r="F128" i="3"/>
  <c r="E128" i="3"/>
  <c r="D128" i="3"/>
  <c r="C128" i="3"/>
  <c r="B128" i="3"/>
  <c r="K127" i="3"/>
  <c r="J127" i="3"/>
  <c r="J126" i="3" s="1"/>
  <c r="K126" i="3" s="1"/>
  <c r="I127" i="3"/>
  <c r="I129" i="3" s="1"/>
  <c r="E127" i="3"/>
  <c r="D127" i="3"/>
  <c r="D129" i="3" s="1"/>
  <c r="H127" i="3"/>
  <c r="H129" i="3" s="1"/>
  <c r="G127" i="3"/>
  <c r="G129" i="3" s="1"/>
  <c r="F127" i="3"/>
  <c r="F129" i="3" s="1"/>
  <c r="L125" i="3"/>
  <c r="M125" i="3" s="1"/>
  <c r="N125" i="3" s="1"/>
  <c r="K125" i="3"/>
  <c r="K124" i="3"/>
  <c r="L124" i="3" s="1"/>
  <c r="I124" i="3"/>
  <c r="H124" i="3"/>
  <c r="G124" i="3"/>
  <c r="F124" i="3"/>
  <c r="E124" i="3"/>
  <c r="D124" i="3"/>
  <c r="C124" i="3"/>
  <c r="B124" i="3"/>
  <c r="K123" i="3"/>
  <c r="J123" i="3"/>
  <c r="G123" i="3"/>
  <c r="F123" i="3"/>
  <c r="F125" i="3" s="1"/>
  <c r="D123" i="3"/>
  <c r="D125" i="3" s="1"/>
  <c r="I123" i="3"/>
  <c r="I125" i="3" s="1"/>
  <c r="H123" i="3"/>
  <c r="H125" i="3" s="1"/>
  <c r="E123" i="3"/>
  <c r="E125" i="3" s="1"/>
  <c r="C123" i="3"/>
  <c r="C125" i="3" s="1"/>
  <c r="B123" i="3"/>
  <c r="B125" i="3" s="1"/>
  <c r="I121" i="3"/>
  <c r="G121" i="3"/>
  <c r="F121" i="3"/>
  <c r="E121" i="3"/>
  <c r="D121" i="3"/>
  <c r="C121" i="3"/>
  <c r="B121" i="3"/>
  <c r="C114" i="3"/>
  <c r="C107" i="3" s="1"/>
  <c r="D114" i="3"/>
  <c r="E114" i="3"/>
  <c r="F114" i="3"/>
  <c r="G114" i="3"/>
  <c r="H114" i="3"/>
  <c r="H116" i="3" s="1"/>
  <c r="I114" i="3"/>
  <c r="I115" i="3" s="1"/>
  <c r="B114" i="3"/>
  <c r="B81" i="3"/>
  <c r="B83" i="3" s="1"/>
  <c r="C81" i="3"/>
  <c r="C83" i="3" s="1"/>
  <c r="D81" i="3"/>
  <c r="E81" i="3"/>
  <c r="F81" i="3"/>
  <c r="G81" i="3"/>
  <c r="H81" i="3"/>
  <c r="H83" i="3" s="1"/>
  <c r="I81" i="3"/>
  <c r="C108" i="3"/>
  <c r="C101" i="3" s="1"/>
  <c r="D108" i="3"/>
  <c r="E108" i="3"/>
  <c r="F108" i="3"/>
  <c r="G108" i="3"/>
  <c r="G109" i="3" s="1"/>
  <c r="H108" i="3"/>
  <c r="I108" i="3"/>
  <c r="B108" i="3"/>
  <c r="D101" i="3"/>
  <c r="F101" i="3"/>
  <c r="I109" i="3"/>
  <c r="C111" i="3"/>
  <c r="C113" i="3" s="1"/>
  <c r="D111" i="3"/>
  <c r="E111" i="3"/>
  <c r="F112" i="3" s="1"/>
  <c r="F111" i="3"/>
  <c r="G111" i="3"/>
  <c r="H111" i="3"/>
  <c r="H113" i="3" s="1"/>
  <c r="I111" i="3"/>
  <c r="I113" i="3" s="1"/>
  <c r="J113" i="3" s="1"/>
  <c r="K113" i="3" s="1"/>
  <c r="L113" i="3" s="1"/>
  <c r="M113" i="3" s="1"/>
  <c r="N113" i="3" s="1"/>
  <c r="B111" i="3"/>
  <c r="E109" i="3"/>
  <c r="B101" i="3"/>
  <c r="B102" i="3" s="1"/>
  <c r="C104" i="3"/>
  <c r="D104" i="3"/>
  <c r="E104" i="3"/>
  <c r="F104" i="3"/>
  <c r="G104" i="3"/>
  <c r="G107" i="3" s="1"/>
  <c r="H104" i="3"/>
  <c r="I105" i="3" s="1"/>
  <c r="I104" i="3"/>
  <c r="B104" i="3"/>
  <c r="C97" i="3"/>
  <c r="D98" i="3" s="1"/>
  <c r="D100" i="3" s="1"/>
  <c r="D97" i="3"/>
  <c r="E97" i="3"/>
  <c r="F97" i="3"/>
  <c r="G98" i="3" s="1"/>
  <c r="G100" i="3" s="1"/>
  <c r="G97" i="3"/>
  <c r="H97" i="3"/>
  <c r="I97" i="3"/>
  <c r="B97" i="3"/>
  <c r="C93" i="3"/>
  <c r="D94" i="3" s="1"/>
  <c r="D96" i="3" s="1"/>
  <c r="D93" i="3"/>
  <c r="E93" i="3"/>
  <c r="F93" i="3"/>
  <c r="F94" i="3" s="1"/>
  <c r="F96" i="3" s="1"/>
  <c r="G93" i="3"/>
  <c r="G94" i="3" s="1"/>
  <c r="G96" i="3" s="1"/>
  <c r="H93" i="3"/>
  <c r="I93" i="3"/>
  <c r="I94" i="3" s="1"/>
  <c r="I96" i="3" s="1"/>
  <c r="B93" i="3"/>
  <c r="C89" i="3"/>
  <c r="C90" i="3" s="1"/>
  <c r="C92" i="3" s="1"/>
  <c r="D89" i="3"/>
  <c r="E89" i="3"/>
  <c r="F89" i="3"/>
  <c r="G89" i="3"/>
  <c r="H89" i="3"/>
  <c r="I89" i="3"/>
  <c r="B89" i="3"/>
  <c r="C87" i="3"/>
  <c r="D87" i="3"/>
  <c r="E87" i="3"/>
  <c r="F88" i="3" s="1"/>
  <c r="F87" i="3"/>
  <c r="G87" i="3"/>
  <c r="G88" i="3" s="1"/>
  <c r="H87" i="3"/>
  <c r="H88" i="3" s="1"/>
  <c r="I87" i="3"/>
  <c r="I88" i="3" s="1"/>
  <c r="B87" i="3"/>
  <c r="G116" i="3"/>
  <c r="B116" i="3"/>
  <c r="H115" i="3"/>
  <c r="G115" i="3"/>
  <c r="E115" i="3"/>
  <c r="B115" i="3"/>
  <c r="G113" i="3"/>
  <c r="F113" i="3"/>
  <c r="G112" i="3"/>
  <c r="D113" i="3"/>
  <c r="F107" i="3"/>
  <c r="E107" i="3"/>
  <c r="D107" i="3"/>
  <c r="I106" i="3"/>
  <c r="D106" i="3"/>
  <c r="C106" i="3"/>
  <c r="B106" i="3"/>
  <c r="B105" i="3"/>
  <c r="F105" i="3"/>
  <c r="E105" i="3"/>
  <c r="D105" i="3"/>
  <c r="B107" i="3"/>
  <c r="K100" i="3"/>
  <c r="L100" i="3" s="1"/>
  <c r="M100" i="3" s="1"/>
  <c r="N100" i="3" s="1"/>
  <c r="K99" i="3"/>
  <c r="L99" i="3" s="1"/>
  <c r="I99" i="3"/>
  <c r="H99" i="3"/>
  <c r="G99" i="3"/>
  <c r="F99" i="3"/>
  <c r="E99" i="3"/>
  <c r="D99" i="3"/>
  <c r="C99" i="3"/>
  <c r="B99" i="3"/>
  <c r="J98" i="3"/>
  <c r="J97" i="3" s="1"/>
  <c r="I98" i="3"/>
  <c r="I100" i="3" s="1"/>
  <c r="H98" i="3"/>
  <c r="H100" i="3" s="1"/>
  <c r="B98" i="3"/>
  <c r="B100" i="3" s="1"/>
  <c r="E98" i="3"/>
  <c r="E100" i="3" s="1"/>
  <c r="L96" i="3"/>
  <c r="M96" i="3" s="1"/>
  <c r="N96" i="3" s="1"/>
  <c r="K96" i="3"/>
  <c r="K95" i="3"/>
  <c r="L95" i="3" s="1"/>
  <c r="I95" i="3"/>
  <c r="H95" i="3"/>
  <c r="G95" i="3"/>
  <c r="F95" i="3"/>
  <c r="E95" i="3"/>
  <c r="D95" i="3"/>
  <c r="C95" i="3"/>
  <c r="B95" i="3"/>
  <c r="K94" i="3"/>
  <c r="J94" i="3"/>
  <c r="E94" i="3"/>
  <c r="E96" i="3" s="1"/>
  <c r="J93" i="3"/>
  <c r="K93" i="3" s="1"/>
  <c r="H94" i="3"/>
  <c r="H96" i="3" s="1"/>
  <c r="L92" i="3"/>
  <c r="M92" i="3" s="1"/>
  <c r="N92" i="3" s="1"/>
  <c r="K92" i="3"/>
  <c r="K91" i="3"/>
  <c r="L91" i="3" s="1"/>
  <c r="I91" i="3"/>
  <c r="H91" i="3"/>
  <c r="G91" i="3"/>
  <c r="F91" i="3"/>
  <c r="E91" i="3"/>
  <c r="D91" i="3"/>
  <c r="C91" i="3"/>
  <c r="B91" i="3"/>
  <c r="K90" i="3"/>
  <c r="J90" i="3"/>
  <c r="G90" i="3"/>
  <c r="G92" i="3" s="1"/>
  <c r="F90" i="3"/>
  <c r="F92" i="3" s="1"/>
  <c r="I90" i="3"/>
  <c r="I92" i="3" s="1"/>
  <c r="H90" i="3"/>
  <c r="H92" i="3" s="1"/>
  <c r="E90" i="3"/>
  <c r="E92" i="3" s="1"/>
  <c r="B90" i="3"/>
  <c r="B92" i="3" s="1"/>
  <c r="E88" i="3"/>
  <c r="D88" i="3"/>
  <c r="C88" i="3"/>
  <c r="B88" i="3"/>
  <c r="G74" i="3"/>
  <c r="K54" i="3"/>
  <c r="L54" i="3"/>
  <c r="M54" i="3"/>
  <c r="N54" i="3"/>
  <c r="J54" i="3"/>
  <c r="C78" i="3"/>
  <c r="D78" i="3"/>
  <c r="E78" i="3"/>
  <c r="E79" i="3" s="1"/>
  <c r="F78" i="3"/>
  <c r="G78" i="3"/>
  <c r="H78" i="3"/>
  <c r="I78" i="3"/>
  <c r="B78" i="3"/>
  <c r="B79" i="3" s="1"/>
  <c r="C71" i="3"/>
  <c r="D71" i="3"/>
  <c r="E72" i="3" s="1"/>
  <c r="E71" i="3"/>
  <c r="F71" i="3"/>
  <c r="G71" i="3"/>
  <c r="H71" i="3"/>
  <c r="H72" i="3" s="1"/>
  <c r="I71" i="3"/>
  <c r="E68" i="3"/>
  <c r="G72" i="3"/>
  <c r="B71" i="3"/>
  <c r="B72" i="3" s="1"/>
  <c r="B38" i="3"/>
  <c r="C38" i="3"/>
  <c r="D38" i="3"/>
  <c r="E38" i="3"/>
  <c r="F38" i="3"/>
  <c r="G38" i="3"/>
  <c r="H38" i="3"/>
  <c r="I38" i="3"/>
  <c r="C75" i="3"/>
  <c r="D76" i="3" s="1"/>
  <c r="D75" i="3"/>
  <c r="E75" i="3"/>
  <c r="E77" i="3" s="1"/>
  <c r="F75" i="3"/>
  <c r="G75" i="3"/>
  <c r="G76" i="3" s="1"/>
  <c r="H75" i="3"/>
  <c r="H68" i="3"/>
  <c r="I68" i="3"/>
  <c r="B75" i="3"/>
  <c r="C64" i="3"/>
  <c r="D64" i="3"/>
  <c r="D65" i="3" s="1"/>
  <c r="D67" i="3" s="1"/>
  <c r="E64" i="3"/>
  <c r="E65" i="3" s="1"/>
  <c r="E67" i="3" s="1"/>
  <c r="F64" i="3"/>
  <c r="F65" i="3" s="1"/>
  <c r="F67" i="3" s="1"/>
  <c r="G64" i="3"/>
  <c r="G65" i="3" s="1"/>
  <c r="G67" i="3" s="1"/>
  <c r="H64" i="3"/>
  <c r="H65" i="3" s="1"/>
  <c r="H67" i="3" s="1"/>
  <c r="I64" i="3"/>
  <c r="I65" i="3" s="1"/>
  <c r="I67" i="3" s="1"/>
  <c r="B64" i="3"/>
  <c r="B65" i="3" s="1"/>
  <c r="B67" i="3" s="1"/>
  <c r="C60" i="3"/>
  <c r="D61" i="3" s="1"/>
  <c r="D63" i="3" s="1"/>
  <c r="D60" i="3"/>
  <c r="E60" i="3"/>
  <c r="F60" i="3"/>
  <c r="G60" i="3"/>
  <c r="H60" i="3"/>
  <c r="I60" i="3"/>
  <c r="E61" i="3"/>
  <c r="E63" i="3" s="1"/>
  <c r="F61" i="3"/>
  <c r="F63" i="3" s="1"/>
  <c r="G61" i="3"/>
  <c r="G63" i="3" s="1"/>
  <c r="H61" i="3"/>
  <c r="H63" i="3" s="1"/>
  <c r="I61" i="3"/>
  <c r="I63" i="3" s="1"/>
  <c r="B60" i="3"/>
  <c r="B61" i="3" s="1"/>
  <c r="B63" i="3" s="1"/>
  <c r="I56" i="3"/>
  <c r="J56" i="3" s="1"/>
  <c r="K56" i="3" s="1"/>
  <c r="L56" i="3" s="1"/>
  <c r="M56" i="3" s="1"/>
  <c r="N56" i="3" s="1"/>
  <c r="C56" i="3"/>
  <c r="D57" i="3" s="1"/>
  <c r="D59" i="3" s="1"/>
  <c r="D56" i="3"/>
  <c r="E56" i="3"/>
  <c r="E57" i="3" s="1"/>
  <c r="E59" i="3" s="1"/>
  <c r="F56" i="3"/>
  <c r="F57" i="3" s="1"/>
  <c r="F59" i="3" s="1"/>
  <c r="G56" i="3"/>
  <c r="G57" i="3" s="1"/>
  <c r="G59" i="3" s="1"/>
  <c r="H56" i="3"/>
  <c r="H57" i="3" s="1"/>
  <c r="H59" i="3" s="1"/>
  <c r="B56" i="3"/>
  <c r="B57" i="3" s="1"/>
  <c r="B59" i="3" s="1"/>
  <c r="C54" i="3"/>
  <c r="D54" i="3"/>
  <c r="E54" i="3"/>
  <c r="F54" i="3"/>
  <c r="G54" i="3"/>
  <c r="H54" i="3"/>
  <c r="I54" i="3"/>
  <c r="B54" i="3"/>
  <c r="E83" i="3"/>
  <c r="D83" i="3"/>
  <c r="G82" i="3"/>
  <c r="I83" i="3"/>
  <c r="J83" i="3" s="1"/>
  <c r="H82" i="3"/>
  <c r="F82" i="3"/>
  <c r="E82" i="3"/>
  <c r="I80" i="3"/>
  <c r="J80" i="3" s="1"/>
  <c r="K80" i="3" s="1"/>
  <c r="L80" i="3" s="1"/>
  <c r="M80" i="3" s="1"/>
  <c r="N80" i="3" s="1"/>
  <c r="H80" i="3"/>
  <c r="G80" i="3"/>
  <c r="I79" i="3"/>
  <c r="H79" i="3"/>
  <c r="D79" i="3"/>
  <c r="F80" i="3"/>
  <c r="E80" i="3"/>
  <c r="D80" i="3"/>
  <c r="F77" i="3"/>
  <c r="I75" i="3"/>
  <c r="I76" i="3" s="1"/>
  <c r="H76" i="3"/>
  <c r="G77" i="3"/>
  <c r="F76" i="3"/>
  <c r="I74" i="3"/>
  <c r="J74" i="3" s="1"/>
  <c r="H74" i="3"/>
  <c r="I73" i="3"/>
  <c r="H73" i="3"/>
  <c r="G73" i="3"/>
  <c r="I72" i="3"/>
  <c r="L67" i="3"/>
  <c r="M67" i="3" s="1"/>
  <c r="N67" i="3" s="1"/>
  <c r="K67" i="3"/>
  <c r="L66" i="3"/>
  <c r="M66" i="3" s="1"/>
  <c r="K66" i="3"/>
  <c r="I66" i="3"/>
  <c r="H66" i="3"/>
  <c r="G66" i="3"/>
  <c r="F66" i="3"/>
  <c r="E66" i="3"/>
  <c r="D66" i="3"/>
  <c r="C66" i="3"/>
  <c r="B66" i="3"/>
  <c r="K65" i="3"/>
  <c r="J65" i="3"/>
  <c r="C65" i="3"/>
  <c r="C67" i="3" s="1"/>
  <c r="L63" i="3"/>
  <c r="M63" i="3" s="1"/>
  <c r="N63" i="3" s="1"/>
  <c r="K63" i="3"/>
  <c r="K62" i="3"/>
  <c r="L62" i="3" s="1"/>
  <c r="I62" i="3"/>
  <c r="H62" i="3"/>
  <c r="G62" i="3"/>
  <c r="F62" i="3"/>
  <c r="E62" i="3"/>
  <c r="D62" i="3"/>
  <c r="C62" i="3"/>
  <c r="B62" i="3"/>
  <c r="K61" i="3"/>
  <c r="J61" i="3"/>
  <c r="K59" i="3"/>
  <c r="L59" i="3" s="1"/>
  <c r="M59" i="3" s="1"/>
  <c r="N59" i="3" s="1"/>
  <c r="K58" i="3"/>
  <c r="K57" i="3" s="1"/>
  <c r="I58" i="3"/>
  <c r="H58" i="3"/>
  <c r="G58" i="3"/>
  <c r="F58" i="3"/>
  <c r="E58" i="3"/>
  <c r="D58" i="3"/>
  <c r="C58" i="3"/>
  <c r="B58" i="3"/>
  <c r="J57" i="3"/>
  <c r="B172" i="1"/>
  <c r="B170" i="1"/>
  <c r="B161" i="1"/>
  <c r="B159" i="1"/>
  <c r="C150" i="1"/>
  <c r="B150" i="1"/>
  <c r="C148" i="1"/>
  <c r="B148" i="1"/>
  <c r="C98" i="1"/>
  <c r="D98" i="1"/>
  <c r="E98" i="1"/>
  <c r="F98" i="1"/>
  <c r="B98" i="1"/>
  <c r="G98" i="1"/>
  <c r="E93" i="1"/>
  <c r="D93" i="1"/>
  <c r="C93" i="1"/>
  <c r="B93" i="1"/>
  <c r="B85" i="1"/>
  <c r="C85" i="1"/>
  <c r="D85" i="1"/>
  <c r="E85" i="1"/>
  <c r="F85" i="1"/>
  <c r="G85" i="1"/>
  <c r="C124" i="1"/>
  <c r="B124" i="1"/>
  <c r="C123" i="1"/>
  <c r="B123" i="1"/>
  <c r="C122" i="1"/>
  <c r="B122" i="1"/>
  <c r="C116" i="1"/>
  <c r="B116" i="1"/>
  <c r="C115" i="1"/>
  <c r="B115" i="1"/>
  <c r="C114" i="1"/>
  <c r="B114" i="1"/>
  <c r="G141" i="1"/>
  <c r="F141" i="1"/>
  <c r="E141" i="1"/>
  <c r="D141" i="1"/>
  <c r="C139" i="1"/>
  <c r="B139" i="1"/>
  <c r="C137" i="1"/>
  <c r="B137" i="1"/>
  <c r="B141" i="1" s="1"/>
  <c r="B148" i="3" l="1"/>
  <c r="C148" i="3"/>
  <c r="C146" i="3"/>
  <c r="B134" i="3"/>
  <c r="B135" i="3" s="1"/>
  <c r="B142" i="3"/>
  <c r="C133" i="3"/>
  <c r="E129" i="3"/>
  <c r="C127" i="3"/>
  <c r="C129" i="3" s="1"/>
  <c r="G125" i="3"/>
  <c r="L123" i="3"/>
  <c r="M124" i="3"/>
  <c r="M128" i="3"/>
  <c r="L127" i="3"/>
  <c r="L126" i="3"/>
  <c r="D134" i="3"/>
  <c r="E134" i="3"/>
  <c r="D139" i="3"/>
  <c r="G140" i="3"/>
  <c r="I146" i="3"/>
  <c r="J146" i="3" s="1"/>
  <c r="K146" i="3" s="1"/>
  <c r="L146" i="3" s="1"/>
  <c r="M146" i="3" s="1"/>
  <c r="N146" i="3" s="1"/>
  <c r="B149" i="3"/>
  <c r="E139" i="3"/>
  <c r="H140" i="3"/>
  <c r="C149" i="3"/>
  <c r="L132" i="3"/>
  <c r="G134" i="3"/>
  <c r="F139" i="3"/>
  <c r="I140" i="3"/>
  <c r="J140" i="3" s="1"/>
  <c r="B143" i="3"/>
  <c r="D149" i="3"/>
  <c r="J122" i="3"/>
  <c r="H134" i="3"/>
  <c r="I134" i="3"/>
  <c r="H139" i="3"/>
  <c r="D143" i="3"/>
  <c r="F149" i="3"/>
  <c r="F134" i="3"/>
  <c r="B136" i="3"/>
  <c r="G143" i="3"/>
  <c r="I149" i="3"/>
  <c r="J149" i="3" s="1"/>
  <c r="C136" i="3"/>
  <c r="I143" i="3"/>
  <c r="B146" i="3"/>
  <c r="H142" i="3"/>
  <c r="D115" i="3"/>
  <c r="C115" i="3"/>
  <c r="D82" i="3"/>
  <c r="H109" i="3"/>
  <c r="E113" i="3"/>
  <c r="H112" i="3"/>
  <c r="I112" i="3"/>
  <c r="D112" i="3"/>
  <c r="E112" i="3"/>
  <c r="C112" i="3"/>
  <c r="B112" i="3"/>
  <c r="F103" i="3"/>
  <c r="F109" i="3"/>
  <c r="F110" i="3"/>
  <c r="E110" i="3"/>
  <c r="E101" i="3"/>
  <c r="E103" i="3" s="1"/>
  <c r="C109" i="3"/>
  <c r="B109" i="3"/>
  <c r="H105" i="3"/>
  <c r="D102" i="3"/>
  <c r="C102" i="3"/>
  <c r="F98" i="3"/>
  <c r="F100" i="3" s="1"/>
  <c r="C98" i="3"/>
  <c r="C100" i="3" s="1"/>
  <c r="C94" i="3"/>
  <c r="C96" i="3" s="1"/>
  <c r="D90" i="3"/>
  <c r="D92" i="3" s="1"/>
  <c r="M95" i="3"/>
  <c r="L94" i="3"/>
  <c r="L93" i="3"/>
  <c r="M91" i="3"/>
  <c r="L90" i="3"/>
  <c r="M99" i="3"/>
  <c r="L98" i="3"/>
  <c r="E106" i="3"/>
  <c r="H107" i="3"/>
  <c r="C116" i="3"/>
  <c r="K98" i="3"/>
  <c r="K97" i="3" s="1"/>
  <c r="L97" i="3" s="1"/>
  <c r="G101" i="3"/>
  <c r="C105" i="3"/>
  <c r="F106" i="3"/>
  <c r="I107" i="3"/>
  <c r="J107" i="3" s="1"/>
  <c r="B110" i="3"/>
  <c r="D116" i="3"/>
  <c r="H101" i="3"/>
  <c r="G106" i="3"/>
  <c r="C110" i="3"/>
  <c r="E116" i="3"/>
  <c r="I101" i="3"/>
  <c r="H106" i="3"/>
  <c r="D110" i="3"/>
  <c r="F116" i="3"/>
  <c r="B94" i="3"/>
  <c r="B96" i="3" s="1"/>
  <c r="G105" i="3"/>
  <c r="B103" i="3"/>
  <c r="D109" i="3"/>
  <c r="G110" i="3"/>
  <c r="F115" i="3"/>
  <c r="I116" i="3"/>
  <c r="J116" i="3" s="1"/>
  <c r="C103" i="3"/>
  <c r="H110" i="3"/>
  <c r="D103" i="3"/>
  <c r="I110" i="3"/>
  <c r="B113" i="3"/>
  <c r="J89" i="3"/>
  <c r="I82" i="3"/>
  <c r="G83" i="3"/>
  <c r="C74" i="3"/>
  <c r="B82" i="3"/>
  <c r="C82" i="3"/>
  <c r="C79" i="3"/>
  <c r="C73" i="3"/>
  <c r="D72" i="3"/>
  <c r="F73" i="3"/>
  <c r="E73" i="3"/>
  <c r="E74" i="3"/>
  <c r="F68" i="3"/>
  <c r="F70" i="3" s="1"/>
  <c r="D73" i="3"/>
  <c r="D74" i="3"/>
  <c r="F74" i="3"/>
  <c r="D68" i="3"/>
  <c r="E69" i="3" s="1"/>
  <c r="F72" i="3"/>
  <c r="B73" i="3"/>
  <c r="B74" i="3"/>
  <c r="C72" i="3"/>
  <c r="B68" i="3"/>
  <c r="E76" i="3"/>
  <c r="G68" i="3"/>
  <c r="G69" i="3" s="1"/>
  <c r="C77" i="3"/>
  <c r="D77" i="3"/>
  <c r="C68" i="3"/>
  <c r="C70" i="3" s="1"/>
  <c r="C76" i="3"/>
  <c r="B77" i="3"/>
  <c r="J64" i="3"/>
  <c r="K64" i="3" s="1"/>
  <c r="J60" i="3"/>
  <c r="K60" i="3" s="1"/>
  <c r="C61" i="3"/>
  <c r="C63" i="3" s="1"/>
  <c r="I57" i="3"/>
  <c r="I59" i="3" s="1"/>
  <c r="C57" i="3"/>
  <c r="C59" i="3" s="1"/>
  <c r="J82" i="3"/>
  <c r="K83" i="3"/>
  <c r="L64" i="3"/>
  <c r="M65" i="3"/>
  <c r="N66" i="3"/>
  <c r="N65" i="3" s="1"/>
  <c r="M62" i="3"/>
  <c r="L61" i="3"/>
  <c r="B69" i="3"/>
  <c r="B70" i="3"/>
  <c r="L60" i="3"/>
  <c r="F79" i="3"/>
  <c r="G79" i="3"/>
  <c r="K74" i="3"/>
  <c r="F83" i="3"/>
  <c r="B76" i="3"/>
  <c r="L65" i="3"/>
  <c r="H77" i="3"/>
  <c r="D70" i="3"/>
  <c r="I77" i="3"/>
  <c r="B80" i="3"/>
  <c r="L58" i="3"/>
  <c r="E70" i="3"/>
  <c r="C80" i="3"/>
  <c r="C69" i="3"/>
  <c r="C141" i="1"/>
  <c r="C135" i="3" l="1"/>
  <c r="F136" i="3"/>
  <c r="F135" i="3"/>
  <c r="H135" i="3"/>
  <c r="H136" i="3"/>
  <c r="L131" i="3"/>
  <c r="L130" i="3" s="1"/>
  <c r="M132" i="3"/>
  <c r="E135" i="3"/>
  <c r="E136" i="3"/>
  <c r="J120" i="3"/>
  <c r="K122" i="3"/>
  <c r="K140" i="3"/>
  <c r="D135" i="3"/>
  <c r="D136" i="3"/>
  <c r="J148" i="3"/>
  <c r="K149" i="3"/>
  <c r="I136" i="3"/>
  <c r="J136" i="3" s="1"/>
  <c r="K136" i="3" s="1"/>
  <c r="L136" i="3" s="1"/>
  <c r="M136" i="3" s="1"/>
  <c r="N136" i="3" s="1"/>
  <c r="I135" i="3"/>
  <c r="N128" i="3"/>
  <c r="N127" i="3" s="1"/>
  <c r="M127" i="3"/>
  <c r="M126" i="3" s="1"/>
  <c r="N126" i="3" s="1"/>
  <c r="N124" i="3"/>
  <c r="N123" i="3" s="1"/>
  <c r="M123" i="3"/>
  <c r="G136" i="3"/>
  <c r="G135" i="3"/>
  <c r="E102" i="3"/>
  <c r="F102" i="3"/>
  <c r="G103" i="3"/>
  <c r="G102" i="3"/>
  <c r="K107" i="3"/>
  <c r="J87" i="3"/>
  <c r="K89" i="3"/>
  <c r="N91" i="3"/>
  <c r="N90" i="3" s="1"/>
  <c r="M90" i="3"/>
  <c r="H103" i="3"/>
  <c r="H102" i="3"/>
  <c r="I102" i="3"/>
  <c r="I103" i="3"/>
  <c r="J103" i="3" s="1"/>
  <c r="K103" i="3" s="1"/>
  <c r="L103" i="3" s="1"/>
  <c r="M103" i="3" s="1"/>
  <c r="N103" i="3" s="1"/>
  <c r="M98" i="3"/>
  <c r="M97" i="3" s="1"/>
  <c r="N97" i="3" s="1"/>
  <c r="N99" i="3"/>
  <c r="N98" i="3" s="1"/>
  <c r="M93" i="3"/>
  <c r="N93" i="3" s="1"/>
  <c r="J115" i="3"/>
  <c r="K116" i="3"/>
  <c r="N95" i="3"/>
  <c r="N94" i="3" s="1"/>
  <c r="M94" i="3"/>
  <c r="F69" i="3"/>
  <c r="D69" i="3"/>
  <c r="G70" i="3"/>
  <c r="L74" i="3"/>
  <c r="I69" i="3"/>
  <c r="I70" i="3"/>
  <c r="J70" i="3" s="1"/>
  <c r="K70" i="3" s="1"/>
  <c r="L70" i="3" s="1"/>
  <c r="M70" i="3" s="1"/>
  <c r="N70" i="3" s="1"/>
  <c r="M58" i="3"/>
  <c r="L57" i="3"/>
  <c r="N62" i="3"/>
  <c r="N61" i="3" s="1"/>
  <c r="M61" i="3"/>
  <c r="M60" i="3" s="1"/>
  <c r="N60" i="3" s="1"/>
  <c r="H70" i="3"/>
  <c r="H69" i="3"/>
  <c r="M64" i="3"/>
  <c r="N64" i="3" s="1"/>
  <c r="K82" i="3"/>
  <c r="L83" i="3"/>
  <c r="K148" i="3" l="1"/>
  <c r="L149" i="3"/>
  <c r="L140" i="3"/>
  <c r="K120" i="3"/>
  <c r="L122" i="3"/>
  <c r="M131" i="3"/>
  <c r="N132" i="3"/>
  <c r="N131" i="3" s="1"/>
  <c r="J144" i="3"/>
  <c r="J145" i="3" s="1"/>
  <c r="J134" i="3"/>
  <c r="J121" i="3"/>
  <c r="J147" i="3"/>
  <c r="J137" i="3" s="1"/>
  <c r="M130" i="3"/>
  <c r="N130" i="3" s="1"/>
  <c r="K87" i="3"/>
  <c r="L89" i="3"/>
  <c r="L107" i="3"/>
  <c r="K115" i="3"/>
  <c r="L116" i="3"/>
  <c r="J111" i="3"/>
  <c r="J112" i="3" s="1"/>
  <c r="J114" i="3"/>
  <c r="J104" i="3" s="1"/>
  <c r="J101" i="3"/>
  <c r="J88" i="3"/>
  <c r="L82" i="3"/>
  <c r="M83" i="3"/>
  <c r="N58" i="3"/>
  <c r="N57" i="3" s="1"/>
  <c r="M57" i="3"/>
  <c r="J78" i="3"/>
  <c r="J79" i="3" s="1"/>
  <c r="J68" i="3"/>
  <c r="J81" i="3"/>
  <c r="J71" i="3" s="1"/>
  <c r="M74" i="3"/>
  <c r="J138" i="3" l="1"/>
  <c r="J139" i="3"/>
  <c r="L120" i="3"/>
  <c r="M122" i="3"/>
  <c r="J135" i="3"/>
  <c r="J141" i="3"/>
  <c r="K134" i="3"/>
  <c r="K144" i="3"/>
  <c r="K145" i="3" s="1"/>
  <c r="K121" i="3"/>
  <c r="K147" i="3"/>
  <c r="K137" i="3" s="1"/>
  <c r="M140" i="3"/>
  <c r="M149" i="3"/>
  <c r="L148" i="3"/>
  <c r="J108" i="3"/>
  <c r="J102" i="3"/>
  <c r="J105" i="3"/>
  <c r="J106" i="3"/>
  <c r="M116" i="3"/>
  <c r="L115" i="3"/>
  <c r="M107" i="3"/>
  <c r="L87" i="3"/>
  <c r="M89" i="3"/>
  <c r="K111" i="3"/>
  <c r="K112" i="3" s="1"/>
  <c r="K101" i="3"/>
  <c r="K114" i="3"/>
  <c r="K104" i="3" s="1"/>
  <c r="K88" i="3"/>
  <c r="N74" i="3"/>
  <c r="J69" i="3"/>
  <c r="J75" i="3"/>
  <c r="K55" i="3"/>
  <c r="K78" i="3"/>
  <c r="K79" i="3" s="1"/>
  <c r="K68" i="3"/>
  <c r="K81" i="3"/>
  <c r="K71" i="3" s="1"/>
  <c r="J72" i="3"/>
  <c r="J73" i="3"/>
  <c r="N83" i="3"/>
  <c r="N82" i="3" s="1"/>
  <c r="M82" i="3"/>
  <c r="K138" i="3" l="1"/>
  <c r="K139" i="3"/>
  <c r="N149" i="3"/>
  <c r="N148" i="3" s="1"/>
  <c r="M148" i="3"/>
  <c r="N140" i="3"/>
  <c r="K135" i="3"/>
  <c r="K141" i="3"/>
  <c r="J142" i="3"/>
  <c r="J143" i="3"/>
  <c r="M120" i="3"/>
  <c r="N122" i="3"/>
  <c r="N120" i="3" s="1"/>
  <c r="L144" i="3"/>
  <c r="L145" i="3" s="1"/>
  <c r="L134" i="3"/>
  <c r="L121" i="3"/>
  <c r="L147" i="3"/>
  <c r="L137" i="3" s="1"/>
  <c r="K102" i="3"/>
  <c r="K108" i="3"/>
  <c r="M87" i="3"/>
  <c r="N89" i="3"/>
  <c r="N87" i="3" s="1"/>
  <c r="K105" i="3"/>
  <c r="K106" i="3"/>
  <c r="L111" i="3"/>
  <c r="L112" i="3" s="1"/>
  <c r="L101" i="3"/>
  <c r="L88" i="3"/>
  <c r="L114" i="3"/>
  <c r="L104" i="3" s="1"/>
  <c r="N107" i="3"/>
  <c r="N116" i="3"/>
  <c r="N115" i="3" s="1"/>
  <c r="M115" i="3"/>
  <c r="J110" i="3"/>
  <c r="J109" i="3"/>
  <c r="K69" i="3"/>
  <c r="K75" i="3"/>
  <c r="L78" i="3"/>
  <c r="L79" i="3" s="1"/>
  <c r="L68" i="3"/>
  <c r="L55" i="3"/>
  <c r="L81" i="3"/>
  <c r="L71" i="3" s="1"/>
  <c r="K72" i="3"/>
  <c r="K73" i="3"/>
  <c r="J76" i="3"/>
  <c r="J77" i="3"/>
  <c r="L135" i="3" l="1"/>
  <c r="L141" i="3"/>
  <c r="M144" i="3"/>
  <c r="M145" i="3" s="1"/>
  <c r="M134" i="3"/>
  <c r="M121" i="3"/>
  <c r="M147" i="3"/>
  <c r="M137" i="3" s="1"/>
  <c r="N144" i="3"/>
  <c r="N145" i="3" s="1"/>
  <c r="N121" i="3"/>
  <c r="N134" i="3"/>
  <c r="N147" i="3"/>
  <c r="K143" i="3"/>
  <c r="K142" i="3"/>
  <c r="N137" i="3"/>
  <c r="L138" i="3"/>
  <c r="L139" i="3"/>
  <c r="L102" i="3"/>
  <c r="L108" i="3"/>
  <c r="L105" i="3"/>
  <c r="L106" i="3"/>
  <c r="K110" i="3"/>
  <c r="K109" i="3"/>
  <c r="N111" i="3"/>
  <c r="N101" i="3"/>
  <c r="N88" i="3"/>
  <c r="N114" i="3"/>
  <c r="N104" i="3" s="1"/>
  <c r="M111" i="3"/>
  <c r="M112" i="3" s="1"/>
  <c r="M101" i="3"/>
  <c r="M88" i="3"/>
  <c r="M114" i="3"/>
  <c r="M104" i="3" s="1"/>
  <c r="L72" i="3"/>
  <c r="L73" i="3"/>
  <c r="L69" i="3"/>
  <c r="L75" i="3"/>
  <c r="K77" i="3"/>
  <c r="K76" i="3"/>
  <c r="N78" i="3"/>
  <c r="N68" i="3"/>
  <c r="N55" i="3"/>
  <c r="N81" i="3"/>
  <c r="N71" i="3" s="1"/>
  <c r="M68" i="3"/>
  <c r="M78" i="3"/>
  <c r="M79" i="3" s="1"/>
  <c r="M55" i="3"/>
  <c r="M81" i="3"/>
  <c r="M71" i="3" s="1"/>
  <c r="N138" i="3" l="1"/>
  <c r="N139" i="3"/>
  <c r="N135" i="3"/>
  <c r="N141" i="3"/>
  <c r="M138" i="3"/>
  <c r="M139" i="3"/>
  <c r="M135" i="3"/>
  <c r="M141" i="3"/>
  <c r="L143" i="3"/>
  <c r="L142" i="3"/>
  <c r="N106" i="3"/>
  <c r="N105" i="3"/>
  <c r="M105" i="3"/>
  <c r="M106" i="3"/>
  <c r="M102" i="3"/>
  <c r="M108" i="3"/>
  <c r="N102" i="3"/>
  <c r="N108" i="3"/>
  <c r="N112" i="3"/>
  <c r="L110" i="3"/>
  <c r="L109" i="3"/>
  <c r="M75" i="3"/>
  <c r="M69" i="3"/>
  <c r="N69" i="3"/>
  <c r="N75" i="3"/>
  <c r="M72" i="3"/>
  <c r="M73" i="3"/>
  <c r="N72" i="3"/>
  <c r="N73" i="3"/>
  <c r="N79" i="3"/>
  <c r="L77" i="3"/>
  <c r="L76" i="3"/>
  <c r="M143" i="3" l="1"/>
  <c r="M142" i="3"/>
  <c r="N143" i="3"/>
  <c r="N142" i="3"/>
  <c r="N110" i="3"/>
  <c r="N109" i="3"/>
  <c r="M109" i="3"/>
  <c r="M110" i="3"/>
  <c r="N77" i="3"/>
  <c r="N76" i="3"/>
  <c r="M77" i="3"/>
  <c r="M76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A51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41" i="3"/>
  <c r="J41" i="3" s="1"/>
  <c r="K41" i="3" s="1"/>
  <c r="H41" i="3"/>
  <c r="G41" i="3"/>
  <c r="F41" i="3"/>
  <c r="E41" i="3"/>
  <c r="D41" i="3"/>
  <c r="C41" i="3"/>
  <c r="B41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30" i="3" l="1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166" i="1" s="1"/>
  <c r="I167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166" i="1" l="1"/>
  <c r="B167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G109" i="1"/>
  <c r="G21" i="3" s="1"/>
  <c r="F109" i="1"/>
  <c r="F21" i="3" s="1"/>
  <c r="F37" i="3" s="1"/>
  <c r="E109" i="1"/>
  <c r="E21" i="3" s="1"/>
  <c r="D109" i="1"/>
  <c r="D21" i="3" s="1"/>
  <c r="D37" i="3" s="1"/>
  <c r="C109" i="1"/>
  <c r="C21" i="3" s="1"/>
  <c r="C37" i="3" s="1"/>
  <c r="B109" i="1"/>
  <c r="B21" i="3" s="1"/>
  <c r="B37" i="3" s="1"/>
  <c r="I109" i="1"/>
  <c r="I21" i="3" s="1"/>
  <c r="I50" i="3" s="1"/>
  <c r="J50" i="3" s="1"/>
  <c r="J48" i="3" s="1"/>
  <c r="J38" i="3" s="1"/>
  <c r="I141" i="1"/>
  <c r="I144" i="1" s="1"/>
  <c r="H141" i="1"/>
  <c r="H144" i="1" s="1"/>
  <c r="G144" i="1"/>
  <c r="F144" i="1"/>
  <c r="E144" i="1"/>
  <c r="D144" i="1"/>
  <c r="C144" i="1"/>
  <c r="B144" i="1"/>
  <c r="D40" i="3" l="1"/>
  <c r="D44" i="3"/>
  <c r="D22" i="3"/>
  <c r="D50" i="3"/>
  <c r="D47" i="3"/>
  <c r="N41" i="3"/>
  <c r="F50" i="3"/>
  <c r="F44" i="3"/>
  <c r="F47" i="3"/>
  <c r="F22" i="3"/>
  <c r="F40" i="3"/>
  <c r="G44" i="3"/>
  <c r="G47" i="3"/>
  <c r="G22" i="3"/>
  <c r="G40" i="3"/>
  <c r="G50" i="3"/>
  <c r="E50" i="3"/>
  <c r="E40" i="3"/>
  <c r="E44" i="3"/>
  <c r="E22" i="3"/>
  <c r="E47" i="3"/>
  <c r="E37" i="3"/>
  <c r="J49" i="3"/>
  <c r="K50" i="3"/>
  <c r="B22" i="3"/>
  <c r="B50" i="3"/>
  <c r="B44" i="3"/>
  <c r="B40" i="3"/>
  <c r="B47" i="3"/>
  <c r="C50" i="3"/>
  <c r="C22" i="3"/>
  <c r="C44" i="3"/>
  <c r="C47" i="3"/>
  <c r="C40" i="3"/>
  <c r="H50" i="3"/>
  <c r="H22" i="3"/>
  <c r="H40" i="3"/>
  <c r="H47" i="3"/>
  <c r="H44" i="3"/>
  <c r="H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L50" i="3" l="1"/>
  <c r="L48" i="3" s="1"/>
  <c r="L38" i="3" s="1"/>
  <c r="K49" i="3"/>
  <c r="N31" i="3"/>
  <c r="K48" i="3"/>
  <c r="K38" i="3" s="1"/>
  <c r="K47" i="3"/>
  <c r="J45" i="3"/>
  <c r="J46" i="3" s="1"/>
  <c r="K37" i="3"/>
  <c r="J35" i="3"/>
  <c r="L22" i="3"/>
  <c r="N27" i="3"/>
  <c r="N21" i="3" s="1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G99" i="1"/>
  <c r="F99" i="1"/>
  <c r="E99" i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G76" i="1"/>
  <c r="F76" i="1"/>
  <c r="E76" i="1"/>
  <c r="C76" i="1"/>
  <c r="B76" i="1"/>
  <c r="D76" i="1"/>
  <c r="H58" i="1"/>
  <c r="G58" i="1"/>
  <c r="F58" i="1"/>
  <c r="C58" i="1"/>
  <c r="B58" i="1"/>
  <c r="I58" i="1"/>
  <c r="H45" i="1"/>
  <c r="G45" i="1"/>
  <c r="F45" i="1"/>
  <c r="E45" i="1"/>
  <c r="E59" i="1" s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F59" i="1" l="1"/>
  <c r="F60" i="1" s="1"/>
  <c r="H59" i="1"/>
  <c r="H60" i="1" s="1"/>
  <c r="I10" i="1"/>
  <c r="B59" i="1"/>
  <c r="B60" i="1" s="1"/>
  <c r="C59" i="1"/>
  <c r="C60" i="1" s="1"/>
  <c r="G59" i="1"/>
  <c r="G60" i="1" s="1"/>
  <c r="B10" i="1"/>
  <c r="B145" i="1" s="1"/>
  <c r="J36" i="3"/>
  <c r="J42" i="3"/>
  <c r="E10" i="1"/>
  <c r="E145" i="1" s="1"/>
  <c r="C10" i="1"/>
  <c r="C12" i="1" s="1"/>
  <c r="C20" i="1" s="1"/>
  <c r="F10" i="1"/>
  <c r="F12" i="1" s="1"/>
  <c r="F20" i="1" s="1"/>
  <c r="L47" i="3"/>
  <c r="K45" i="3"/>
  <c r="K46" i="3" s="1"/>
  <c r="D10" i="1"/>
  <c r="D12" i="1" s="1"/>
  <c r="D20" i="1" s="1"/>
  <c r="H10" i="1"/>
  <c r="H12" i="1" s="1"/>
  <c r="L49" i="3"/>
  <c r="M50" i="3"/>
  <c r="M48" i="3" s="1"/>
  <c r="M38" i="3" s="1"/>
  <c r="L37" i="3"/>
  <c r="K35" i="3"/>
  <c r="K36" i="3" s="1"/>
  <c r="M22" i="3"/>
  <c r="N22" i="3"/>
  <c r="I12" i="1"/>
  <c r="I20" i="1" s="1"/>
  <c r="I145" i="1"/>
  <c r="E96" i="1"/>
  <c r="D96" i="1"/>
  <c r="C96" i="1"/>
  <c r="B96" i="1"/>
  <c r="F96" i="1"/>
  <c r="G96" i="1"/>
  <c r="E60" i="1"/>
  <c r="G10" i="1"/>
  <c r="I59" i="1"/>
  <c r="I60" i="1" s="1"/>
  <c r="D60" i="1"/>
  <c r="K42" i="3" l="1"/>
  <c r="K43" i="3" s="1"/>
  <c r="B12" i="1"/>
  <c r="B20" i="1" s="1"/>
  <c r="E12" i="1"/>
  <c r="E20" i="1" s="1"/>
  <c r="H20" i="1"/>
  <c r="H64" i="1"/>
  <c r="H76" i="1" s="1"/>
  <c r="H96" i="1" s="1"/>
  <c r="H98" i="1" s="1"/>
  <c r="I97" i="1" s="1"/>
  <c r="M47" i="3"/>
  <c r="L45" i="3"/>
  <c r="L46" i="3" s="1"/>
  <c r="H145" i="1"/>
  <c r="F145" i="1"/>
  <c r="J43" i="3"/>
  <c r="J44" i="3"/>
  <c r="D145" i="1"/>
  <c r="C145" i="1"/>
  <c r="M49" i="3"/>
  <c r="N50" i="3"/>
  <c r="M37" i="3"/>
  <c r="L35" i="3"/>
  <c r="I64" i="1"/>
  <c r="I76" i="1" s="1"/>
  <c r="I96" i="1" s="1"/>
  <c r="G12" i="1"/>
  <c r="G20" i="1" s="1"/>
  <c r="G145" i="1"/>
  <c r="K44" i="3" l="1"/>
  <c r="H99" i="1"/>
  <c r="I98" i="1"/>
  <c r="I99" i="1" s="1"/>
  <c r="N49" i="3"/>
  <c r="N48" i="3"/>
  <c r="N38" i="3" s="1"/>
  <c r="N47" i="3"/>
  <c r="M45" i="3"/>
  <c r="M46" i="3" s="1"/>
  <c r="L36" i="3"/>
  <c r="L42" i="3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L44" i="3"/>
  <c r="L43" i="3"/>
  <c r="N45" i="3"/>
  <c r="N46" i="3" s="1"/>
  <c r="N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F55" i="3"/>
  <c r="J55" i="3"/>
  <c r="I55" i="3"/>
  <c r="B55" i="3"/>
  <c r="G55" i="3"/>
  <c r="C55" i="3"/>
  <c r="D55" i="3"/>
  <c r="E55" i="3"/>
  <c r="H5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<sst xmlns="http://schemas.openxmlformats.org/spreadsheetml/2006/main" count="359" uniqueCount="155">
  <si>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</si>
  <si>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</si>
  <si>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</si>
  <si>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</si>
  <si>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</si>
  <si>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</si>
  <si>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</si>
  <si>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</si>
  <si>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</si>
  <si>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</si>
  <si>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</si>
  <si>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</si>
  <si>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</si>
  <si>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</si>
  <si>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</si>
  <si>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</si>
  <si>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</si>
  <si>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</si>
  <si>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</si>
  <si>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</si>
  <si>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</si>
  <si>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</si>
  <si>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</si>
  <si>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</si>
  <si>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</si>
  <si>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</si>
  <si>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</si>
  <si>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</si>
  <si>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</si>
  <si>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</si>
  <si>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</si>
  <si>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</si>
  <si>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</si>
  <si>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</si>
  <si>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</si>
  <si>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</si>
  <si>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</si>
  <si>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</si>
  <si>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</si>
  <si>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</si>
  <si>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</si>
  <si>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</si>
  <si>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</si>
  <si>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</si>
  <si>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</si>
  <si>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</si>
  <si>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</si>
  <si>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</si>
  <si>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</si>
  <si>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</si>
  <si>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</si>
  <si>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</si>
  <si>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</si>
  <si>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</si>
  <si>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</si>
  <si>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</si>
  <si>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</si>
  <si>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</si>
  <si>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</si>
  <si>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</si>
  <si>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</si>
  <si>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</si>
  <si>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</si>
  <si>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</si>
  <si>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</si>
  <si>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</si>
  <si>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</si>
  <si>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</si>
  <si>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</si>
  <si>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</si>
  <si>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</si>
  <si>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</si>
  <si>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</si>
  <si>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</si>
  <si>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</si>
  <si>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</si>
  <si>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</si>
  <si>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</si>
  <si>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</si>
  <si>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</si>
  <si>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</si>
  <si>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</si>
  <si>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</si>
  <si>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</si>
  <si>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</si>
  <si>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</si>
  <si>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</si>
  <si>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</si>
  <si>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</si>
  <si>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</si>
  <si>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</si>
  <si>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</si>
  <si>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</si>
  <si>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</si>
  <si>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</si>
  <si>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</si>
  <si>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</si>
  <si>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</si>
  <si>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</si>
  <si>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</si>
  <si>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</si>
  <si>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</si>
  <si>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</si>
  <si>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</si>
  <si>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</si>
  <si>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</si>
  <si>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</si>
  <si>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</si>
  <si>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</si>
  <si>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</si>
  <si>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</si>
  <si>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</si>
  <si>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</si>
  <si>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</si>
  <si>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</si>
  <si>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</si>
  <si>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</si>
  <si>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</si>
  <si>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</si>
  <si>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</si>
  <si>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</si>
  <si>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</si>
  <si>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</si>
  <si>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</si>
  <si>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</si>
  <si>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</si>
  <si>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</si>
  <si>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</si>
  <si>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</si>
  <si>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</si>
  <si>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</si>
  <si>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</si>
  <si>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</si>
  <si>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</si>
  <si>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</si>
  <si>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</si>
  <si>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</si>
  <si>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</si>
  <si>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</si>
  <si>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</si>
  <si>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</si>
  <si>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</si>
  <si>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</si>
  <si>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</si>
  <si>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</si>
  <si>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</si>
  <si>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</si>
  <si>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</si>
  <si>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</si>
  <si>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</si>
  <si>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</si>
  <si>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</si>
  <si>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</si>
  <si>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 in reverse repurchase agreements</t>
  </si>
  <si>
    <t>Disposal of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</si>
</sst>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7" fontId="0" fillId="0" borderId="0" xfId="0" applyNumberFormat="1"/>
    <xf numFmtId="165" fontId="2" fillId="8" borderId="0" xfId="5" applyNumberFormat="1" applyFont="1" applyFill="1"/>
    <xf numFmtId="165" fontId="2" fillId="9" borderId="0" xfId="5" applyNumberFormat="1" applyFont="1" applyFill="1"/>
    <xf numFmtId="165" fontId="2" fillId="10" borderId="0" xfId="5" applyNumberFormat="1" applyFont="1" applyFill="1"/>
    <xf numFmtId="165" fontId="15" fillId="0" borderId="0" xfId="0" applyNumberFormat="1" applyFont="1"/>
    <xf numFmtId="165" fontId="15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IA%20Freelance%20work\Level%202\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abSelected="1" workbookViewId="0">
      <selection activeCell="A10" sqref="A10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workbookViewId="0">
      <pane ySplit="1" topLeftCell="A112" activePane="bottomLeft" state="frozen"/>
      <selection pane="bottomLeft" activeCell="A150" sqref="A150:XFD150"/>
    </sheetView>
  </sheetViews>
  <sheetFormatPr defaultRowHeight="14.4" x14ac:dyDescent="0.3"/>
  <cols>
    <col min="1" max="1" width="107.2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0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0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0</v>
      </c>
      <c r="E54" s="3">
        <v>0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0</v>
      </c>
      <c r="E55" s="3">
        <v>0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0</v>
      </c>
      <c r="E56" s="3">
        <v>0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0</v>
      </c>
      <c r="E57" s="3">
        <v>0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v>12407</v>
      </c>
      <c r="E58" s="5"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153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154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>+SUM(B78:B84)</f>
        <v>-175</v>
      </c>
      <c r="C85" s="26">
        <f>+SUM(C78:C84)</f>
        <v>-1034</v>
      </c>
      <c r="D85" s="26">
        <f>+SUM(D78:D84)</f>
        <v>-1008</v>
      </c>
      <c r="E85" s="26">
        <f>+SUM(E78:E84)</f>
        <v>276</v>
      </c>
      <c r="F85" s="26">
        <f>+SUM(F78:F84)</f>
        <v>-264</v>
      </c>
      <c r="G85" s="26">
        <f>+SUM(G78:G84)</f>
        <v>-1028</v>
      </c>
      <c r="H85" s="26">
        <f>+SUM(H78:H84)</f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3">+SUM(B87:B93)</f>
        <v>-2790</v>
      </c>
      <c r="C94" s="26">
        <f t="shared" si="13"/>
        <v>-2671</v>
      </c>
      <c r="D94" s="26">
        <f t="shared" si="13"/>
        <v>-2148</v>
      </c>
      <c r="E94" s="26">
        <f t="shared" si="13"/>
        <v>-4835</v>
      </c>
      <c r="F94" s="26">
        <f t="shared" si="13"/>
        <v>-5293</v>
      </c>
      <c r="G94" s="26">
        <f t="shared" si="13"/>
        <v>2491</v>
      </c>
      <c r="H94" s="26">
        <f t="shared" si="13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>+B76+B85+B94+B95</f>
        <v>1632</v>
      </c>
      <c r="C96" s="26">
        <f>+C76+C85+C94+C95</f>
        <v>-714</v>
      </c>
      <c r="D96" s="26">
        <f>+D76+D85+D94+D95</f>
        <v>670</v>
      </c>
      <c r="E96" s="26">
        <f>+E76+E85+E94+E95</f>
        <v>441</v>
      </c>
      <c r="F96" s="26">
        <f>+F76+F85+F94+F95</f>
        <v>217</v>
      </c>
      <c r="G96" s="26">
        <f>+G76+G85+G94+G95</f>
        <v>3882</v>
      </c>
      <c r="H96" s="26">
        <f>+H76+H85+H94+H95</f>
        <v>1541</v>
      </c>
      <c r="I96" s="26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F98" si="14">+C96+C97</f>
        <v>3138</v>
      </c>
      <c r="D98" s="7">
        <f t="shared" si="14"/>
        <v>3808</v>
      </c>
      <c r="E98" s="7">
        <f t="shared" si="14"/>
        <v>4249</v>
      </c>
      <c r="F98" s="7">
        <f t="shared" si="14"/>
        <v>4466</v>
      </c>
      <c r="G98" s="7">
        <f>+G96+G97</f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>+B98-B25</f>
        <v>0</v>
      </c>
      <c r="C99" s="13">
        <f>+C98-C25</f>
        <v>0</v>
      </c>
      <c r="D99" s="13">
        <f>+D98-D25</f>
        <v>0</v>
      </c>
      <c r="E99" s="13">
        <f>+E98-E25</f>
        <v>0</v>
      </c>
      <c r="F99" s="13">
        <f>+F98-F25</f>
        <v>0</v>
      </c>
      <c r="G99" s="13">
        <f>+G98-G25</f>
        <v>0</v>
      </c>
      <c r="H99" s="13">
        <f>+H98-H25</f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9">
        <f t="shared" ref="B109:H109" si="15">+SUM(B110:B112)</f>
        <v>13740</v>
      </c>
      <c r="C109" s="9">
        <f t="shared" si="15"/>
        <v>14764</v>
      </c>
      <c r="D109" s="9">
        <f t="shared" si="15"/>
        <v>15216</v>
      </c>
      <c r="E109" s="9">
        <f t="shared" si="15"/>
        <v>14855</v>
      </c>
      <c r="F109" s="9">
        <f t="shared" si="15"/>
        <v>15902</v>
      </c>
      <c r="G109" s="9">
        <f t="shared" si="15"/>
        <v>14484</v>
      </c>
      <c r="H109" s="9">
        <f t="shared" si="15"/>
        <v>17179</v>
      </c>
      <c r="I109" s="9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9">
        <f t="shared" ref="B113" si="16">+SUM(B114:B116)</f>
        <v>7126</v>
      </c>
      <c r="C113" s="9">
        <f t="shared" ref="C113" si="17">+SUM(C114:C116)</f>
        <v>7315</v>
      </c>
      <c r="D113" s="9">
        <f t="shared" ref="D113" si="18">+SUM(D114:D116)</f>
        <v>7970</v>
      </c>
      <c r="E113" s="9">
        <f t="shared" ref="E113" si="19">+SUM(E114:E116)</f>
        <v>9242</v>
      </c>
      <c r="F113" s="9">
        <f t="shared" ref="F113" si="20">+SUM(F114:F116)</f>
        <v>9812</v>
      </c>
      <c r="G113" s="9">
        <f t="shared" ref="G113" si="21">+SUM(G114:G116)</f>
        <v>9347</v>
      </c>
      <c r="H113" s="9">
        <f t="shared" ref="H113" si="22">+SUM(H114:H116)</f>
        <v>11456</v>
      </c>
      <c r="I113" s="9">
        <f>+SUM(I114:I116)</f>
        <v>12479</v>
      </c>
    </row>
    <row r="114" spans="1:9" x14ac:dyDescent="0.3">
      <c r="A114" s="11" t="s">
        <v>113</v>
      </c>
      <c r="B114">
        <f>3876+827</f>
        <v>4703</v>
      </c>
      <c r="C114">
        <f>(3985+882)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1555+495</f>
        <v>2050</v>
      </c>
      <c r="C115">
        <f>(1628+463)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278+95</f>
        <v>373</v>
      </c>
      <c r="C116">
        <f>(271+86)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9">
        <f t="shared" ref="B117" si="23">+SUM(B118:B120)</f>
        <v>3067</v>
      </c>
      <c r="C117" s="9">
        <f t="shared" ref="C117" si="24">+SUM(C118:C120)</f>
        <v>3785</v>
      </c>
      <c r="D117" s="9">
        <f t="shared" ref="D117" si="25">+SUM(D118:D120)</f>
        <v>4237</v>
      </c>
      <c r="E117" s="9">
        <f t="shared" ref="E117" si="26">+SUM(E118:E120)</f>
        <v>5134</v>
      </c>
      <c r="F117" s="9">
        <f t="shared" ref="F117" si="27">+SUM(F118:F120)</f>
        <v>6208</v>
      </c>
      <c r="G117" s="9">
        <f t="shared" ref="G117" si="28">+SUM(G118:G120)</f>
        <v>6679</v>
      </c>
      <c r="H117" s="9">
        <f t="shared" ref="H117" si="29">+SUM(H118:H120)</f>
        <v>8290</v>
      </c>
      <c r="I117" s="9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9">
        <f t="shared" ref="B121" si="30">+SUM(B122:B124)</f>
        <v>4653</v>
      </c>
      <c r="C121" s="9">
        <f t="shared" ref="C121" si="31">+SUM(C122:C124)</f>
        <v>4570</v>
      </c>
      <c r="D121" s="9">
        <f t="shared" ref="D121" si="32">+SUM(D122:D124)</f>
        <v>4737</v>
      </c>
      <c r="E121" s="9">
        <f t="shared" ref="E121" si="33">+SUM(E122:E124)</f>
        <v>5166</v>
      </c>
      <c r="F121" s="9">
        <f t="shared" ref="F121" si="34">+SUM(F122:F124)</f>
        <v>5254</v>
      </c>
      <c r="G121" s="9">
        <f t="shared" ref="G121" si="35">+SUM(G122:G124)</f>
        <v>5028</v>
      </c>
      <c r="H121" s="9">
        <f t="shared" ref="H121" si="36">+SUM(H122:H124)</f>
        <v>5343</v>
      </c>
      <c r="I121" s="9">
        <f>+SUM(I122:I124)</f>
        <v>5955</v>
      </c>
    </row>
    <row r="122" spans="1:9" x14ac:dyDescent="0.3">
      <c r="A122" s="11" t="s">
        <v>113</v>
      </c>
      <c r="B122">
        <f>452+2641</f>
        <v>3093</v>
      </c>
      <c r="C122">
        <f>570+2536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>
        <f>230+1021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>
        <f>73+236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f t="shared" ref="B126:I126" si="37">+B109+B113+B117+B121+B125</f>
        <v>28701</v>
      </c>
      <c r="C126" s="5">
        <f t="shared" si="37"/>
        <v>30507</v>
      </c>
      <c r="D126" s="5">
        <f t="shared" si="37"/>
        <v>32233</v>
      </c>
      <c r="E126" s="5">
        <f t="shared" si="37"/>
        <v>34485</v>
      </c>
      <c r="F126" s="5">
        <f t="shared" si="37"/>
        <v>37218</v>
      </c>
      <c r="G126" s="5">
        <f t="shared" si="37"/>
        <v>35568</v>
      </c>
      <c r="H126" s="5">
        <f t="shared" si="37"/>
        <v>42293</v>
      </c>
      <c r="I126" s="5">
        <f t="shared" si="37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3"/>
      <c r="C128" s="3"/>
      <c r="D128" s="3"/>
      <c r="E128" s="3"/>
      <c r="F128" s="3"/>
      <c r="G128" s="3"/>
      <c r="H128" s="3">
        <v>1986</v>
      </c>
      <c r="I128" s="3">
        <v>2094</v>
      </c>
    </row>
    <row r="129" spans="1:9" x14ac:dyDescent="0.3">
      <c r="A129" s="11" t="s">
        <v>114</v>
      </c>
      <c r="B129" s="3"/>
      <c r="C129" s="3"/>
      <c r="D129" s="3"/>
      <c r="E129" s="3"/>
      <c r="F129" s="3"/>
      <c r="G129" s="3"/>
      <c r="H129" s="3">
        <v>104</v>
      </c>
      <c r="I129" s="3">
        <v>103</v>
      </c>
    </row>
    <row r="130" spans="1:9" x14ac:dyDescent="0.3">
      <c r="A130" s="11" t="s">
        <v>115</v>
      </c>
      <c r="B130" s="3"/>
      <c r="C130" s="3"/>
      <c r="D130" s="3"/>
      <c r="E130" s="3"/>
      <c r="F130" s="3"/>
      <c r="G130" s="3"/>
      <c r="H130" s="3">
        <v>29</v>
      </c>
      <c r="I130" s="3">
        <v>26</v>
      </c>
    </row>
    <row r="131" spans="1:9" x14ac:dyDescent="0.3">
      <c r="A131" s="11" t="s">
        <v>121</v>
      </c>
      <c r="B131" s="3"/>
      <c r="C131" s="3"/>
      <c r="D131" s="3"/>
      <c r="E131" s="3"/>
      <c r="F131" s="3"/>
      <c r="G131" s="3"/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38">+B126+B127+B132</f>
        <v>30601</v>
      </c>
      <c r="C133" s="7">
        <f t="shared" si="38"/>
        <v>32376</v>
      </c>
      <c r="D133" s="7">
        <f t="shared" si="38"/>
        <v>34350</v>
      </c>
      <c r="E133" s="7">
        <f t="shared" si="38"/>
        <v>36397</v>
      </c>
      <c r="F133" s="7">
        <f t="shared" si="38"/>
        <v>39117</v>
      </c>
      <c r="G133" s="7">
        <f t="shared" si="38"/>
        <v>37403</v>
      </c>
      <c r="H133" s="7">
        <f t="shared" si="38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>+C133-C2</f>
        <v>0</v>
      </c>
      <c r="D134" s="13">
        <f>+D133-D2</f>
        <v>0</v>
      </c>
      <c r="E134" s="13">
        <f>+E133-E2</f>
        <v>0</v>
      </c>
      <c r="F134" s="13">
        <f>+F133-F2</f>
        <v>0</v>
      </c>
      <c r="G134" s="13">
        <f>+G133-G2</f>
        <v>0</v>
      </c>
      <c r="H134" s="13">
        <f>+H133-H2</f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f>1277+247</f>
        <v>1524</v>
      </c>
      <c r="C137" s="3">
        <f>1434+289</f>
        <v>1723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f>100+818</f>
        <v>918</v>
      </c>
      <c r="C139" s="3">
        <f>174+892</f>
        <v>1066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G141" si="39">+SUM(B136:B140)</f>
        <v>4817</v>
      </c>
      <c r="C141" s="5">
        <f t="shared" si="39"/>
        <v>5328</v>
      </c>
      <c r="D141" s="5">
        <f t="shared" si="39"/>
        <v>5192</v>
      </c>
      <c r="E141" s="5">
        <f t="shared" si="39"/>
        <v>5525</v>
      </c>
      <c r="F141" s="5">
        <f t="shared" si="39"/>
        <v>6357</v>
      </c>
      <c r="G141" s="5">
        <f t="shared" si="39"/>
        <v>4646</v>
      </c>
      <c r="H141" s="5">
        <f t="shared" ref="H141:I141" si="40">+SUM(H136:H140)</f>
        <v>8641</v>
      </c>
      <c r="I141" s="5">
        <f t="shared" si="40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1">+SUM(B141:B143)</f>
        <v>4233</v>
      </c>
      <c r="C144" s="7">
        <f t="shared" ref="C144" si="42">+SUM(C141:C143)</f>
        <v>4642</v>
      </c>
      <c r="D144" s="7">
        <f t="shared" ref="D144" si="43">+SUM(D141:D143)</f>
        <v>4945</v>
      </c>
      <c r="E144" s="7">
        <f t="shared" ref="E144" si="44">+SUM(E141:E143)</f>
        <v>4379</v>
      </c>
      <c r="F144" s="7">
        <f t="shared" ref="F144" si="45">+SUM(F141:F143)</f>
        <v>4850</v>
      </c>
      <c r="G144" s="7">
        <f t="shared" ref="G144" si="46">+SUM(G141:G143)</f>
        <v>2976</v>
      </c>
      <c r="H144" s="7">
        <f t="shared" ref="H144" si="47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>+B144-B10-B8</f>
        <v>0</v>
      </c>
      <c r="C145" s="13">
        <f>+C144-C10-C8</f>
        <v>0</v>
      </c>
      <c r="D145" s="13">
        <f>+D144-D10-D8</f>
        <v>0</v>
      </c>
      <c r="E145" s="13">
        <f>+E144-E10-E8</f>
        <v>0</v>
      </c>
      <c r="F145" s="13">
        <f>+F144-F10-F8</f>
        <v>0</v>
      </c>
      <c r="G145" s="13">
        <f>+G144-G10-G8</f>
        <v>0</v>
      </c>
      <c r="H145" s="13">
        <f>+H144-H10-H8</f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</f>
        <v>498</v>
      </c>
      <c r="C148" s="3">
        <f>589+50</f>
        <v>639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f>205+103</f>
        <v>308</v>
      </c>
      <c r="C150" s="3">
        <f>223+109</f>
        <v>332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48">+SUM(B147:B151)</f>
        <v>2176</v>
      </c>
      <c r="C152" s="5">
        <f t="shared" si="48"/>
        <v>2458</v>
      </c>
      <c r="D152" s="5">
        <f t="shared" si="48"/>
        <v>2626</v>
      </c>
      <c r="E152" s="5">
        <f t="shared" si="48"/>
        <v>2889</v>
      </c>
      <c r="F152" s="5">
        <f t="shared" si="48"/>
        <v>2971</v>
      </c>
      <c r="G152" s="5">
        <f t="shared" si="48"/>
        <v>2870</v>
      </c>
      <c r="H152" s="5">
        <f t="shared" si="48"/>
        <v>2971</v>
      </c>
      <c r="I152" s="5">
        <f t="shared" si="48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49">+SUM(B152:B154)</f>
        <v>3011</v>
      </c>
      <c r="C155" s="7">
        <f t="shared" si="49"/>
        <v>3520</v>
      </c>
      <c r="D155" s="7">
        <f t="shared" si="49"/>
        <v>3989</v>
      </c>
      <c r="E155" s="7">
        <f t="shared" si="49"/>
        <v>4454</v>
      </c>
      <c r="F155" s="7">
        <f t="shared" si="49"/>
        <v>4744</v>
      </c>
      <c r="G155" s="7">
        <f t="shared" si="49"/>
        <v>4866</v>
      </c>
      <c r="H155" s="7">
        <f t="shared" si="49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>+B155-B31</f>
        <v>0</v>
      </c>
      <c r="C156" s="13">
        <f>+C155-C31</f>
        <v>0</v>
      </c>
      <c r="D156" s="13">
        <f>+D155-D31</f>
        <v>0</v>
      </c>
      <c r="E156" s="13">
        <f>+E155-E31</f>
        <v>0</v>
      </c>
      <c r="F156" s="13">
        <f>+F155-F31</f>
        <v>0</v>
      </c>
      <c r="G156" s="13">
        <f>+G155-G31</f>
        <v>0</v>
      </c>
      <c r="H156" s="13">
        <f>+H155-H31</f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</f>
        <v>236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f>15+37</f>
        <v>52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0">+SUM(B158:B162)</f>
        <v>790</v>
      </c>
      <c r="C163" s="5">
        <f t="shared" si="50"/>
        <v>840</v>
      </c>
      <c r="D163" s="5">
        <f t="shared" si="50"/>
        <v>784</v>
      </c>
      <c r="E163" s="5">
        <f t="shared" si="50"/>
        <v>847</v>
      </c>
      <c r="F163" s="5">
        <f t="shared" si="50"/>
        <v>724</v>
      </c>
      <c r="G163" s="5">
        <f t="shared" si="50"/>
        <v>756</v>
      </c>
      <c r="H163" s="5">
        <f t="shared" si="50"/>
        <v>677</v>
      </c>
      <c r="I163" s="5">
        <f t="shared" si="50"/>
        <v>699</v>
      </c>
    </row>
    <row r="164" spans="1:9" x14ac:dyDescent="0.3">
      <c r="A164" s="2" t="s">
        <v>104</v>
      </c>
      <c r="B164" s="3"/>
      <c r="C164" s="3"/>
      <c r="D164" s="3"/>
      <c r="E164" s="3"/>
      <c r="F164" s="3"/>
      <c r="G164" s="3"/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H165" si="51">-(SUM(B163:B164)+B82)</f>
        <v>173</v>
      </c>
      <c r="C165" s="3">
        <f t="shared" si="51"/>
        <v>303</v>
      </c>
      <c r="D165" s="3">
        <f t="shared" si="51"/>
        <v>321</v>
      </c>
      <c r="E165" s="3">
        <f t="shared" si="51"/>
        <v>181</v>
      </c>
      <c r="F165" s="3">
        <f t="shared" si="51"/>
        <v>395</v>
      </c>
      <c r="G165" s="3">
        <f t="shared" si="51"/>
        <v>330</v>
      </c>
      <c r="H165" s="3">
        <f t="shared" si="51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52">+SUM(B163:B165)</f>
        <v>963</v>
      </c>
      <c r="C166" s="7">
        <f t="shared" si="52"/>
        <v>1143</v>
      </c>
      <c r="D166" s="7">
        <f t="shared" si="52"/>
        <v>1105</v>
      </c>
      <c r="E166" s="7">
        <f t="shared" si="52"/>
        <v>1028</v>
      </c>
      <c r="F166" s="7">
        <f t="shared" si="52"/>
        <v>1119</v>
      </c>
      <c r="G166" s="7">
        <f t="shared" si="52"/>
        <v>1086</v>
      </c>
      <c r="H166" s="7">
        <f t="shared" si="52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3">+B166+B82</f>
        <v>0</v>
      </c>
      <c r="C167" s="13">
        <f t="shared" si="53"/>
        <v>0</v>
      </c>
      <c r="D167" s="13">
        <f t="shared" si="53"/>
        <v>0</v>
      </c>
      <c r="E167" s="13">
        <f t="shared" si="53"/>
        <v>0</v>
      </c>
      <c r="F167" s="13">
        <f t="shared" si="53"/>
        <v>0</v>
      </c>
      <c r="G167" s="13">
        <f t="shared" si="53"/>
        <v>0</v>
      </c>
      <c r="H167" s="13">
        <f t="shared" si="53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</f>
        <v>87</v>
      </c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f>22+27</f>
        <v>49</v>
      </c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54">+SUM(B169:B173)</f>
        <v>513</v>
      </c>
      <c r="C174" s="5">
        <f t="shared" si="54"/>
        <v>538</v>
      </c>
      <c r="D174" s="5">
        <f t="shared" si="54"/>
        <v>587</v>
      </c>
      <c r="E174" s="5">
        <f t="shared" si="54"/>
        <v>604</v>
      </c>
      <c r="F174" s="5">
        <f t="shared" si="54"/>
        <v>558</v>
      </c>
      <c r="G174" s="5">
        <f t="shared" si="54"/>
        <v>584</v>
      </c>
      <c r="H174" s="5">
        <f t="shared" si="54"/>
        <v>577</v>
      </c>
      <c r="I174" s="5">
        <f t="shared" si="54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55">+SUM(B174:B176)</f>
        <v>606</v>
      </c>
      <c r="C177" s="7">
        <f t="shared" si="55"/>
        <v>649</v>
      </c>
      <c r="D177" s="7">
        <f t="shared" si="55"/>
        <v>706</v>
      </c>
      <c r="E177" s="7">
        <f t="shared" si="55"/>
        <v>747</v>
      </c>
      <c r="F177" s="7">
        <f t="shared" si="55"/>
        <v>705</v>
      </c>
      <c r="G177" s="7">
        <f t="shared" si="55"/>
        <v>721</v>
      </c>
      <c r="H177" s="7">
        <f t="shared" si="55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>+B177-B66</f>
        <v>0</v>
      </c>
      <c r="C178" s="13">
        <f>+C177-C66</f>
        <v>0</v>
      </c>
      <c r="D178" s="13">
        <f>+D177-D66</f>
        <v>0</v>
      </c>
      <c r="E178" s="13">
        <f>+E177-E66</f>
        <v>0</v>
      </c>
      <c r="F178" s="13">
        <f>+F177-F66</f>
        <v>0</v>
      </c>
      <c r="G178" s="13">
        <f>+G177-G66</f>
        <v>0</v>
      </c>
      <c r="H178" s="13">
        <f>+H177-H66</f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3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3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3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3">
      <c r="A188" s="31" t="s">
        <v>115</v>
      </c>
      <c r="B188" s="30">
        <v>0.28999999999999998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3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</row>
    <row r="194" spans="1:9" x14ac:dyDescent="0.3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</row>
    <row r="195" spans="1:9" x14ac:dyDescent="0.3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</row>
    <row r="196" spans="1:9" x14ac:dyDescent="0.3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</row>
    <row r="197" spans="1:9" x14ac:dyDescent="0.3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</row>
    <row r="198" spans="1:9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9" x14ac:dyDescent="0.3">
      <c r="A200" s="31" t="s">
        <v>113</v>
      </c>
      <c r="B200" s="30">
        <v>0.17</v>
      </c>
      <c r="C200" s="30">
        <v>0.15</v>
      </c>
      <c r="D200" s="30">
        <v>0.08</v>
      </c>
      <c r="E200" s="30">
        <v>0.04</v>
      </c>
      <c r="F200" s="30">
        <v>0.12</v>
      </c>
      <c r="G200" s="30">
        <v>-0.02</v>
      </c>
      <c r="H200" s="30">
        <v>0.18</v>
      </c>
      <c r="I200" s="30">
        <v>0.06</v>
      </c>
    </row>
    <row r="201" spans="1:9" x14ac:dyDescent="0.3">
      <c r="A201" s="31" t="s">
        <v>114</v>
      </c>
      <c r="B201" s="30">
        <v>0.1</v>
      </c>
      <c r="C201" s="30">
        <v>0.11</v>
      </c>
      <c r="D201" s="30">
        <v>0.09</v>
      </c>
      <c r="E201" s="30">
        <v>0.09</v>
      </c>
      <c r="F201" s="30">
        <v>0.11</v>
      </c>
      <c r="G201" s="30">
        <v>-0.03</v>
      </c>
      <c r="H201" s="30">
        <v>0.15</v>
      </c>
      <c r="I201" s="30">
        <v>-0.03</v>
      </c>
    </row>
    <row r="202" spans="1:9" x14ac:dyDescent="0.3">
      <c r="A202" s="31" t="s">
        <v>115</v>
      </c>
      <c r="B202" s="30">
        <v>0.01</v>
      </c>
      <c r="C202" s="30">
        <v>-0.02</v>
      </c>
      <c r="D202" s="30">
        <v>-0.03</v>
      </c>
      <c r="E202" s="30">
        <v>-0.04</v>
      </c>
      <c r="F202" s="30">
        <v>0.04</v>
      </c>
      <c r="G202" s="30">
        <v>-0.06</v>
      </c>
      <c r="H202" s="30">
        <v>7.0000000000000007E-2</v>
      </c>
      <c r="I202" s="30">
        <v>-0.16</v>
      </c>
    </row>
    <row r="203" spans="1:9" x14ac:dyDescent="0.3">
      <c r="A203" s="31" t="s">
        <v>121</v>
      </c>
      <c r="B203" s="30">
        <v>-0.02</v>
      </c>
      <c r="C203" s="30">
        <v>-0.3</v>
      </c>
      <c r="D203" s="30">
        <v>0.02</v>
      </c>
      <c r="E203" s="30">
        <v>0.12</v>
      </c>
      <c r="F203" s="30">
        <v>-0.53</v>
      </c>
      <c r="G203" s="30">
        <v>-0.26</v>
      </c>
      <c r="H203" s="30">
        <v>-0.17</v>
      </c>
      <c r="I203" s="30">
        <v>0.42</v>
      </c>
    </row>
    <row r="204" spans="1:9" x14ac:dyDescent="0.3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0"/>
  <sheetViews>
    <sheetView topLeftCell="A66" workbookViewId="0">
      <selection activeCell="B81" sqref="B81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+B21+B54+B87+B120</f>
        <v>28586</v>
      </c>
      <c r="C3" s="9">
        <f t="shared" ref="C3:N3" si="2">+C21+C54+C87+C120</f>
        <v>30434</v>
      </c>
      <c r="D3" s="9">
        <f t="shared" si="2"/>
        <v>32160</v>
      </c>
      <c r="E3" s="9">
        <f t="shared" si="2"/>
        <v>34397</v>
      </c>
      <c r="F3" s="9">
        <f t="shared" si="2"/>
        <v>37176</v>
      </c>
      <c r="G3" s="9">
        <f t="shared" si="2"/>
        <v>35538</v>
      </c>
      <c r="H3" s="9">
        <f t="shared" si="2"/>
        <v>42268</v>
      </c>
      <c r="I3" s="9">
        <f t="shared" si="2"/>
        <v>44334</v>
      </c>
      <c r="J3" s="55">
        <f>+J21+J54+J87+J120</f>
        <v>44334</v>
      </c>
      <c r="K3" s="55">
        <f t="shared" si="2"/>
        <v>44334</v>
      </c>
      <c r="L3" s="55">
        <f t="shared" si="2"/>
        <v>44334</v>
      </c>
      <c r="M3" s="55">
        <f t="shared" si="2"/>
        <v>44334</v>
      </c>
      <c r="N3" s="55">
        <f t="shared" si="2"/>
        <v>44334</v>
      </c>
      <c r="O3" t="s">
        <v>144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6.4647030014692408E-2</v>
      </c>
      <c r="D4" s="47">
        <f t="shared" si="3"/>
        <v>5.6712886902806181E-2</v>
      </c>
      <c r="E4" s="47">
        <f t="shared" si="3"/>
        <v>6.9558457711442756E-2</v>
      </c>
      <c r="F4" s="47">
        <f t="shared" si="3"/>
        <v>8.0791929528738038E-2</v>
      </c>
      <c r="G4" s="47">
        <f t="shared" si="3"/>
        <v>-4.4060684312459686E-2</v>
      </c>
      <c r="H4" s="47">
        <f t="shared" si="3"/>
        <v>0.18937475378468127</v>
      </c>
      <c r="I4" s="47">
        <f>+IFERROR(I3/H3-1,"nm")</f>
        <v>4.8878584271789594E-2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 s="48">
        <f>+B35+B68+B101+B134</f>
        <v>7383</v>
      </c>
      <c r="C5" s="48">
        <f t="shared" ref="C5:N5" si="5">+C35+C68+C101+C134</f>
        <v>8232</v>
      </c>
      <c r="D5" s="48">
        <f t="shared" si="5"/>
        <v>8223</v>
      </c>
      <c r="E5" s="48">
        <f t="shared" si="5"/>
        <v>8570</v>
      </c>
      <c r="F5" s="48">
        <f t="shared" si="5"/>
        <v>9982</v>
      </c>
      <c r="G5" s="48">
        <f t="shared" si="5"/>
        <v>8484</v>
      </c>
      <c r="H5" s="48">
        <f t="shared" si="5"/>
        <v>12652</v>
      </c>
      <c r="I5" s="48">
        <f t="shared" si="5"/>
        <v>9840</v>
      </c>
      <c r="J5" s="54">
        <f>+J35+J68+J101+J134</f>
        <v>7031.6279627308886</v>
      </c>
      <c r="K5" s="54">
        <f t="shared" si="5"/>
        <v>7031.6279627308886</v>
      </c>
      <c r="L5" s="54">
        <f t="shared" si="5"/>
        <v>7031.6279627308886</v>
      </c>
      <c r="M5" s="54">
        <f t="shared" si="5"/>
        <v>7031.6279627308886</v>
      </c>
      <c r="N5" s="54">
        <f t="shared" si="5"/>
        <v>7031.6279627308886</v>
      </c>
      <c r="O5" t="s">
        <v>145</v>
      </c>
    </row>
    <row r="6" spans="1:15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0.11499390491670058</v>
      </c>
      <c r="D6" s="47">
        <f t="shared" si="6"/>
        <v>-1.0932944606414363E-3</v>
      </c>
      <c r="E6" s="47">
        <f t="shared" si="6"/>
        <v>4.2198710932749517E-2</v>
      </c>
      <c r="F6" s="47">
        <f t="shared" si="6"/>
        <v>0.1647607934655777</v>
      </c>
      <c r="G6" s="47">
        <f t="shared" si="6"/>
        <v>-0.15007012622720894</v>
      </c>
      <c r="H6" s="47">
        <f t="shared" si="6"/>
        <v>0.49127769919849129</v>
      </c>
      <c r="I6" s="47">
        <f>+IFERROR(I5/H5-1,"nm")</f>
        <v>-0.22225735061650331</v>
      </c>
      <c r="J6" s="47">
        <f t="shared" ref="J6:N6" si="7">+IFERROR(J5/I5-1,"nm")</f>
        <v>-0.28540366232409664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3">
      <c r="A7" s="42" t="s">
        <v>131</v>
      </c>
      <c r="B7" s="47">
        <f>+IFERROR(B5/B$3,"nm")</f>
        <v>0.25827328062688026</v>
      </c>
      <c r="C7" s="47">
        <f t="shared" ref="C7:I7" si="8">+IFERROR(C5/C$3,"nm")</f>
        <v>0.27048695537885259</v>
      </c>
      <c r="D7" s="47">
        <f t="shared" si="8"/>
        <v>0.25569029850746267</v>
      </c>
      <c r="E7" s="47">
        <f t="shared" si="8"/>
        <v>0.24914963514259963</v>
      </c>
      <c r="F7" s="47">
        <f t="shared" si="8"/>
        <v>0.26850656337421991</v>
      </c>
      <c r="G7" s="47">
        <f t="shared" si="8"/>
        <v>0.23873037312172884</v>
      </c>
      <c r="H7" s="47">
        <f t="shared" si="8"/>
        <v>0.29932809690546042</v>
      </c>
      <c r="I7" s="47">
        <f t="shared" si="8"/>
        <v>0.22195154960075789</v>
      </c>
      <c r="J7" s="47">
        <f t="shared" ref="J7:N7" si="9">+IFERROR(J5/J$3,"nm")</f>
        <v>0.15860576448619318</v>
      </c>
      <c r="K7" s="47">
        <f t="shared" si="9"/>
        <v>0.15860576448619318</v>
      </c>
      <c r="L7" s="47">
        <f t="shared" si="9"/>
        <v>0.15860576448619318</v>
      </c>
      <c r="M7" s="47">
        <f t="shared" si="9"/>
        <v>0.15860576448619318</v>
      </c>
      <c r="N7" s="47">
        <f t="shared" si="9"/>
        <v>0.15860576448619318</v>
      </c>
    </row>
    <row r="8" spans="1:15" x14ac:dyDescent="0.3">
      <c r="A8" s="41" t="s">
        <v>132</v>
      </c>
      <c r="B8" s="48">
        <f>+B38+B71+B104+B137</f>
        <v>303</v>
      </c>
      <c r="C8" s="48">
        <f t="shared" ref="C8:N8" si="10">+C38+C71+C104+C137</f>
        <v>308</v>
      </c>
      <c r="D8" s="48">
        <f t="shared" si="10"/>
        <v>354</v>
      </c>
      <c r="E8" s="48">
        <f t="shared" si="10"/>
        <v>387</v>
      </c>
      <c r="F8" s="48">
        <f t="shared" si="10"/>
        <v>363</v>
      </c>
      <c r="G8" s="48">
        <f t="shared" si="10"/>
        <v>370</v>
      </c>
      <c r="H8" s="48">
        <f t="shared" si="10"/>
        <v>355</v>
      </c>
      <c r="I8" s="48">
        <f t="shared" si="10"/>
        <v>341</v>
      </c>
      <c r="J8" s="54">
        <f t="shared" si="10"/>
        <v>245.59990192339126</v>
      </c>
      <c r="K8" s="54">
        <f t="shared" si="10"/>
        <v>245.59990192339126</v>
      </c>
      <c r="L8" s="54">
        <f t="shared" si="10"/>
        <v>245.59990192339126</v>
      </c>
      <c r="M8" s="54">
        <f t="shared" si="10"/>
        <v>245.59990192339126</v>
      </c>
      <c r="N8" s="54">
        <f t="shared" si="10"/>
        <v>245.59990192339126</v>
      </c>
      <c r="O8" t="s">
        <v>146</v>
      </c>
    </row>
    <row r="9" spans="1:15" x14ac:dyDescent="0.3">
      <c r="A9" s="42" t="s">
        <v>129</v>
      </c>
      <c r="B9" s="47" t="str">
        <f t="shared" ref="B9:H9" si="11">+IFERROR(B8/A8-1,"nm")</f>
        <v>nm</v>
      </c>
      <c r="C9" s="47">
        <f t="shared" si="11"/>
        <v>1.650165016501659E-2</v>
      </c>
      <c r="D9" s="47">
        <f t="shared" si="11"/>
        <v>0.14935064935064934</v>
      </c>
      <c r="E9" s="47">
        <f t="shared" si="11"/>
        <v>9.3220338983050821E-2</v>
      </c>
      <c r="F9" s="47">
        <f t="shared" si="11"/>
        <v>-6.2015503875968991E-2</v>
      </c>
      <c r="G9" s="47">
        <f t="shared" si="11"/>
        <v>1.9283746556473913E-2</v>
      </c>
      <c r="H9" s="47">
        <f t="shared" si="11"/>
        <v>-4.0540540540540571E-2</v>
      </c>
      <c r="I9" s="47">
        <f>+IFERROR(I8/H8-1,"nm")</f>
        <v>-3.9436619718309807E-2</v>
      </c>
      <c r="J9" s="47">
        <f t="shared" ref="J9:N9" si="12">+IFERROR(J8/I8-1,"nm")</f>
        <v>-0.27976568350911657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3">
      <c r="A10" s="42" t="s">
        <v>133</v>
      </c>
      <c r="B10" s="47">
        <f>+IFERROR(B8/B$3,"nm")</f>
        <v>1.0599594206954454E-2</v>
      </c>
      <c r="C10" s="47">
        <f t="shared" ref="C10:I10" si="13">+IFERROR(C8/C$3,"nm")</f>
        <v>1.0120260235263193E-2</v>
      </c>
      <c r="D10" s="47">
        <f t="shared" si="13"/>
        <v>1.1007462686567163E-2</v>
      </c>
      <c r="E10" s="47">
        <f t="shared" si="13"/>
        <v>1.1250981190220078E-2</v>
      </c>
      <c r="F10" s="47">
        <f t="shared" si="13"/>
        <v>9.7643641058747579E-3</v>
      </c>
      <c r="G10" s="47">
        <f t="shared" si="13"/>
        <v>1.0411390624120659E-2</v>
      </c>
      <c r="H10" s="47">
        <f t="shared" si="13"/>
        <v>8.3987886817450553E-3</v>
      </c>
      <c r="I10" s="47">
        <f t="shared" si="13"/>
        <v>7.6916136599449632E-3</v>
      </c>
      <c r="J10" s="47">
        <f t="shared" ref="J10:N10" si="14">+IFERROR(J8/J$3,"nm")</f>
        <v>5.5397641070824028E-3</v>
      </c>
      <c r="K10" s="47">
        <f t="shared" si="14"/>
        <v>5.5397641070824028E-3</v>
      </c>
      <c r="L10" s="47">
        <f t="shared" si="14"/>
        <v>5.5397641070824028E-3</v>
      </c>
      <c r="M10" s="47">
        <f t="shared" si="14"/>
        <v>5.5397641070824028E-3</v>
      </c>
      <c r="N10" s="47">
        <f t="shared" si="14"/>
        <v>5.5397641070824028E-3</v>
      </c>
    </row>
    <row r="11" spans="1:15" x14ac:dyDescent="0.3">
      <c r="A11" s="41" t="s">
        <v>134</v>
      </c>
      <c r="B11" s="48">
        <f>+B42+B75+B108+B141</f>
        <v>7080</v>
      </c>
      <c r="C11" s="48">
        <f t="shared" ref="C11:N11" si="15">+C42+C75+C108+C141</f>
        <v>7924</v>
      </c>
      <c r="D11" s="48">
        <f t="shared" si="15"/>
        <v>7869</v>
      </c>
      <c r="E11" s="48">
        <f t="shared" si="15"/>
        <v>8183</v>
      </c>
      <c r="F11" s="48">
        <f t="shared" si="15"/>
        <v>9619</v>
      </c>
      <c r="G11" s="48">
        <f t="shared" si="15"/>
        <v>8114</v>
      </c>
      <c r="H11" s="48">
        <f t="shared" si="15"/>
        <v>12297</v>
      </c>
      <c r="I11" s="48">
        <f t="shared" si="15"/>
        <v>9499</v>
      </c>
      <c r="J11" s="54">
        <f t="shared" si="15"/>
        <v>6786.0280608074972</v>
      </c>
      <c r="K11" s="54">
        <f t="shared" si="15"/>
        <v>6786.0280608074972</v>
      </c>
      <c r="L11" s="54">
        <f t="shared" si="15"/>
        <v>6786.0280608074972</v>
      </c>
      <c r="M11" s="54">
        <f t="shared" si="15"/>
        <v>6786.0280608074972</v>
      </c>
      <c r="N11" s="54">
        <f t="shared" si="15"/>
        <v>6786.0280608074972</v>
      </c>
      <c r="O11" t="s">
        <v>147</v>
      </c>
    </row>
    <row r="12" spans="1:15" x14ac:dyDescent="0.3">
      <c r="A12" s="42" t="s">
        <v>129</v>
      </c>
      <c r="B12" s="47" t="str">
        <f t="shared" ref="B12:H12" si="16">+IFERROR(B11/A11-1,"nm")</f>
        <v>nm</v>
      </c>
      <c r="C12" s="47">
        <f t="shared" si="16"/>
        <v>0.11920903954802253</v>
      </c>
      <c r="D12" s="47">
        <f t="shared" si="16"/>
        <v>-6.9409389197374605E-3</v>
      </c>
      <c r="E12" s="47">
        <f t="shared" si="16"/>
        <v>3.9903418477570174E-2</v>
      </c>
      <c r="F12" s="47">
        <f t="shared" si="16"/>
        <v>0.17548576316754239</v>
      </c>
      <c r="G12" s="47">
        <f t="shared" si="16"/>
        <v>-0.15646117059985443</v>
      </c>
      <c r="H12" s="47">
        <f t="shared" si="16"/>
        <v>0.51552871579985204</v>
      </c>
      <c r="I12" s="47">
        <f>+IFERROR(I11/H11-1,"nm")</f>
        <v>-0.22753517117996258</v>
      </c>
      <c r="J12" s="47">
        <f t="shared" ref="J12:N12" si="17">+IFERROR(J11/I11-1,"nm")</f>
        <v>-0.285606057394726</v>
      </c>
      <c r="K12" s="47">
        <f t="shared" si="17"/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15" x14ac:dyDescent="0.3">
      <c r="A13" s="42" t="s">
        <v>131</v>
      </c>
      <c r="B13" s="47">
        <f>+IFERROR(B11/B$3,"nm")</f>
        <v>0.24767368641992585</v>
      </c>
      <c r="C13" s="47">
        <f t="shared" ref="C13:I13" si="18">+IFERROR(C11/C$3,"nm")</f>
        <v>0.2603666951435894</v>
      </c>
      <c r="D13" s="47">
        <f t="shared" si="18"/>
        <v>0.24468283582089553</v>
      </c>
      <c r="E13" s="47">
        <f t="shared" si="18"/>
        <v>0.23789865395237958</v>
      </c>
      <c r="F13" s="47">
        <f t="shared" si="18"/>
        <v>0.25874219926834519</v>
      </c>
      <c r="G13" s="47">
        <f t="shared" si="18"/>
        <v>0.22831898249760818</v>
      </c>
      <c r="H13" s="47">
        <f t="shared" si="18"/>
        <v>0.29092930822371532</v>
      </c>
      <c r="I13" s="47">
        <f t="shared" si="18"/>
        <v>0.21425993594081291</v>
      </c>
      <c r="J13" s="47">
        <f t="shared" ref="J13:N13" si="19">+IFERROR(J11/J$3,"nm")</f>
        <v>0.15306600037911078</v>
      </c>
      <c r="K13" s="47">
        <f t="shared" si="19"/>
        <v>0.15306600037911078</v>
      </c>
      <c r="L13" s="47">
        <f t="shared" si="19"/>
        <v>0.15306600037911078</v>
      </c>
      <c r="M13" s="47">
        <f t="shared" si="19"/>
        <v>0.15306600037911078</v>
      </c>
      <c r="N13" s="47">
        <f t="shared" si="19"/>
        <v>0.15306600037911078</v>
      </c>
    </row>
    <row r="14" spans="1:15" x14ac:dyDescent="0.3">
      <c r="A14" s="41" t="s">
        <v>135</v>
      </c>
      <c r="B14" s="48">
        <f>+B45+B78+B111+B144</f>
        <v>565</v>
      </c>
      <c r="C14" s="48">
        <f t="shared" ref="C14:N14" si="20">+C45+C78+C111+C144</f>
        <v>582</v>
      </c>
      <c r="D14" s="48">
        <f t="shared" si="20"/>
        <v>506</v>
      </c>
      <c r="E14" s="48">
        <f t="shared" si="20"/>
        <v>561</v>
      </c>
      <c r="F14" s="48">
        <f t="shared" si="20"/>
        <v>446</v>
      </c>
      <c r="G14" s="48">
        <f t="shared" si="20"/>
        <v>318</v>
      </c>
      <c r="H14" s="48">
        <f t="shared" si="20"/>
        <v>399</v>
      </c>
      <c r="I14" s="48">
        <f t="shared" si="20"/>
        <v>477</v>
      </c>
      <c r="J14" s="54">
        <f t="shared" si="20"/>
        <v>330.19381027624905</v>
      </c>
      <c r="K14" s="54">
        <f t="shared" si="20"/>
        <v>330.19381027624905</v>
      </c>
      <c r="L14" s="54">
        <f t="shared" si="20"/>
        <v>330.19381027624905</v>
      </c>
      <c r="M14" s="54">
        <f t="shared" si="20"/>
        <v>330.19381027624905</v>
      </c>
      <c r="N14" s="54">
        <f t="shared" si="20"/>
        <v>330.19381027624905</v>
      </c>
      <c r="O14" t="s">
        <v>148</v>
      </c>
    </row>
    <row r="15" spans="1:15" x14ac:dyDescent="0.3">
      <c r="A15" s="42" t="s">
        <v>129</v>
      </c>
      <c r="B15" s="47" t="str">
        <f t="shared" ref="B15:H15" si="21">+IFERROR(B14/A14-1,"nm")</f>
        <v>nm</v>
      </c>
      <c r="C15" s="47">
        <f t="shared" si="21"/>
        <v>3.0088495575221197E-2</v>
      </c>
      <c r="D15" s="47">
        <f t="shared" si="21"/>
        <v>-0.13058419243986252</v>
      </c>
      <c r="E15" s="47">
        <f t="shared" si="21"/>
        <v>0.10869565217391308</v>
      </c>
      <c r="F15" s="47">
        <f t="shared" si="21"/>
        <v>-0.20499108734402849</v>
      </c>
      <c r="G15" s="47">
        <f t="shared" si="21"/>
        <v>-0.28699551569506732</v>
      </c>
      <c r="H15" s="47">
        <f t="shared" si="21"/>
        <v>0.25471698113207553</v>
      </c>
      <c r="I15" s="47">
        <f>+IFERROR(I14/H14-1,"nm")</f>
        <v>0.19548872180451138</v>
      </c>
      <c r="J15" s="47">
        <f t="shared" ref="J15:N15" si="22">+IFERROR(J14/I14-1,"nm")</f>
        <v>-0.30776978977725566</v>
      </c>
      <c r="K15" s="47">
        <f t="shared" si="22"/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15" x14ac:dyDescent="0.3">
      <c r="A16" s="42" t="s">
        <v>133</v>
      </c>
      <c r="B16" s="47">
        <f>+IFERROR(B14/B$3,"nm")</f>
        <v>1.9764919890855662E-2</v>
      </c>
      <c r="C16" s="47">
        <f t="shared" ref="C16:I16" si="23">+IFERROR(C14/C$3,"nm")</f>
        <v>1.9123348886114215E-2</v>
      </c>
      <c r="D16" s="47">
        <f t="shared" si="23"/>
        <v>1.5733830845771145E-2</v>
      </c>
      <c r="E16" s="47">
        <f t="shared" si="23"/>
        <v>1.6309561880396548E-2</v>
      </c>
      <c r="F16" s="47">
        <f t="shared" si="23"/>
        <v>1.1996987303636755E-2</v>
      </c>
      <c r="G16" s="47">
        <f t="shared" si="23"/>
        <v>8.9481681580280258E-3</v>
      </c>
      <c r="H16" s="47">
        <f t="shared" si="23"/>
        <v>9.4397653070881042E-3</v>
      </c>
      <c r="I16" s="47">
        <f t="shared" si="23"/>
        <v>1.075923670320747E-2</v>
      </c>
      <c r="J16" s="47">
        <f t="shared" ref="J16:N16" si="24">+IFERROR(J14/J$3,"nm")</f>
        <v>7.4478686848975743E-3</v>
      </c>
      <c r="K16" s="47">
        <f t="shared" si="24"/>
        <v>7.4478686848975743E-3</v>
      </c>
      <c r="L16" s="47">
        <f t="shared" si="24"/>
        <v>7.4478686848975743E-3</v>
      </c>
      <c r="M16" s="47">
        <f t="shared" si="24"/>
        <v>7.4478686848975743E-3</v>
      </c>
      <c r="N16" s="47">
        <f t="shared" si="24"/>
        <v>7.4478686848975743E-3</v>
      </c>
    </row>
    <row r="17" spans="1:15" x14ac:dyDescent="0.3">
      <c r="A17" s="9" t="s">
        <v>143</v>
      </c>
      <c r="B17" s="48">
        <f>+B48+B81+B114+B147</f>
        <v>1692</v>
      </c>
      <c r="C17" s="48">
        <f t="shared" ref="C17:N17" si="25">+C48+C81+C114+C147</f>
        <v>1947</v>
      </c>
      <c r="D17" s="48">
        <f t="shared" si="25"/>
        <v>2093</v>
      </c>
      <c r="E17" s="48">
        <f t="shared" si="25"/>
        <v>2292</v>
      </c>
      <c r="F17" s="48">
        <f t="shared" si="25"/>
        <v>2306</v>
      </c>
      <c r="G17" s="48">
        <f t="shared" si="25"/>
        <v>2040</v>
      </c>
      <c r="H17" s="48">
        <f t="shared" si="25"/>
        <v>2191</v>
      </c>
      <c r="I17" s="48">
        <f t="shared" si="25"/>
        <v>2136</v>
      </c>
      <c r="J17" s="54">
        <f t="shared" si="25"/>
        <v>1478.050345992481</v>
      </c>
      <c r="K17" s="54">
        <f t="shared" si="25"/>
        <v>1478.050345992481</v>
      </c>
      <c r="L17" s="54">
        <f t="shared" si="25"/>
        <v>1478.050345992481</v>
      </c>
      <c r="M17" s="54">
        <f t="shared" si="25"/>
        <v>1478.050345992481</v>
      </c>
      <c r="N17" s="54">
        <f t="shared" si="25"/>
        <v>1478.050345992481</v>
      </c>
      <c r="O17" t="s">
        <v>149</v>
      </c>
    </row>
    <row r="18" spans="1:15" x14ac:dyDescent="0.3">
      <c r="A18" s="42" t="s">
        <v>129</v>
      </c>
      <c r="B18" s="47" t="str">
        <f t="shared" ref="B18:H18" si="26">+IFERROR(B17/A17-1,"nm")</f>
        <v>nm</v>
      </c>
      <c r="C18" s="47">
        <f t="shared" si="26"/>
        <v>0.15070921985815611</v>
      </c>
      <c r="D18" s="47">
        <f t="shared" si="26"/>
        <v>7.4987159732922359E-2</v>
      </c>
      <c r="E18" s="47">
        <f t="shared" si="26"/>
        <v>9.5078834209268992E-2</v>
      </c>
      <c r="F18" s="47">
        <f t="shared" si="26"/>
        <v>6.10820244328103E-3</v>
      </c>
      <c r="G18" s="47">
        <f t="shared" si="26"/>
        <v>-0.11535125758889853</v>
      </c>
      <c r="H18" s="47">
        <f t="shared" si="26"/>
        <v>7.4019607843137214E-2</v>
      </c>
      <c r="I18" s="47">
        <f>+IFERROR(I17/H17-1,"nm")</f>
        <v>-2.5102692834322204E-2</v>
      </c>
      <c r="J18" s="47">
        <f t="shared" ref="J18:N18" si="27">+IFERROR(J17/I17-1,"nm")</f>
        <v>-0.30802886423572984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15" x14ac:dyDescent="0.3">
      <c r="A19" s="42" t="s">
        <v>133</v>
      </c>
      <c r="B19" s="47">
        <f>+IFERROR(B17/B$3,"nm")</f>
        <v>5.9189813195270412E-2</v>
      </c>
      <c r="C19" s="47">
        <f t="shared" ref="C19:I19" si="28">+IFERROR(C17/C$3,"nm")</f>
        <v>6.3974502201485178E-2</v>
      </c>
      <c r="D19" s="47">
        <f t="shared" si="28"/>
        <v>6.5080845771144272E-2</v>
      </c>
      <c r="E19" s="47">
        <f t="shared" si="28"/>
        <v>6.6633718056807276E-2</v>
      </c>
      <c r="F19" s="47">
        <f t="shared" si="28"/>
        <v>6.2029266193242949E-2</v>
      </c>
      <c r="G19" s="47">
        <f t="shared" si="28"/>
        <v>5.7403342900557153E-2</v>
      </c>
      <c r="H19" s="47">
        <f t="shared" si="28"/>
        <v>5.183590423015047E-2</v>
      </c>
      <c r="I19" s="47">
        <f t="shared" si="28"/>
        <v>4.817972662065232E-2</v>
      </c>
      <c r="J19" s="47">
        <f t="shared" ref="J19:N19" si="29">+IFERROR(J17/J$3,"nm")</f>
        <v>3.3338980150504828E-2</v>
      </c>
      <c r="K19" s="47">
        <f t="shared" si="29"/>
        <v>3.3338980150504828E-2</v>
      </c>
      <c r="L19" s="47">
        <f t="shared" si="29"/>
        <v>3.3338980150504828E-2</v>
      </c>
      <c r="M19" s="47">
        <f t="shared" si="29"/>
        <v>3.3338980150504828E-2</v>
      </c>
      <c r="N19" s="47">
        <f t="shared" si="29"/>
        <v>3.3338980150504828E-2</v>
      </c>
    </row>
    <row r="20" spans="1:15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5" x14ac:dyDescent="0.3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 t="shared" ref="J22:N22" si="32">+IFERROR(J21/I21-1,"nm")</f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3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3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-0.29380952380952385</v>
      </c>
      <c r="D30" s="47">
        <f t="shared" ref="D30" si="62">+IFERROR(D28-D29,"nm")</f>
        <v>-0.13050147492625372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-8.8060836501901135E-2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3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3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 t="shared" ref="K35:N35" si="93">+K21*K37</f>
        <v>5238</v>
      </c>
      <c r="L35" s="48">
        <f t="shared" si="93"/>
        <v>5238</v>
      </c>
      <c r="M35" s="48">
        <f t="shared" si="93"/>
        <v>5238</v>
      </c>
      <c r="N35" s="48">
        <f t="shared" si="93"/>
        <v>5238</v>
      </c>
    </row>
    <row r="36" spans="1:14" x14ac:dyDescent="0.3">
      <c r="A36" s="46" t="s">
        <v>129</v>
      </c>
      <c r="B36" s="47" t="str">
        <f t="shared" ref="B36" si="94">+IFERROR(B35/A35-1,"nm")</f>
        <v>nm</v>
      </c>
      <c r="C36" s="47">
        <f t="shared" ref="C36" si="95">+IFERROR(C35/B35-1,"nm")</f>
        <v>3.4519383961763239E-2</v>
      </c>
      <c r="D36" s="47">
        <f t="shared" ref="D36" si="96">+IFERROR(D35/C35-1,"nm")</f>
        <v>3.0544147843942548E-2</v>
      </c>
      <c r="E36" s="47">
        <f t="shared" ref="E36" si="97">+IFERROR(E35/D35-1,"nm")</f>
        <v>-6.3511830635118338E-2</v>
      </c>
      <c r="F36" s="47">
        <f t="shared" ref="F36" si="98">+IFERROR(F35/E35-1,"nm")</f>
        <v>8.3510638297872308E-2</v>
      </c>
      <c r="G36" s="47">
        <f t="shared" ref="G36" si="99">+IFERROR(G35/F35-1,"nm")</f>
        <v>-0.25208640157093765</v>
      </c>
      <c r="H36" s="47">
        <f t="shared" ref="H36" si="100">+IFERROR(H35/G35-1,"nm")</f>
        <v>0.71283229405973092</v>
      </c>
      <c r="I36" s="47">
        <f>+IFERROR(I35/H35-1,"nm")</f>
        <v>3.6405441655489312E-3</v>
      </c>
      <c r="J36" s="47">
        <f t="shared" ref="J36:N36" si="101">+IFERROR(J35/I35-1,"nm")</f>
        <v>0</v>
      </c>
      <c r="K36" s="47">
        <f t="shared" si="101"/>
        <v>0</v>
      </c>
      <c r="L36" s="47">
        <f t="shared" si="101"/>
        <v>0</v>
      </c>
      <c r="M36" s="47">
        <f t="shared" si="101"/>
        <v>0</v>
      </c>
      <c r="N36" s="47">
        <f t="shared" si="101"/>
        <v>0</v>
      </c>
    </row>
    <row r="37" spans="1:14" x14ac:dyDescent="0.3">
      <c r="A37" s="46" t="s">
        <v>131</v>
      </c>
      <c r="B37" s="47">
        <f t="shared" ref="B37:H37" si="102">+IFERROR(B35/B$21,"nm")</f>
        <v>0.27409024745269289</v>
      </c>
      <c r="C37" s="47">
        <f t="shared" si="102"/>
        <v>0.26388512598211866</v>
      </c>
      <c r="D37" s="47">
        <f t="shared" si="102"/>
        <v>0.26386698212407994</v>
      </c>
      <c r="E37" s="47">
        <f t="shared" si="102"/>
        <v>0.25311342982160889</v>
      </c>
      <c r="F37" s="47">
        <f t="shared" si="102"/>
        <v>0.25619418941013711</v>
      </c>
      <c r="G37" s="47">
        <f t="shared" si="102"/>
        <v>0.2103700635183651</v>
      </c>
      <c r="H37" s="47">
        <f t="shared" si="102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3">+J37</f>
        <v>0.28540293140086087</v>
      </c>
      <c r="L37" s="49">
        <f t="shared" si="103"/>
        <v>0.28540293140086087</v>
      </c>
      <c r="M37" s="49">
        <f t="shared" si="103"/>
        <v>0.28540293140086087</v>
      </c>
      <c r="N37" s="49">
        <f t="shared" si="103"/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04">+K41*K48</f>
        <v>124.00000000000001</v>
      </c>
      <c r="L38" s="48">
        <f t="shared" si="104"/>
        <v>124.00000000000001</v>
      </c>
      <c r="M38" s="48">
        <f t="shared" si="104"/>
        <v>124.00000000000001</v>
      </c>
      <c r="N38" s="48">
        <f t="shared" si="104"/>
        <v>124.00000000000001</v>
      </c>
    </row>
    <row r="39" spans="1:14" x14ac:dyDescent="0.3">
      <c r="A39" s="46" t="s">
        <v>129</v>
      </c>
      <c r="B39" s="47" t="str">
        <f t="shared" ref="B39" si="105">+IFERROR(B38/A38-1,"nm")</f>
        <v>nm</v>
      </c>
      <c r="C39" s="47">
        <f t="shared" ref="C39" si="106">+IFERROR(C38/B38-1,"nm")</f>
        <v>9.9173553719008156E-2</v>
      </c>
      <c r="D39" s="47">
        <f t="shared" ref="D39" si="107">+IFERROR(D38/C38-1,"nm")</f>
        <v>5.2631578947368363E-2</v>
      </c>
      <c r="E39" s="47">
        <f t="shared" ref="E39" si="108">+IFERROR(E38/D38-1,"nm")</f>
        <v>0.14285714285714279</v>
      </c>
      <c r="F39" s="47">
        <f t="shared" ref="F39" si="109">+IFERROR(F38/E38-1,"nm")</f>
        <v>-6.8749999999999978E-2</v>
      </c>
      <c r="G39" s="47">
        <f t="shared" ref="G39" si="110">+IFERROR(G38/F38-1,"nm")</f>
        <v>-6.7114093959731447E-3</v>
      </c>
      <c r="H39" s="47">
        <f t="shared" ref="H39" si="111">+IFERROR(H38/G38-1,"nm")</f>
        <v>-0.1216216216216216</v>
      </c>
      <c r="I39" s="47">
        <f>+IFERROR(I38/H38-1,"nm")</f>
        <v>-4.6153846153846101E-2</v>
      </c>
      <c r="J39" s="47">
        <f t="shared" ref="J39" si="112">+IFERROR(J38/I38-1,"nm")</f>
        <v>2.2204460492503131E-16</v>
      </c>
      <c r="K39" s="47">
        <f t="shared" ref="K39" si="113">+IFERROR(K38/J38-1,"nm")</f>
        <v>0</v>
      </c>
      <c r="L39" s="47">
        <f t="shared" ref="L39" si="114">+IFERROR(L38/K38-1,"nm")</f>
        <v>0</v>
      </c>
      <c r="M39" s="47">
        <f t="shared" ref="M39" si="115">+IFERROR(M38/L38-1,"nm")</f>
        <v>0</v>
      </c>
      <c r="N39" s="47">
        <f t="shared" ref="N39" si="116">+IFERROR(N38/M38-1,"nm")</f>
        <v>0</v>
      </c>
    </row>
    <row r="40" spans="1:14" x14ac:dyDescent="0.3">
      <c r="A40" s="46" t="s">
        <v>133</v>
      </c>
      <c r="B40" s="47">
        <f t="shared" ref="B40:H40" si="117">+IFERROR(B38/B$21,"nm")</f>
        <v>8.8064046579330417E-3</v>
      </c>
      <c r="C40" s="47">
        <f t="shared" si="117"/>
        <v>9.0083988079111346E-3</v>
      </c>
      <c r="D40" s="47">
        <f t="shared" si="117"/>
        <v>9.2008412197686646E-3</v>
      </c>
      <c r="E40" s="47">
        <f t="shared" si="117"/>
        <v>1.0770784247728038E-2</v>
      </c>
      <c r="F40" s="47">
        <f t="shared" si="117"/>
        <v>9.3698905798012821E-3</v>
      </c>
      <c r="G40" s="47">
        <f t="shared" si="117"/>
        <v>1.0218171775752554E-2</v>
      </c>
      <c r="H40" s="47">
        <f t="shared" si="117"/>
        <v>7.5673787764130628E-3</v>
      </c>
      <c r="I40" s="47">
        <f>+IFERROR(I38/I$21,"nm")</f>
        <v>6.7563886013185855E-3</v>
      </c>
      <c r="J40" s="47">
        <f t="shared" ref="J40:N40" si="118">+IFERROR(J38/J$21,"nm")</f>
        <v>6.7563886013185864E-3</v>
      </c>
      <c r="K40" s="47">
        <f t="shared" si="118"/>
        <v>6.7563886013185864E-3</v>
      </c>
      <c r="L40" s="47">
        <f t="shared" si="118"/>
        <v>6.7563886013185864E-3</v>
      </c>
      <c r="M40" s="47">
        <f t="shared" si="118"/>
        <v>6.7563886013185864E-3</v>
      </c>
      <c r="N40" s="47">
        <f t="shared" si="118"/>
        <v>6.7563886013185864E-3</v>
      </c>
    </row>
    <row r="41" spans="1:14" x14ac:dyDescent="0.3">
      <c r="A41" s="46" t="s">
        <v>142</v>
      </c>
      <c r="B41" s="47">
        <f t="shared" ref="B41:H41" si="119">+IFERROR(B38/B48,"nm")</f>
        <v>0.19145569620253164</v>
      </c>
      <c r="C41" s="47">
        <f t="shared" si="119"/>
        <v>0.17924528301886791</v>
      </c>
      <c r="D41" s="47">
        <f t="shared" si="119"/>
        <v>0.17094017094017094</v>
      </c>
      <c r="E41" s="47">
        <f t="shared" si="119"/>
        <v>0.18867924528301888</v>
      </c>
      <c r="F41" s="47">
        <f t="shared" si="119"/>
        <v>0.18304668304668303</v>
      </c>
      <c r="G41" s="47">
        <f t="shared" si="119"/>
        <v>0.22945736434108527</v>
      </c>
      <c r="H41" s="47">
        <f t="shared" si="119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0">+J41</f>
        <v>0.19405320813771518</v>
      </c>
      <c r="L41" s="49">
        <f t="shared" si="120"/>
        <v>0.19405320813771518</v>
      </c>
      <c r="M41" s="49">
        <f t="shared" si="120"/>
        <v>0.19405320813771518</v>
      </c>
      <c r="N41" s="49">
        <f t="shared" si="120"/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21">+K35-K38</f>
        <v>5114</v>
      </c>
      <c r="L42" s="9">
        <f t="shared" si="121"/>
        <v>5114</v>
      </c>
      <c r="M42" s="9">
        <f t="shared" si="121"/>
        <v>5114</v>
      </c>
      <c r="N42" s="9">
        <f t="shared" si="121"/>
        <v>5114</v>
      </c>
    </row>
    <row r="43" spans="1:14" x14ac:dyDescent="0.3">
      <c r="A43" s="46" t="s">
        <v>129</v>
      </c>
      <c r="B43" s="47" t="str">
        <f t="shared" ref="B43" si="122">+IFERROR(B42/A42-1,"nm")</f>
        <v>nm</v>
      </c>
      <c r="C43" s="47">
        <f t="shared" ref="C43" si="123">+IFERROR(C42/B42-1,"nm")</f>
        <v>3.2373113854595292E-2</v>
      </c>
      <c r="D43" s="47">
        <f t="shared" ref="D43" si="124">+IFERROR(D42/C42-1,"nm")</f>
        <v>2.9763486579856391E-2</v>
      </c>
      <c r="E43" s="47">
        <f t="shared" ref="E43" si="125">+IFERROR(E42/D42-1,"nm")</f>
        <v>-7.096774193548383E-2</v>
      </c>
      <c r="F43" s="47">
        <f t="shared" ref="F43" si="126">+IFERROR(F42/E42-1,"nm")</f>
        <v>9.0277777777777679E-2</v>
      </c>
      <c r="G43" s="47">
        <f t="shared" ref="G43" si="127">+IFERROR(G42/F42-1,"nm")</f>
        <v>-0.26140127388535028</v>
      </c>
      <c r="H43" s="47">
        <f t="shared" ref="H43" si="128">+IFERROR(H42/G42-1,"nm")</f>
        <v>0.75543290789927564</v>
      </c>
      <c r="I43" s="47">
        <f>+IFERROR(I42/H42-1,"nm")</f>
        <v>4.9125564943997002E-3</v>
      </c>
      <c r="J43" s="47">
        <f t="shared" ref="J43:N43" si="129">+IFERROR(J42/I42-1,"nm")</f>
        <v>0</v>
      </c>
      <c r="K43" s="47">
        <f t="shared" si="129"/>
        <v>0</v>
      </c>
      <c r="L43" s="47">
        <f t="shared" si="129"/>
        <v>0</v>
      </c>
      <c r="M43" s="47">
        <f t="shared" si="129"/>
        <v>0</v>
      </c>
      <c r="N43" s="47">
        <f t="shared" si="129"/>
        <v>0</v>
      </c>
    </row>
    <row r="44" spans="1:14" x14ac:dyDescent="0.3">
      <c r="A44" s="46" t="s">
        <v>131</v>
      </c>
      <c r="B44" s="47">
        <f t="shared" ref="B44:H44" si="130">+IFERROR(B42/B$21,"nm")</f>
        <v>0.26528384279475981</v>
      </c>
      <c r="C44" s="47">
        <f t="shared" si="130"/>
        <v>0.25487672717420751</v>
      </c>
      <c r="D44" s="47">
        <f t="shared" si="130"/>
        <v>0.25466614090431128</v>
      </c>
      <c r="E44" s="47">
        <f t="shared" si="130"/>
        <v>0.24234264557388085</v>
      </c>
      <c r="F44" s="47">
        <f t="shared" si="130"/>
        <v>0.2468242988303358</v>
      </c>
      <c r="G44" s="47">
        <f t="shared" si="130"/>
        <v>0.20015189174261253</v>
      </c>
      <c r="H44" s="47">
        <f t="shared" si="130"/>
        <v>0.29623377379358518</v>
      </c>
      <c r="I44" s="47">
        <f>+IFERROR(I42/I$21,"nm")</f>
        <v>0.27864654279954232</v>
      </c>
      <c r="J44" s="47">
        <f t="shared" ref="J44:N44" si="131">+IFERROR(J42/J$21,"nm")</f>
        <v>0.27864654279954232</v>
      </c>
      <c r="K44" s="47">
        <f t="shared" si="131"/>
        <v>0.27864654279954232</v>
      </c>
      <c r="L44" s="47">
        <f t="shared" si="131"/>
        <v>0.27864654279954232</v>
      </c>
      <c r="M44" s="47">
        <f t="shared" si="131"/>
        <v>0.27864654279954232</v>
      </c>
      <c r="N44" s="47">
        <f t="shared" si="131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 t="shared" ref="K45:N45" si="132">+K21*K47</f>
        <v>146</v>
      </c>
      <c r="L45" s="48">
        <f t="shared" si="132"/>
        <v>146</v>
      </c>
      <c r="M45" s="48">
        <f t="shared" si="132"/>
        <v>146</v>
      </c>
      <c r="N45" s="48">
        <f t="shared" si="132"/>
        <v>146</v>
      </c>
    </row>
    <row r="46" spans="1:14" x14ac:dyDescent="0.3">
      <c r="A46" s="46" t="s">
        <v>129</v>
      </c>
      <c r="B46" s="47" t="str">
        <f t="shared" ref="B46" si="133">+IFERROR(B45/A45-1,"nm")</f>
        <v>nm</v>
      </c>
      <c r="C46" s="47">
        <f t="shared" ref="C46" si="134">+IFERROR(C45/B45-1,"nm")</f>
        <v>0.16346153846153855</v>
      </c>
      <c r="D46" s="47">
        <f t="shared" ref="D46" si="135">+IFERROR(D45/C45-1,"nm")</f>
        <v>-7.8512396694214837E-2</v>
      </c>
      <c r="E46" s="47">
        <f t="shared" ref="E46" si="136">+IFERROR(E45/D45-1,"nm")</f>
        <v>-0.12107623318385652</v>
      </c>
      <c r="F46" s="47">
        <f t="shared" ref="F46" si="137">+IFERROR(F45/E45-1,"nm")</f>
        <v>-0.40306122448979587</v>
      </c>
      <c r="G46" s="47">
        <f t="shared" ref="G46" si="138">+IFERROR(G45/F45-1,"nm")</f>
        <v>-5.9829059829059839E-2</v>
      </c>
      <c r="H46" s="47">
        <f t="shared" ref="H46" si="139">+IFERROR(H45/G45-1,"nm")</f>
        <v>-0.10909090909090913</v>
      </c>
      <c r="I46" s="47">
        <f>+IFERROR(I45/H45-1,"nm")</f>
        <v>0.48979591836734704</v>
      </c>
      <c r="J46" s="47">
        <f t="shared" ref="J46" si="140">+IFERROR(J45/I45-1,"nm")</f>
        <v>0</v>
      </c>
      <c r="K46" s="47">
        <f t="shared" ref="K46" si="141">+IFERROR(K45/J45-1,"nm")</f>
        <v>0</v>
      </c>
      <c r="L46" s="47">
        <f t="shared" ref="L46" si="142">+IFERROR(L45/K45-1,"nm")</f>
        <v>0</v>
      </c>
      <c r="M46" s="47">
        <f t="shared" ref="M46" si="143">+IFERROR(M45/L45-1,"nm")</f>
        <v>0</v>
      </c>
      <c r="N46" s="47">
        <f t="shared" ref="N46" si="144">+IFERROR(N45/M45-1,"nm")</f>
        <v>0</v>
      </c>
    </row>
    <row r="47" spans="1:14" x14ac:dyDescent="0.3">
      <c r="A47" s="46" t="s">
        <v>133</v>
      </c>
      <c r="B47" s="47">
        <f t="shared" ref="B47:H47" si="145">+IFERROR(B45/B$21,"nm")</f>
        <v>1.5138282387190683E-2</v>
      </c>
      <c r="C47" s="47">
        <f t="shared" si="145"/>
        <v>1.6391221891086428E-2</v>
      </c>
      <c r="D47" s="47">
        <f t="shared" si="145"/>
        <v>1.4655625657202945E-2</v>
      </c>
      <c r="E47" s="47">
        <f t="shared" si="145"/>
        <v>1.3194210703466847E-2</v>
      </c>
      <c r="F47" s="47">
        <f t="shared" si="145"/>
        <v>7.3575650861526856E-3</v>
      </c>
      <c r="G47" s="47">
        <f t="shared" si="145"/>
        <v>7.5945871306268989E-3</v>
      </c>
      <c r="H47" s="47">
        <f t="shared" si="14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6">+J47</f>
        <v>7.9551027080041418E-3</v>
      </c>
      <c r="L47" s="49">
        <f t="shared" si="146"/>
        <v>7.9551027080041418E-3</v>
      </c>
      <c r="M47" s="49">
        <f t="shared" si="146"/>
        <v>7.9551027080041418E-3</v>
      </c>
      <c r="N47" s="49">
        <f t="shared" si="146"/>
        <v>7.9551027080041418E-3</v>
      </c>
    </row>
    <row r="48" spans="1:14" x14ac:dyDescent="0.3">
      <c r="A48" s="9" t="s">
        <v>143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 t="shared" ref="K48:N48" si="147">+K21*K50</f>
        <v>639.00000000000011</v>
      </c>
      <c r="L48" s="48">
        <f t="shared" si="147"/>
        <v>639.00000000000011</v>
      </c>
      <c r="M48" s="48">
        <f t="shared" si="147"/>
        <v>639.00000000000011</v>
      </c>
      <c r="N48" s="48">
        <f t="shared" si="147"/>
        <v>639.00000000000011</v>
      </c>
    </row>
    <row r="49" spans="1:14" x14ac:dyDescent="0.3">
      <c r="A49" s="46" t="s">
        <v>129</v>
      </c>
      <c r="B49" s="47" t="str">
        <f t="shared" ref="B49" si="148">+IFERROR(B48/A48-1,"nm")</f>
        <v>nm</v>
      </c>
      <c r="C49" s="47">
        <f t="shared" ref="C49" si="149">+IFERROR(C48/B48-1,"nm")</f>
        <v>0.17405063291139244</v>
      </c>
      <c r="D49" s="47">
        <f t="shared" ref="D49" si="150">+IFERROR(D48/C48-1,"nm")</f>
        <v>0.10377358490566047</v>
      </c>
      <c r="E49" s="47">
        <f t="shared" ref="E49" si="151">+IFERROR(E48/D48-1,"nm")</f>
        <v>3.5409035409035505E-2</v>
      </c>
      <c r="F49" s="47">
        <f t="shared" ref="F49" si="152">+IFERROR(F48/E48-1,"nm")</f>
        <v>-4.0094339622641528E-2</v>
      </c>
      <c r="G49" s="47">
        <f t="shared" ref="G49" si="153">+IFERROR(G48/F48-1,"nm")</f>
        <v>-0.20761670761670759</v>
      </c>
      <c r="H49" s="47">
        <f t="shared" ref="H49" si="154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5">+K50+K51</f>
        <v>3.4817196098730456E-2</v>
      </c>
      <c r="L49" s="47">
        <f t="shared" ref="L49" si="156">+L50+L51</f>
        <v>3.4817196098730456E-2</v>
      </c>
      <c r="M49" s="47">
        <f t="shared" ref="M49" si="157">+M50+M51</f>
        <v>3.4817196098730456E-2</v>
      </c>
      <c r="N49" s="47">
        <f t="shared" ref="N49" si="158">+N50+N51</f>
        <v>3.4817196098730456E-2</v>
      </c>
    </row>
    <row r="50" spans="1:14" x14ac:dyDescent="0.3">
      <c r="A50" s="46" t="s">
        <v>133</v>
      </c>
      <c r="B50" s="47">
        <f t="shared" ref="B50:H50" si="159">+IFERROR(B48/B$21,"nm")</f>
        <v>4.599708879184862E-2</v>
      </c>
      <c r="C50" s="47">
        <f t="shared" si="159"/>
        <v>5.0257382823083174E-2</v>
      </c>
      <c r="D50" s="47">
        <f t="shared" si="159"/>
        <v>5.3824921135646686E-2</v>
      </c>
      <c r="E50" s="47">
        <f t="shared" si="159"/>
        <v>5.7085156512958597E-2</v>
      </c>
      <c r="F50" s="47">
        <f t="shared" si="159"/>
        <v>5.1188529744686205E-2</v>
      </c>
      <c r="G50" s="47">
        <f t="shared" si="159"/>
        <v>4.4531897265948632E-2</v>
      </c>
      <c r="H50" s="47">
        <f t="shared" si="15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0">+J50</f>
        <v>3.4817196098730456E-2</v>
      </c>
      <c r="L50" s="49">
        <f t="shared" si="160"/>
        <v>3.4817196098730456E-2</v>
      </c>
      <c r="M50" s="49">
        <f t="shared" si="160"/>
        <v>3.4817196098730456E-2</v>
      </c>
      <c r="N50" s="49">
        <f t="shared" si="160"/>
        <v>3.4817196098730456E-2</v>
      </c>
    </row>
    <row r="51" spans="1:14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3" spans="1:14" x14ac:dyDescent="0.3">
      <c r="A53" s="51" t="s">
        <v>101</v>
      </c>
      <c r="B53" s="43"/>
      <c r="C53" s="43"/>
      <c r="D53" s="43"/>
      <c r="E53" s="43"/>
      <c r="F53" s="43"/>
      <c r="G53" s="43"/>
      <c r="H53" s="43"/>
      <c r="I53" s="43"/>
      <c r="J53" s="39"/>
      <c r="K53" s="39"/>
      <c r="L53" s="39"/>
      <c r="M53" s="39"/>
      <c r="N53" s="39"/>
    </row>
    <row r="54" spans="1:14" x14ac:dyDescent="0.3">
      <c r="A54" s="9" t="s">
        <v>136</v>
      </c>
      <c r="B54" s="9">
        <f>+Historicals!B113</f>
        <v>7126</v>
      </c>
      <c r="C54" s="9">
        <f>+Historicals!C113</f>
        <v>7315</v>
      </c>
      <c r="D54" s="9">
        <f>+Historicals!D113</f>
        <v>7970</v>
      </c>
      <c r="E54" s="9">
        <f>+Historicals!E113</f>
        <v>9242</v>
      </c>
      <c r="F54" s="9">
        <f>+Historicals!F113</f>
        <v>9812</v>
      </c>
      <c r="G54" s="9">
        <f>+Historicals!G113</f>
        <v>9347</v>
      </c>
      <c r="H54" s="9">
        <f>+Historicals!H113</f>
        <v>11456</v>
      </c>
      <c r="I54" s="9">
        <f>+Historicals!I113</f>
        <v>12479</v>
      </c>
      <c r="J54" s="9">
        <f>+J56+J60+J64</f>
        <v>12479</v>
      </c>
      <c r="K54" s="9">
        <f t="shared" ref="K54:N54" si="161">+K56+K60+K64</f>
        <v>12479</v>
      </c>
      <c r="L54" s="9">
        <f t="shared" si="161"/>
        <v>12479</v>
      </c>
      <c r="M54" s="9">
        <f t="shared" si="161"/>
        <v>12479</v>
      </c>
      <c r="N54" s="9">
        <f t="shared" si="161"/>
        <v>12479</v>
      </c>
    </row>
    <row r="55" spans="1:14" x14ac:dyDescent="0.3">
      <c r="A55" s="44" t="s">
        <v>129</v>
      </c>
      <c r="B55" s="47" t="str">
        <f t="shared" ref="B55" si="162">+IFERROR(B54/A54-1,"nm")</f>
        <v>nm</v>
      </c>
      <c r="C55" s="47">
        <f t="shared" ref="C55" si="163">+IFERROR(C54/B54-1,"nm")</f>
        <v>2.6522593320235766E-2</v>
      </c>
      <c r="D55" s="47">
        <f t="shared" ref="D55" si="164">+IFERROR(D54/C54-1,"nm")</f>
        <v>8.9542036910458034E-2</v>
      </c>
      <c r="E55" s="47">
        <f t="shared" ref="E55" si="165">+IFERROR(E54/D54-1,"nm")</f>
        <v>0.15959849435382689</v>
      </c>
      <c r="F55" s="47">
        <f t="shared" ref="F55" si="166">+IFERROR(F54/E54-1,"nm")</f>
        <v>6.1674962129409261E-2</v>
      </c>
      <c r="G55" s="47">
        <f t="shared" ref="G55" si="167">+IFERROR(G54/F54-1,"nm")</f>
        <v>-4.7390949857317621E-2</v>
      </c>
      <c r="H55" s="47">
        <f t="shared" ref="H55" si="168">+IFERROR(H54/G54-1,"nm")</f>
        <v>0.22563389322777372</v>
      </c>
      <c r="I55" s="47">
        <f>+IFERROR(I54/H54-1,"nm")</f>
        <v>8.9298184357541999E-2</v>
      </c>
      <c r="J55" s="47">
        <f t="shared" ref="J55" si="169">+IFERROR(J54/I54-1,"nm")</f>
        <v>0</v>
      </c>
      <c r="K55" s="47">
        <f t="shared" ref="K55" si="170">+IFERROR(K54/J54-1,"nm")</f>
        <v>0</v>
      </c>
      <c r="L55" s="47">
        <f t="shared" ref="L55" si="171">+IFERROR(L54/K54-1,"nm")</f>
        <v>0</v>
      </c>
      <c r="M55" s="47">
        <f t="shared" ref="M55" si="172">+IFERROR(M54/L54-1,"nm")</f>
        <v>0</v>
      </c>
      <c r="N55" s="47">
        <f t="shared" ref="N55" si="173">+IFERROR(N54/M54-1,"nm")</f>
        <v>0</v>
      </c>
    </row>
    <row r="56" spans="1:14" x14ac:dyDescent="0.3">
      <c r="A56" s="45" t="s">
        <v>113</v>
      </c>
      <c r="B56" s="3">
        <f>+Historicals!B114</f>
        <v>4703</v>
      </c>
      <c r="C56" s="3">
        <f>+Historicals!C114</f>
        <v>4867</v>
      </c>
      <c r="D56" s="3">
        <f>+Historicals!D114</f>
        <v>5192</v>
      </c>
      <c r="E56" s="3">
        <f>+Historicals!E114</f>
        <v>5875</v>
      </c>
      <c r="F56" s="3">
        <f>+Historicals!F114</f>
        <v>6293</v>
      </c>
      <c r="G56" s="3">
        <f>+Historicals!G114</f>
        <v>5892</v>
      </c>
      <c r="H56" s="3">
        <f>+Historicals!H114</f>
        <v>6970</v>
      </c>
      <c r="I56" s="3">
        <f>+Historicals!I114</f>
        <v>7388</v>
      </c>
      <c r="J56" s="3">
        <f>+I56*(1+J57)</f>
        <v>7388</v>
      </c>
      <c r="K56" s="3">
        <f t="shared" ref="K56" si="174">+J56*(1+K57)</f>
        <v>7388</v>
      </c>
      <c r="L56" s="3">
        <f t="shared" ref="L56" si="175">+K56*(1+L57)</f>
        <v>7388</v>
      </c>
      <c r="M56" s="3">
        <f t="shared" ref="M56" si="176">+L56*(1+M57)</f>
        <v>7388</v>
      </c>
      <c r="N56" s="3">
        <f t="shared" ref="N56" si="177">+M56*(1+N57)</f>
        <v>7388</v>
      </c>
    </row>
    <row r="57" spans="1:14" x14ac:dyDescent="0.3">
      <c r="A57" s="44" t="s">
        <v>129</v>
      </c>
      <c r="B57" s="47" t="str">
        <f t="shared" ref="B57" si="178">+IFERROR(B56/A56-1,"nm")</f>
        <v>nm</v>
      </c>
      <c r="C57" s="47">
        <f t="shared" ref="C57" si="179">+IFERROR(C56/B56-1,"nm")</f>
        <v>3.4871358707208255E-2</v>
      </c>
      <c r="D57" s="47">
        <f t="shared" ref="D57" si="180">+IFERROR(D56/C56-1,"nm")</f>
        <v>6.6776248202177868E-2</v>
      </c>
      <c r="E57" s="47">
        <f t="shared" ref="E57" si="181">+IFERROR(E56/D56-1,"nm")</f>
        <v>0.1315485362095532</v>
      </c>
      <c r="F57" s="47">
        <f t="shared" ref="F57" si="182">+IFERROR(F56/E56-1,"nm")</f>
        <v>7.1148936170212673E-2</v>
      </c>
      <c r="G57" s="47">
        <f t="shared" ref="G57" si="183">+IFERROR(G56/F56-1,"nm")</f>
        <v>-6.3721595423486432E-2</v>
      </c>
      <c r="H57" s="47">
        <f t="shared" ref="H57" si="184">+IFERROR(H56/G56-1,"nm")</f>
        <v>0.18295994568907004</v>
      </c>
      <c r="I57" s="47">
        <f>+IFERROR(I56/H56-1,"nm")</f>
        <v>5.9971305595408975E-2</v>
      </c>
      <c r="J57" s="47">
        <f>+J58+J59</f>
        <v>0</v>
      </c>
      <c r="K57" s="47">
        <f t="shared" ref="K57:N57" si="185">+K58+K59</f>
        <v>0</v>
      </c>
      <c r="L57" s="47">
        <f t="shared" si="185"/>
        <v>0</v>
      </c>
      <c r="M57" s="47">
        <f t="shared" si="185"/>
        <v>0</v>
      </c>
      <c r="N57" s="47">
        <f t="shared" si="185"/>
        <v>0</v>
      </c>
    </row>
    <row r="58" spans="1:14" x14ac:dyDescent="0.3">
      <c r="A58" s="44" t="s">
        <v>137</v>
      </c>
      <c r="B58" s="47">
        <f>+Historicals!B215</f>
        <v>0</v>
      </c>
      <c r="C58" s="47">
        <f>+Historicals!C215</f>
        <v>0</v>
      </c>
      <c r="D58" s="47">
        <f>+Historicals!D215</f>
        <v>0</v>
      </c>
      <c r="E58" s="47">
        <f>+Historicals!E215</f>
        <v>0</v>
      </c>
      <c r="F58" s="47">
        <f>+Historicals!F215</f>
        <v>0</v>
      </c>
      <c r="G58" s="47">
        <f>+Historicals!G215</f>
        <v>0</v>
      </c>
      <c r="H58" s="47">
        <f>+Historicals!H215</f>
        <v>0</v>
      </c>
      <c r="I58" s="47">
        <f>+Historicals!I215</f>
        <v>0</v>
      </c>
      <c r="J58" s="49">
        <v>0</v>
      </c>
      <c r="K58" s="49">
        <f t="shared" ref="K58:K59" si="186">+J58</f>
        <v>0</v>
      </c>
      <c r="L58" s="49">
        <f t="shared" ref="L58:L59" si="187">+K58</f>
        <v>0</v>
      </c>
      <c r="M58" s="49">
        <f t="shared" ref="M58:M59" si="188">+L58</f>
        <v>0</v>
      </c>
      <c r="N58" s="49">
        <f t="shared" ref="N58:N59" si="189">+M58</f>
        <v>0</v>
      </c>
    </row>
    <row r="59" spans="1:14" x14ac:dyDescent="0.3">
      <c r="A59" s="44" t="s">
        <v>138</v>
      </c>
      <c r="B59" s="47" t="str">
        <f t="shared" ref="B59:H59" si="190">+IFERROR(B57-B58,"nm")</f>
        <v>nm</v>
      </c>
      <c r="C59" s="47">
        <f t="shared" si="190"/>
        <v>3.4871358707208255E-2</v>
      </c>
      <c r="D59" s="47">
        <f t="shared" si="190"/>
        <v>6.6776248202177868E-2</v>
      </c>
      <c r="E59" s="47">
        <f t="shared" si="190"/>
        <v>0.1315485362095532</v>
      </c>
      <c r="F59" s="47">
        <f t="shared" si="190"/>
        <v>7.1148936170212673E-2</v>
      </c>
      <c r="G59" s="47">
        <f t="shared" si="190"/>
        <v>-6.3721595423486432E-2</v>
      </c>
      <c r="H59" s="47">
        <f t="shared" si="190"/>
        <v>0.18295994568907004</v>
      </c>
      <c r="I59" s="47">
        <f>+IFERROR(I57-I58,"nm")</f>
        <v>5.9971305595408975E-2</v>
      </c>
      <c r="J59" s="49">
        <v>0</v>
      </c>
      <c r="K59" s="49">
        <f t="shared" si="186"/>
        <v>0</v>
      </c>
      <c r="L59" s="49">
        <f t="shared" si="187"/>
        <v>0</v>
      </c>
      <c r="M59" s="49">
        <f t="shared" si="188"/>
        <v>0</v>
      </c>
      <c r="N59" s="49">
        <f t="shared" si="189"/>
        <v>0</v>
      </c>
    </row>
    <row r="60" spans="1:14" x14ac:dyDescent="0.3">
      <c r="A60" s="45" t="s">
        <v>114</v>
      </c>
      <c r="B60" s="3">
        <f>+Historicals!B115</f>
        <v>2050</v>
      </c>
      <c r="C60" s="3">
        <f>+Historicals!C115</f>
        <v>2091</v>
      </c>
      <c r="D60" s="3">
        <f>+Historicals!D115</f>
        <v>2395</v>
      </c>
      <c r="E60" s="3">
        <f>+Historicals!E115</f>
        <v>2940</v>
      </c>
      <c r="F60" s="3">
        <f>+Historicals!F115</f>
        <v>3087</v>
      </c>
      <c r="G60" s="3">
        <f>+Historicals!G115</f>
        <v>3053</v>
      </c>
      <c r="H60" s="3">
        <f>+Historicals!H115</f>
        <v>3996</v>
      </c>
      <c r="I60" s="3">
        <f>+Historicals!I115</f>
        <v>4527</v>
      </c>
      <c r="J60" s="3">
        <f>+I60*(1+J61)</f>
        <v>4527</v>
      </c>
      <c r="K60" s="3">
        <f t="shared" ref="K60" si="191">+J60*(1+K61)</f>
        <v>4527</v>
      </c>
      <c r="L60" s="3">
        <f t="shared" ref="L60" si="192">+K60*(1+L61)</f>
        <v>4527</v>
      </c>
      <c r="M60" s="3">
        <f t="shared" ref="M60" si="193">+L60*(1+M61)</f>
        <v>4527</v>
      </c>
      <c r="N60" s="3">
        <f t="shared" ref="N60" si="194">+M60*(1+N61)</f>
        <v>4527</v>
      </c>
    </row>
    <row r="61" spans="1:14" x14ac:dyDescent="0.3">
      <c r="A61" s="44" t="s">
        <v>129</v>
      </c>
      <c r="B61" s="47" t="str">
        <f t="shared" ref="B61" si="195">+IFERROR(B60/A60-1,"nm")</f>
        <v>nm</v>
      </c>
      <c r="C61" s="47">
        <f t="shared" ref="C61" si="196">+IFERROR(C60/B60-1,"nm")</f>
        <v>2.0000000000000018E-2</v>
      </c>
      <c r="D61" s="47">
        <f t="shared" ref="D61" si="197">+IFERROR(D60/C60-1,"nm")</f>
        <v>0.14538498326159721</v>
      </c>
      <c r="E61" s="47">
        <f t="shared" ref="E61" si="198">+IFERROR(E60/D60-1,"nm")</f>
        <v>0.22755741127348639</v>
      </c>
      <c r="F61" s="47">
        <f t="shared" ref="F61" si="199">+IFERROR(F60/E60-1,"nm")</f>
        <v>5.0000000000000044E-2</v>
      </c>
      <c r="G61" s="47">
        <f t="shared" ref="G61" si="200">+IFERROR(G60/F60-1,"nm")</f>
        <v>-1.1013929381276322E-2</v>
      </c>
      <c r="H61" s="47">
        <f t="shared" ref="H61" si="201">+IFERROR(H60/G60-1,"nm")</f>
        <v>0.30887651490337364</v>
      </c>
      <c r="I61" s="47">
        <f>+IFERROR(I60/H60-1,"nm")</f>
        <v>0.13288288288288297</v>
      </c>
      <c r="J61" s="47">
        <f>+J62+J63</f>
        <v>0</v>
      </c>
      <c r="K61" s="47">
        <f t="shared" ref="K61:N61" si="202">+K62+K63</f>
        <v>0</v>
      </c>
      <c r="L61" s="47">
        <f t="shared" si="202"/>
        <v>0</v>
      </c>
      <c r="M61" s="47">
        <f t="shared" si="202"/>
        <v>0</v>
      </c>
      <c r="N61" s="47">
        <f t="shared" si="202"/>
        <v>0</v>
      </c>
    </row>
    <row r="62" spans="1:14" x14ac:dyDescent="0.3">
      <c r="A62" s="44" t="s">
        <v>137</v>
      </c>
      <c r="B62" s="47">
        <f>+Historicals!B219</f>
        <v>0</v>
      </c>
      <c r="C62" s="47">
        <f>+Historicals!C219</f>
        <v>0</v>
      </c>
      <c r="D62" s="47">
        <f>+Historicals!D219</f>
        <v>0</v>
      </c>
      <c r="E62" s="47">
        <f>+Historicals!E219</f>
        <v>0</v>
      </c>
      <c r="F62" s="47">
        <f>+Historicals!F219</f>
        <v>0</v>
      </c>
      <c r="G62" s="47">
        <f>+Historicals!G219</f>
        <v>0</v>
      </c>
      <c r="H62" s="47">
        <f>+Historicals!H219</f>
        <v>0</v>
      </c>
      <c r="I62" s="47">
        <f>+Historicals!I219</f>
        <v>0</v>
      </c>
      <c r="J62" s="49">
        <v>0</v>
      </c>
      <c r="K62" s="49">
        <f t="shared" ref="K62:K63" si="203">+J62</f>
        <v>0</v>
      </c>
      <c r="L62" s="49">
        <f t="shared" ref="L62:L63" si="204">+K62</f>
        <v>0</v>
      </c>
      <c r="M62" s="49">
        <f t="shared" ref="M62:M63" si="205">+L62</f>
        <v>0</v>
      </c>
      <c r="N62" s="49">
        <f t="shared" ref="N62:N63" si="206">+M62</f>
        <v>0</v>
      </c>
    </row>
    <row r="63" spans="1:14" x14ac:dyDescent="0.3">
      <c r="A63" s="44" t="s">
        <v>138</v>
      </c>
      <c r="B63" s="47" t="str">
        <f t="shared" ref="B63:H63" si="207">+IFERROR(B61-B62,"nm")</f>
        <v>nm</v>
      </c>
      <c r="C63" s="47">
        <f t="shared" si="207"/>
        <v>2.0000000000000018E-2</v>
      </c>
      <c r="D63" s="47">
        <f t="shared" si="207"/>
        <v>0.14538498326159721</v>
      </c>
      <c r="E63" s="47">
        <f t="shared" si="207"/>
        <v>0.22755741127348639</v>
      </c>
      <c r="F63" s="47">
        <f t="shared" si="207"/>
        <v>5.0000000000000044E-2</v>
      </c>
      <c r="G63" s="47">
        <f t="shared" si="207"/>
        <v>-1.1013929381276322E-2</v>
      </c>
      <c r="H63" s="47">
        <f t="shared" si="207"/>
        <v>0.30887651490337364</v>
      </c>
      <c r="I63" s="47">
        <f>+IFERROR(I61-I62,"nm")</f>
        <v>0.13288288288288297</v>
      </c>
      <c r="J63" s="49">
        <v>0</v>
      </c>
      <c r="K63" s="49">
        <f t="shared" si="203"/>
        <v>0</v>
      </c>
      <c r="L63" s="49">
        <f t="shared" si="204"/>
        <v>0</v>
      </c>
      <c r="M63" s="49">
        <f t="shared" si="205"/>
        <v>0</v>
      </c>
      <c r="N63" s="49">
        <f t="shared" si="206"/>
        <v>0</v>
      </c>
    </row>
    <row r="64" spans="1:14" x14ac:dyDescent="0.3">
      <c r="A64" s="45" t="s">
        <v>115</v>
      </c>
      <c r="B64" s="3">
        <f>+Historicals!B116</f>
        <v>373</v>
      </c>
      <c r="C64" s="3">
        <f>+Historicals!C116</f>
        <v>357</v>
      </c>
      <c r="D64" s="3">
        <f>+Historicals!D116</f>
        <v>383</v>
      </c>
      <c r="E64" s="3">
        <f>+Historicals!E116</f>
        <v>427</v>
      </c>
      <c r="F64" s="3">
        <f>+Historicals!F116</f>
        <v>432</v>
      </c>
      <c r="G64" s="3">
        <f>+Historicals!G116</f>
        <v>402</v>
      </c>
      <c r="H64" s="3">
        <f>+Historicals!H116</f>
        <v>490</v>
      </c>
      <c r="I64" s="3">
        <f>+Historicals!I116</f>
        <v>564</v>
      </c>
      <c r="J64" s="3">
        <f>+I64*(1+J65)</f>
        <v>564</v>
      </c>
      <c r="K64" s="3">
        <f t="shared" ref="K64" si="208">+J64*(1+K65)</f>
        <v>564</v>
      </c>
      <c r="L64" s="3">
        <f t="shared" ref="L64" si="209">+K64*(1+L65)</f>
        <v>564</v>
      </c>
      <c r="M64" s="3">
        <f t="shared" ref="M64" si="210">+L64*(1+M65)</f>
        <v>564</v>
      </c>
      <c r="N64" s="3">
        <f t="shared" ref="N64" si="211">+M64*(1+N65)</f>
        <v>564</v>
      </c>
    </row>
    <row r="65" spans="1:14" x14ac:dyDescent="0.3">
      <c r="A65" s="44" t="s">
        <v>129</v>
      </c>
      <c r="B65" s="47" t="str">
        <f t="shared" ref="B65" si="212">+IFERROR(B64/A64-1,"nm")</f>
        <v>nm</v>
      </c>
      <c r="C65" s="47">
        <f t="shared" ref="C65" si="213">+IFERROR(C64/B64-1,"nm")</f>
        <v>-4.2895442359249358E-2</v>
      </c>
      <c r="D65" s="47">
        <f t="shared" ref="D65" si="214">+IFERROR(D64/C64-1,"nm")</f>
        <v>7.2829131652661028E-2</v>
      </c>
      <c r="E65" s="47">
        <f t="shared" ref="E65" si="215">+IFERROR(E64/D64-1,"nm")</f>
        <v>0.11488250652741505</v>
      </c>
      <c r="F65" s="47">
        <f t="shared" ref="F65" si="216">+IFERROR(F64/E64-1,"nm")</f>
        <v>1.1709601873536313E-2</v>
      </c>
      <c r="G65" s="47">
        <f t="shared" ref="G65" si="217">+IFERROR(G64/F64-1,"nm")</f>
        <v>-6.944444444444442E-2</v>
      </c>
      <c r="H65" s="47">
        <f t="shared" ref="H65" si="218">+IFERROR(H64/G64-1,"nm")</f>
        <v>0.21890547263681581</v>
      </c>
      <c r="I65" s="47">
        <f>+IFERROR(I64/H64-1,"nm")</f>
        <v>0.15102040816326534</v>
      </c>
      <c r="J65" s="47">
        <f>+J66+J67</f>
        <v>0</v>
      </c>
      <c r="K65" s="47">
        <f t="shared" ref="K65:N65" si="219">+K66+K67</f>
        <v>0</v>
      </c>
      <c r="L65" s="47">
        <f t="shared" si="219"/>
        <v>0</v>
      </c>
      <c r="M65" s="47">
        <f t="shared" si="219"/>
        <v>0</v>
      </c>
      <c r="N65" s="47">
        <f t="shared" si="219"/>
        <v>0</v>
      </c>
    </row>
    <row r="66" spans="1:14" x14ac:dyDescent="0.3">
      <c r="A66" s="44" t="s">
        <v>137</v>
      </c>
      <c r="B66" s="47">
        <f>+Historicals!B217</f>
        <v>0</v>
      </c>
      <c r="C66" s="47">
        <f>+Historicals!C217</f>
        <v>0</v>
      </c>
      <c r="D66" s="47">
        <f>+Historicals!D217</f>
        <v>0</v>
      </c>
      <c r="E66" s="47">
        <f>+Historicals!E217</f>
        <v>0</v>
      </c>
      <c r="F66" s="47">
        <f>+Historicals!F217</f>
        <v>0</v>
      </c>
      <c r="G66" s="47">
        <f>+Historicals!G217</f>
        <v>0</v>
      </c>
      <c r="H66" s="47">
        <f>+Historicals!H217</f>
        <v>0</v>
      </c>
      <c r="I66" s="47">
        <f>+Historicals!I217</f>
        <v>0</v>
      </c>
      <c r="J66" s="49">
        <v>0</v>
      </c>
      <c r="K66" s="49">
        <f t="shared" ref="K66:K67" si="220">+J66</f>
        <v>0</v>
      </c>
      <c r="L66" s="49">
        <f t="shared" ref="L66:L67" si="221">+K66</f>
        <v>0</v>
      </c>
      <c r="M66" s="49">
        <f t="shared" ref="M66:M67" si="222">+L66</f>
        <v>0</v>
      </c>
      <c r="N66" s="49">
        <f t="shared" ref="N66:N67" si="223">+M66</f>
        <v>0</v>
      </c>
    </row>
    <row r="67" spans="1:14" x14ac:dyDescent="0.3">
      <c r="A67" s="44" t="s">
        <v>138</v>
      </c>
      <c r="B67" s="47" t="str">
        <f t="shared" ref="B67:H67" si="224">+IFERROR(B65-B66,"nm")</f>
        <v>nm</v>
      </c>
      <c r="C67" s="47">
        <f t="shared" si="224"/>
        <v>-4.2895442359249358E-2</v>
      </c>
      <c r="D67" s="47">
        <f t="shared" si="224"/>
        <v>7.2829131652661028E-2</v>
      </c>
      <c r="E67" s="47">
        <f t="shared" si="224"/>
        <v>0.11488250652741505</v>
      </c>
      <c r="F67" s="47">
        <f t="shared" si="224"/>
        <v>1.1709601873536313E-2</v>
      </c>
      <c r="G67" s="47">
        <f t="shared" si="224"/>
        <v>-6.944444444444442E-2</v>
      </c>
      <c r="H67" s="47">
        <f t="shared" si="224"/>
        <v>0.21890547263681581</v>
      </c>
      <c r="I67" s="47">
        <f>+IFERROR(I65-I66,"nm")</f>
        <v>0.15102040816326534</v>
      </c>
      <c r="J67" s="49">
        <v>0</v>
      </c>
      <c r="K67" s="49">
        <f t="shared" si="220"/>
        <v>0</v>
      </c>
      <c r="L67" s="49">
        <f t="shared" si="221"/>
        <v>0</v>
      </c>
      <c r="M67" s="49">
        <f t="shared" si="222"/>
        <v>0</v>
      </c>
      <c r="N67" s="49">
        <f t="shared" si="223"/>
        <v>0</v>
      </c>
    </row>
    <row r="68" spans="1:14" x14ac:dyDescent="0.3">
      <c r="A68" s="9" t="s">
        <v>130</v>
      </c>
      <c r="B68" s="48">
        <f t="shared" ref="B68:I68" si="225">+B75+B71</f>
        <v>1611</v>
      </c>
      <c r="C68" s="48">
        <f t="shared" si="225"/>
        <v>1808</v>
      </c>
      <c r="D68" s="48">
        <f t="shared" si="225"/>
        <v>1613</v>
      </c>
      <c r="E68" s="48">
        <f t="shared" si="225"/>
        <v>1703</v>
      </c>
      <c r="F68" s="48">
        <f t="shared" si="225"/>
        <v>2106</v>
      </c>
      <c r="G68" s="48">
        <f t="shared" si="225"/>
        <v>1673</v>
      </c>
      <c r="H68" s="48">
        <f t="shared" si="225"/>
        <v>2571</v>
      </c>
      <c r="I68" s="48">
        <f t="shared" si="225"/>
        <v>258</v>
      </c>
      <c r="J68" s="48">
        <f>+J54*J70</f>
        <v>175.42538004685883</v>
      </c>
      <c r="K68" s="48">
        <f t="shared" ref="K68:N68" si="226">+K54*K70</f>
        <v>175.42538004685883</v>
      </c>
      <c r="L68" s="48">
        <f t="shared" si="226"/>
        <v>175.42538004685883</v>
      </c>
      <c r="M68" s="48">
        <f t="shared" si="226"/>
        <v>175.42538004685883</v>
      </c>
      <c r="N68" s="48">
        <f t="shared" si="226"/>
        <v>175.42538004685883</v>
      </c>
    </row>
    <row r="69" spans="1:14" x14ac:dyDescent="0.3">
      <c r="A69" s="46" t="s">
        <v>129</v>
      </c>
      <c r="B69" s="47" t="str">
        <f t="shared" ref="B69" si="227">+IFERROR(B68/A68-1,"nm")</f>
        <v>nm</v>
      </c>
      <c r="C69" s="47">
        <f t="shared" ref="C69" si="228">+IFERROR(C68/B68-1,"nm")</f>
        <v>0.12228429546865294</v>
      </c>
      <c r="D69" s="47">
        <f t="shared" ref="D69" si="229">+IFERROR(D68/C68-1,"nm")</f>
        <v>-0.10785398230088494</v>
      </c>
      <c r="E69" s="47">
        <f t="shared" ref="E69" si="230">+IFERROR(E68/D68-1,"nm")</f>
        <v>5.5796652200867936E-2</v>
      </c>
      <c r="F69" s="47">
        <f t="shared" ref="F69" si="231">+IFERROR(F68/E68-1,"nm")</f>
        <v>0.23664122137404586</v>
      </c>
      <c r="G69" s="47">
        <f t="shared" ref="G69" si="232">+IFERROR(G68/F68-1,"nm")</f>
        <v>-0.20560303893637222</v>
      </c>
      <c r="H69" s="47">
        <f t="shared" ref="H69" si="233">+IFERROR(H68/G68-1,"nm")</f>
        <v>0.53676031081888831</v>
      </c>
      <c r="I69" s="47">
        <f>+IFERROR(I68/H68-1,"nm")</f>
        <v>-0.89964994165694279</v>
      </c>
      <c r="J69" s="47">
        <f t="shared" ref="J69" si="234">+IFERROR(J68/I68-1,"nm")</f>
        <v>-0.32005666648504327</v>
      </c>
      <c r="K69" s="47">
        <f t="shared" ref="K69" si="235">+IFERROR(K68/J68-1,"nm")</f>
        <v>0</v>
      </c>
      <c r="L69" s="47">
        <f t="shared" ref="L69" si="236">+IFERROR(L68/K68-1,"nm")</f>
        <v>0</v>
      </c>
      <c r="M69" s="47">
        <f t="shared" ref="M69" si="237">+IFERROR(M68/L68-1,"nm")</f>
        <v>0</v>
      </c>
      <c r="N69" s="47">
        <f t="shared" ref="N69" si="238">+IFERROR(N68/M68-1,"nm")</f>
        <v>0</v>
      </c>
    </row>
    <row r="70" spans="1:14" x14ac:dyDescent="0.3">
      <c r="A70" s="46" t="s">
        <v>131</v>
      </c>
      <c r="B70" s="47">
        <f t="shared" ref="B70:H70" si="239">+IFERROR(B68/B$21,"nm")</f>
        <v>0.11724890829694323</v>
      </c>
      <c r="C70" s="47">
        <f t="shared" si="239"/>
        <v>0.12246003793010024</v>
      </c>
      <c r="D70" s="47">
        <f t="shared" si="239"/>
        <v>0.10600683491062039</v>
      </c>
      <c r="E70" s="47">
        <f t="shared" si="239"/>
        <v>0.11464153483675531</v>
      </c>
      <c r="F70" s="47">
        <f t="shared" si="239"/>
        <v>0.13243617155074833</v>
      </c>
      <c r="G70" s="47">
        <f t="shared" si="239"/>
        <v>0.11550676608671638</v>
      </c>
      <c r="H70" s="47">
        <f t="shared" si="239"/>
        <v>0.14965946795506141</v>
      </c>
      <c r="I70" s="47">
        <f>+IFERROR(I68/I$21,"nm")</f>
        <v>1.4057647251130605E-2</v>
      </c>
      <c r="J70" s="49">
        <f>+I70</f>
        <v>1.4057647251130605E-2</v>
      </c>
      <c r="K70" s="49">
        <f t="shared" ref="K70" si="240">+J70</f>
        <v>1.4057647251130605E-2</v>
      </c>
      <c r="L70" s="49">
        <f t="shared" ref="L70" si="241">+K70</f>
        <v>1.4057647251130605E-2</v>
      </c>
      <c r="M70" s="49">
        <f t="shared" ref="M70" si="242">+L70</f>
        <v>1.4057647251130605E-2</v>
      </c>
      <c r="N70" s="49">
        <f t="shared" ref="N70" si="243">+M70</f>
        <v>1.4057647251130605E-2</v>
      </c>
    </row>
    <row r="71" spans="1:14" x14ac:dyDescent="0.3">
      <c r="A71" s="9" t="s">
        <v>132</v>
      </c>
      <c r="B71" s="9">
        <f>+Historicals!B170</f>
        <v>87</v>
      </c>
      <c r="C71" s="9">
        <f>+Historicals!C170</f>
        <v>85</v>
      </c>
      <c r="D71" s="9">
        <f>+Historicals!D170</f>
        <v>106</v>
      </c>
      <c r="E71" s="9">
        <f>+Historicals!E170</f>
        <v>116</v>
      </c>
      <c r="F71" s="9">
        <f>+Historicals!F170</f>
        <v>111</v>
      </c>
      <c r="G71" s="9">
        <f>+Historicals!G170</f>
        <v>132</v>
      </c>
      <c r="H71" s="9">
        <f>+Historicals!H170</f>
        <v>136</v>
      </c>
      <c r="I71" s="9">
        <f>+Historicals!I170</f>
        <v>134</v>
      </c>
      <c r="J71" s="48">
        <f>+J74*J81</f>
        <v>91.112406691004196</v>
      </c>
      <c r="K71" s="48">
        <f t="shared" ref="K71:N71" si="244">+K74*K81</f>
        <v>91.112406691004196</v>
      </c>
      <c r="L71" s="48">
        <f t="shared" si="244"/>
        <v>91.112406691004196</v>
      </c>
      <c r="M71" s="48">
        <f t="shared" si="244"/>
        <v>91.112406691004196</v>
      </c>
      <c r="N71" s="48">
        <f t="shared" si="244"/>
        <v>91.112406691004196</v>
      </c>
    </row>
    <row r="72" spans="1:14" x14ac:dyDescent="0.3">
      <c r="A72" s="46" t="s">
        <v>129</v>
      </c>
      <c r="B72" s="47" t="str">
        <f t="shared" ref="B72" si="245">+IFERROR(B71/A71-1,"nm")</f>
        <v>nm</v>
      </c>
      <c r="C72" s="47">
        <f t="shared" ref="C72" si="246">+IFERROR(C71/B71-1,"nm")</f>
        <v>-2.2988505747126409E-2</v>
      </c>
      <c r="D72" s="47">
        <f t="shared" ref="D72" si="247">+IFERROR(D71/C71-1,"nm")</f>
        <v>0.24705882352941178</v>
      </c>
      <c r="E72" s="47">
        <f t="shared" ref="E72" si="248">+IFERROR(E71/D71-1,"nm")</f>
        <v>9.4339622641509413E-2</v>
      </c>
      <c r="F72" s="47">
        <f t="shared" ref="F72" si="249">+IFERROR(F71/E71-1,"nm")</f>
        <v>-4.31034482758621E-2</v>
      </c>
      <c r="G72" s="47">
        <f t="shared" ref="G72" si="250">+IFERROR(G71/F71-1,"nm")</f>
        <v>0.18918918918918926</v>
      </c>
      <c r="H72" s="47">
        <f t="shared" ref="H72" si="251">+IFERROR(H71/G71-1,"nm")</f>
        <v>3.0303030303030276E-2</v>
      </c>
      <c r="I72" s="47">
        <f>+IFERROR(I71/H71-1,"nm")</f>
        <v>-1.4705882352941124E-2</v>
      </c>
      <c r="J72" s="47">
        <f t="shared" ref="J72" si="252">+IFERROR(J71/I71-1,"nm")</f>
        <v>-0.32005666648504327</v>
      </c>
      <c r="K72" s="47">
        <f t="shared" ref="K72" si="253">+IFERROR(K71/J71-1,"nm")</f>
        <v>0</v>
      </c>
      <c r="L72" s="47">
        <f t="shared" ref="L72" si="254">+IFERROR(L71/K71-1,"nm")</f>
        <v>0</v>
      </c>
      <c r="M72" s="47">
        <f t="shared" ref="M72" si="255">+IFERROR(M71/L71-1,"nm")</f>
        <v>0</v>
      </c>
      <c r="N72" s="47">
        <f t="shared" ref="N72" si="256">+IFERROR(N71/M71-1,"nm")</f>
        <v>0</v>
      </c>
    </row>
    <row r="73" spans="1:14" x14ac:dyDescent="0.3">
      <c r="A73" s="46" t="s">
        <v>133</v>
      </c>
      <c r="B73" s="47">
        <f t="shared" ref="B73:H73" si="257">+IFERROR(B71/B$21,"nm")</f>
        <v>6.3318777292576418E-3</v>
      </c>
      <c r="C73" s="47">
        <f t="shared" si="257"/>
        <v>5.7572473584394475E-3</v>
      </c>
      <c r="D73" s="47">
        <f t="shared" si="257"/>
        <v>6.9663512092534175E-3</v>
      </c>
      <c r="E73" s="47">
        <f t="shared" si="257"/>
        <v>7.808818579602827E-3</v>
      </c>
      <c r="F73" s="47">
        <f t="shared" si="257"/>
        <v>6.9802540560935733E-3</v>
      </c>
      <c r="G73" s="47">
        <f t="shared" si="257"/>
        <v>9.1135045567522777E-3</v>
      </c>
      <c r="H73" s="47">
        <f t="shared" si="257"/>
        <v>7.9166424122475119E-3</v>
      </c>
      <c r="I73" s="47">
        <f>+IFERROR(I71/I$21,"nm")</f>
        <v>7.3012586498120199E-3</v>
      </c>
      <c r="J73" s="47">
        <f t="shared" ref="J73:N73" si="258">+IFERROR(J71/J$21,"nm")</f>
        <v>4.9644421452080967E-3</v>
      </c>
      <c r="K73" s="47">
        <f t="shared" si="258"/>
        <v>4.9644421452080967E-3</v>
      </c>
      <c r="L73" s="47">
        <f t="shared" si="258"/>
        <v>4.9644421452080967E-3</v>
      </c>
      <c r="M73" s="47">
        <f t="shared" si="258"/>
        <v>4.9644421452080967E-3</v>
      </c>
      <c r="N73" s="47">
        <f t="shared" si="258"/>
        <v>4.9644421452080967E-3</v>
      </c>
    </row>
    <row r="74" spans="1:14" x14ac:dyDescent="0.3">
      <c r="A74" s="46" t="s">
        <v>142</v>
      </c>
      <c r="B74" s="47">
        <f t="shared" ref="B74:H74" si="259">+IFERROR(B71/B81,"nm")</f>
        <v>0.1746987951807229</v>
      </c>
      <c r="C74" s="47">
        <f t="shared" si="259"/>
        <v>0.13302034428794993</v>
      </c>
      <c r="D74" s="47">
        <f t="shared" si="259"/>
        <v>0.14950634696755993</v>
      </c>
      <c r="E74" s="47">
        <f t="shared" si="259"/>
        <v>0.13663133097762073</v>
      </c>
      <c r="F74" s="47">
        <f t="shared" si="259"/>
        <v>0.11948331539289558</v>
      </c>
      <c r="G74" s="47">
        <f t="shared" si="259"/>
        <v>0.14915254237288136</v>
      </c>
      <c r="H74" s="47">
        <f t="shared" si="259"/>
        <v>0.1384928716904277</v>
      </c>
      <c r="I74" s="47">
        <f>+IFERROR(I71/I81,"nm")</f>
        <v>0.14565217391304347</v>
      </c>
      <c r="J74" s="49">
        <f>+I74</f>
        <v>0.14565217391304347</v>
      </c>
      <c r="K74" s="49">
        <f t="shared" ref="K74" si="260">+J74</f>
        <v>0.14565217391304347</v>
      </c>
      <c r="L74" s="49">
        <f t="shared" ref="L74" si="261">+K74</f>
        <v>0.14565217391304347</v>
      </c>
      <c r="M74" s="49">
        <f t="shared" ref="M74" si="262">+L74</f>
        <v>0.14565217391304347</v>
      </c>
      <c r="N74" s="49">
        <f t="shared" ref="N74" si="263">+M74</f>
        <v>0.14565217391304347</v>
      </c>
    </row>
    <row r="75" spans="1:14" x14ac:dyDescent="0.3">
      <c r="A75" s="9" t="s">
        <v>134</v>
      </c>
      <c r="B75" s="9">
        <f>+Historicals!B137</f>
        <v>1524</v>
      </c>
      <c r="C75" s="9">
        <f>+Historicals!C137</f>
        <v>1723</v>
      </c>
      <c r="D75" s="9">
        <f>+Historicals!D137</f>
        <v>1507</v>
      </c>
      <c r="E75" s="9">
        <f>+Historicals!E137</f>
        <v>1587</v>
      </c>
      <c r="F75" s="9">
        <f>+Historicals!F137</f>
        <v>1995</v>
      </c>
      <c r="G75" s="9">
        <f>+Historicals!G137</f>
        <v>1541</v>
      </c>
      <c r="H75" s="9">
        <f>+Historicals!H137</f>
        <v>2435</v>
      </c>
      <c r="I75" s="9">
        <f>+Historicals!I169</f>
        <v>124</v>
      </c>
      <c r="J75" s="9">
        <f>+J68-J71</f>
        <v>84.312973355854638</v>
      </c>
      <c r="K75" s="9">
        <f t="shared" ref="K75:N75" si="264">+K68-K71</f>
        <v>84.312973355854638</v>
      </c>
      <c r="L75" s="9">
        <f t="shared" si="264"/>
        <v>84.312973355854638</v>
      </c>
      <c r="M75" s="9">
        <f t="shared" si="264"/>
        <v>84.312973355854638</v>
      </c>
      <c r="N75" s="9">
        <f t="shared" si="264"/>
        <v>84.312973355854638</v>
      </c>
    </row>
    <row r="76" spans="1:14" x14ac:dyDescent="0.3">
      <c r="A76" s="46" t="s">
        <v>129</v>
      </c>
      <c r="B76" s="47" t="str">
        <f t="shared" ref="B76" si="265">+IFERROR(B75/A75-1,"nm")</f>
        <v>nm</v>
      </c>
      <c r="C76" s="47">
        <f t="shared" ref="C76" si="266">+IFERROR(C75/B75-1,"nm")</f>
        <v>0.13057742782152237</v>
      </c>
      <c r="D76" s="47">
        <f t="shared" ref="D76" si="267">+IFERROR(D75/C75-1,"nm")</f>
        <v>-0.12536273940800924</v>
      </c>
      <c r="E76" s="47">
        <f t="shared" ref="E76" si="268">+IFERROR(E75/D75-1,"nm")</f>
        <v>5.3085600530855981E-2</v>
      </c>
      <c r="F76" s="47">
        <f t="shared" ref="F76" si="269">+IFERROR(F75/E75-1,"nm")</f>
        <v>0.25708884688090738</v>
      </c>
      <c r="G76" s="47">
        <f t="shared" ref="G76" si="270">+IFERROR(G75/F75-1,"nm")</f>
        <v>-0.22756892230576442</v>
      </c>
      <c r="H76" s="47">
        <f t="shared" ref="H76" si="271">+IFERROR(H75/G75-1,"nm")</f>
        <v>0.58014276443867629</v>
      </c>
      <c r="I76" s="47">
        <f>+IFERROR(I75/H75-1,"nm")</f>
        <v>-0.94907597535934296</v>
      </c>
      <c r="J76" s="47">
        <f t="shared" ref="J76" si="272">+IFERROR(J75/I75-1,"nm")</f>
        <v>-0.32005666648504327</v>
      </c>
      <c r="K76" s="47">
        <f t="shared" ref="K76" si="273">+IFERROR(K75/J75-1,"nm")</f>
        <v>0</v>
      </c>
      <c r="L76" s="47">
        <f t="shared" ref="L76" si="274">+IFERROR(L75/K75-1,"nm")</f>
        <v>0</v>
      </c>
      <c r="M76" s="47">
        <f t="shared" ref="M76" si="275">+IFERROR(M75/L75-1,"nm")</f>
        <v>0</v>
      </c>
      <c r="N76" s="47">
        <f t="shared" ref="N76" si="276">+IFERROR(N75/M75-1,"nm")</f>
        <v>0</v>
      </c>
    </row>
    <row r="77" spans="1:14" x14ac:dyDescent="0.3">
      <c r="A77" s="46" t="s">
        <v>131</v>
      </c>
      <c r="B77" s="47">
        <f t="shared" ref="B77:H77" si="277">+IFERROR(B75/B$21,"nm")</f>
        <v>0.11091703056768559</v>
      </c>
      <c r="C77" s="47">
        <f t="shared" si="277"/>
        <v>0.1167027905716608</v>
      </c>
      <c r="D77" s="47">
        <f t="shared" si="277"/>
        <v>9.9040483701366977E-2</v>
      </c>
      <c r="E77" s="47">
        <f t="shared" si="277"/>
        <v>0.10683271625715247</v>
      </c>
      <c r="F77" s="47">
        <f t="shared" si="277"/>
        <v>0.12545591749465476</v>
      </c>
      <c r="G77" s="47">
        <f t="shared" si="277"/>
        <v>0.1063932615299641</v>
      </c>
      <c r="H77" s="47">
        <f t="shared" si="277"/>
        <v>0.14174282554281389</v>
      </c>
      <c r="I77" s="47">
        <f>+IFERROR(I75/I$21,"nm")</f>
        <v>6.7563886013185855E-3</v>
      </c>
      <c r="J77" s="47">
        <f t="shared" ref="J77:N77" si="278">+IFERROR(J75/J$21,"nm")</f>
        <v>4.5939613881030156E-3</v>
      </c>
      <c r="K77" s="47">
        <f t="shared" si="278"/>
        <v>4.5939613881030156E-3</v>
      </c>
      <c r="L77" s="47">
        <f t="shared" si="278"/>
        <v>4.5939613881030156E-3</v>
      </c>
      <c r="M77" s="47">
        <f t="shared" si="278"/>
        <v>4.5939613881030156E-3</v>
      </c>
      <c r="N77" s="47">
        <f t="shared" si="278"/>
        <v>4.5939613881030156E-3</v>
      </c>
    </row>
    <row r="78" spans="1:14" x14ac:dyDescent="0.3">
      <c r="A78" s="9" t="s">
        <v>135</v>
      </c>
      <c r="B78" s="9">
        <f>+Historicals!B159</f>
        <v>236</v>
      </c>
      <c r="C78" s="9">
        <f>+Historicals!C159</f>
        <v>234</v>
      </c>
      <c r="D78" s="9">
        <f>+Historicals!D159</f>
        <v>173</v>
      </c>
      <c r="E78" s="9">
        <f>+Historicals!E159</f>
        <v>240</v>
      </c>
      <c r="F78" s="9">
        <f>+Historicals!F159</f>
        <v>233</v>
      </c>
      <c r="G78" s="9">
        <f>+Historicals!G159</f>
        <v>139</v>
      </c>
      <c r="H78" s="9">
        <f>+Historicals!H159</f>
        <v>153</v>
      </c>
      <c r="I78" s="9">
        <f>+Historicals!I159</f>
        <v>197</v>
      </c>
      <c r="J78" s="48">
        <f>+J54*J80</f>
        <v>133.94883670244647</v>
      </c>
      <c r="K78" s="48">
        <f t="shared" ref="K78:N78" si="279">+K54*K80</f>
        <v>133.94883670244647</v>
      </c>
      <c r="L78" s="48">
        <f t="shared" si="279"/>
        <v>133.94883670244647</v>
      </c>
      <c r="M78" s="48">
        <f t="shared" si="279"/>
        <v>133.94883670244647</v>
      </c>
      <c r="N78" s="48">
        <f t="shared" si="279"/>
        <v>133.94883670244647</v>
      </c>
    </row>
    <row r="79" spans="1:14" x14ac:dyDescent="0.3">
      <c r="A79" s="46" t="s">
        <v>129</v>
      </c>
      <c r="B79" s="47" t="str">
        <f t="shared" ref="B79" si="280">+IFERROR(B78/A78-1,"nm")</f>
        <v>nm</v>
      </c>
      <c r="C79" s="47">
        <f t="shared" ref="C79" si="281">+IFERROR(C78/B78-1,"nm")</f>
        <v>-8.4745762711864181E-3</v>
      </c>
      <c r="D79" s="47">
        <f t="shared" ref="D79" si="282">+IFERROR(D78/C78-1,"nm")</f>
        <v>-0.26068376068376065</v>
      </c>
      <c r="E79" s="47">
        <f t="shared" ref="E79" si="283">+IFERROR(E78/D78-1,"nm")</f>
        <v>0.38728323699421963</v>
      </c>
      <c r="F79" s="47">
        <f t="shared" ref="F79" si="284">+IFERROR(F78/E78-1,"nm")</f>
        <v>-2.9166666666666674E-2</v>
      </c>
      <c r="G79" s="47">
        <f t="shared" ref="G79" si="285">+IFERROR(G78/F78-1,"nm")</f>
        <v>-0.40343347639484983</v>
      </c>
      <c r="H79" s="47">
        <f t="shared" ref="H79" si="286">+IFERROR(H78/G78-1,"nm")</f>
        <v>0.10071942446043169</v>
      </c>
      <c r="I79" s="47">
        <f>+IFERROR(I78/H78-1,"nm")</f>
        <v>0.28758169934640532</v>
      </c>
      <c r="J79" s="47">
        <f t="shared" ref="J79" si="287">+IFERROR(J78/I78-1,"nm")</f>
        <v>-0.32005666648504327</v>
      </c>
      <c r="K79" s="47">
        <f t="shared" ref="K79" si="288">+IFERROR(K78/J78-1,"nm")</f>
        <v>0</v>
      </c>
      <c r="L79" s="47">
        <f t="shared" ref="L79" si="289">+IFERROR(L78/K78-1,"nm")</f>
        <v>0</v>
      </c>
      <c r="M79" s="47">
        <f t="shared" ref="M79" si="290">+IFERROR(M78/L78-1,"nm")</f>
        <v>0</v>
      </c>
      <c r="N79" s="47">
        <f t="shared" ref="N79" si="291">+IFERROR(N78/M78-1,"nm")</f>
        <v>0</v>
      </c>
    </row>
    <row r="80" spans="1:14" x14ac:dyDescent="0.3">
      <c r="A80" s="46" t="s">
        <v>133</v>
      </c>
      <c r="B80" s="47">
        <f t="shared" ref="B80:H80" si="292">+IFERROR(B78/B$21,"nm")</f>
        <v>1.717612809315866E-2</v>
      </c>
      <c r="C80" s="47">
        <f t="shared" si="292"/>
        <v>1.5849363316174477E-2</v>
      </c>
      <c r="D80" s="47">
        <f t="shared" si="292"/>
        <v>1.1369610935856993E-2</v>
      </c>
      <c r="E80" s="47">
        <f t="shared" si="292"/>
        <v>1.6156176371592057E-2</v>
      </c>
      <c r="F80" s="47">
        <f t="shared" si="292"/>
        <v>1.4652245000628852E-2</v>
      </c>
      <c r="G80" s="47">
        <f t="shared" si="292"/>
        <v>9.5967964650648992E-3</v>
      </c>
      <c r="H80" s="47">
        <f t="shared" si="292"/>
        <v>8.9062227137784496E-3</v>
      </c>
      <c r="I80" s="47">
        <f>+IFERROR(I78/I$21,"nm")</f>
        <v>1.0733939955320656E-2</v>
      </c>
      <c r="J80" s="49">
        <f>+I80</f>
        <v>1.0733939955320656E-2</v>
      </c>
      <c r="K80" s="49">
        <f t="shared" ref="K80" si="293">+J80</f>
        <v>1.0733939955320656E-2</v>
      </c>
      <c r="L80" s="49">
        <f t="shared" ref="L80" si="294">+K80</f>
        <v>1.0733939955320656E-2</v>
      </c>
      <c r="M80" s="49">
        <f t="shared" ref="M80" si="295">+L80</f>
        <v>1.0733939955320656E-2</v>
      </c>
      <c r="N80" s="49">
        <f t="shared" ref="N80" si="296">+M80</f>
        <v>1.0733939955320656E-2</v>
      </c>
    </row>
    <row r="81" spans="1:14" x14ac:dyDescent="0.3">
      <c r="A81" s="9" t="s">
        <v>143</v>
      </c>
      <c r="B81" s="9">
        <f>+Historicals!B148</f>
        <v>498</v>
      </c>
      <c r="C81" s="9">
        <f>+Historicals!C148</f>
        <v>639</v>
      </c>
      <c r="D81" s="9">
        <f>+Historicals!D148</f>
        <v>709</v>
      </c>
      <c r="E81" s="9">
        <f>+Historicals!E148</f>
        <v>849</v>
      </c>
      <c r="F81" s="9">
        <f>+Historicals!F148</f>
        <v>929</v>
      </c>
      <c r="G81" s="9">
        <f>+Historicals!G148</f>
        <v>885</v>
      </c>
      <c r="H81" s="9">
        <f>+Historicals!H148</f>
        <v>982</v>
      </c>
      <c r="I81" s="9">
        <f>+Historicals!I148</f>
        <v>920</v>
      </c>
      <c r="J81" s="48">
        <f>+J54*J83</f>
        <v>625.54786683376017</v>
      </c>
      <c r="K81" s="48">
        <f t="shared" ref="K81:N81" si="297">+K54*K83</f>
        <v>625.54786683376017</v>
      </c>
      <c r="L81" s="48">
        <f t="shared" si="297"/>
        <v>625.54786683376017</v>
      </c>
      <c r="M81" s="48">
        <f t="shared" si="297"/>
        <v>625.54786683376017</v>
      </c>
      <c r="N81" s="48">
        <f t="shared" si="297"/>
        <v>625.54786683376017</v>
      </c>
    </row>
    <row r="82" spans="1:14" x14ac:dyDescent="0.3">
      <c r="A82" s="46" t="s">
        <v>129</v>
      </c>
      <c r="B82" s="47" t="str">
        <f t="shared" ref="B82" si="298">+IFERROR(B81/A81-1,"nm")</f>
        <v>nm</v>
      </c>
      <c r="C82" s="47">
        <f t="shared" ref="C82" si="299">+IFERROR(C81/B81-1,"nm")</f>
        <v>0.2831325301204819</v>
      </c>
      <c r="D82" s="47">
        <f t="shared" ref="D82" si="300">+IFERROR(D81/C81-1,"nm")</f>
        <v>0.10954616588419408</v>
      </c>
      <c r="E82" s="47">
        <f t="shared" ref="E82" si="301">+IFERROR(E81/D81-1,"nm")</f>
        <v>0.19746121297602248</v>
      </c>
      <c r="F82" s="47">
        <f t="shared" ref="F82" si="302">+IFERROR(F81/E81-1,"nm")</f>
        <v>9.4228504122497059E-2</v>
      </c>
      <c r="G82" s="47">
        <f t="shared" ref="G82" si="303">+IFERROR(G81/F81-1,"nm")</f>
        <v>-4.7362755651237931E-2</v>
      </c>
      <c r="H82" s="47">
        <f t="shared" ref="H82" si="304">+IFERROR(H81/G81-1,"nm")</f>
        <v>0.1096045197740112</v>
      </c>
      <c r="I82" s="47">
        <f>+IFERROR(I81/H81-1,"nm")</f>
        <v>-6.313645621181263E-2</v>
      </c>
      <c r="J82" s="47">
        <f>+J83+J84</f>
        <v>5.012804446139596E-2</v>
      </c>
      <c r="K82" s="47">
        <f t="shared" ref="K82:N82" si="305">+K83+K84</f>
        <v>5.012804446139596E-2</v>
      </c>
      <c r="L82" s="47">
        <f t="shared" si="305"/>
        <v>5.012804446139596E-2</v>
      </c>
      <c r="M82" s="47">
        <f t="shared" si="305"/>
        <v>5.012804446139596E-2</v>
      </c>
      <c r="N82" s="47">
        <f t="shared" si="305"/>
        <v>5.012804446139596E-2</v>
      </c>
    </row>
    <row r="83" spans="1:14" x14ac:dyDescent="0.3">
      <c r="A83" s="46" t="s">
        <v>133</v>
      </c>
      <c r="B83" s="47">
        <f t="shared" ref="B83:H83" si="306">+IFERROR(B81/B$21,"nm")</f>
        <v>3.6244541484716154E-2</v>
      </c>
      <c r="C83" s="47">
        <f t="shared" si="306"/>
        <v>4.3280953671091846E-2</v>
      </c>
      <c r="D83" s="47">
        <f t="shared" si="306"/>
        <v>4.6595688748685596E-2</v>
      </c>
      <c r="E83" s="47">
        <f t="shared" si="306"/>
        <v>5.7152473914506903E-2</v>
      </c>
      <c r="F83" s="47">
        <f t="shared" si="306"/>
        <v>5.8420324487485853E-2</v>
      </c>
      <c r="G83" s="47">
        <f t="shared" si="306"/>
        <v>6.1101905550952774E-2</v>
      </c>
      <c r="H83" s="47">
        <f t="shared" si="306"/>
        <v>5.7162815064904823E-2</v>
      </c>
      <c r="I83" s="47">
        <f>+IFERROR(I81/I$21,"nm")</f>
        <v>5.012804446139596E-2</v>
      </c>
      <c r="J83" s="49">
        <f>+I83</f>
        <v>5.012804446139596E-2</v>
      </c>
      <c r="K83" s="49">
        <f t="shared" ref="K83" si="307">+J83</f>
        <v>5.012804446139596E-2</v>
      </c>
      <c r="L83" s="49">
        <f t="shared" ref="L83" si="308">+K83</f>
        <v>5.012804446139596E-2</v>
      </c>
      <c r="M83" s="49">
        <f t="shared" ref="M83" si="309">+L83</f>
        <v>5.012804446139596E-2</v>
      </c>
      <c r="N83" s="49">
        <f t="shared" ref="N83" si="310">+M83</f>
        <v>5.012804446139596E-2</v>
      </c>
    </row>
    <row r="84" spans="1:14" x14ac:dyDescent="0.3">
      <c r="A84" s="43" t="s">
        <v>107</v>
      </c>
      <c r="B84" s="43"/>
      <c r="C84" s="43"/>
      <c r="D84" s="43"/>
      <c r="E84" s="43"/>
      <c r="F84" s="43"/>
      <c r="G84" s="43"/>
      <c r="H84" s="43"/>
      <c r="I84" s="43"/>
      <c r="J84" s="39"/>
      <c r="K84" s="39"/>
      <c r="L84" s="39"/>
      <c r="M84" s="39"/>
      <c r="N84" s="39"/>
    </row>
    <row r="86" spans="1:14" x14ac:dyDescent="0.3">
      <c r="A86" s="52" t="s">
        <v>102</v>
      </c>
      <c r="B86" s="43"/>
      <c r="C86" s="43"/>
      <c r="D86" s="43"/>
      <c r="E86" s="43"/>
      <c r="F86" s="43"/>
      <c r="G86" s="43"/>
      <c r="H86" s="43"/>
      <c r="I86" s="43"/>
      <c r="J86" s="39"/>
      <c r="K86" s="39"/>
      <c r="L86" s="39"/>
      <c r="M86" s="39"/>
      <c r="N86" s="39"/>
    </row>
    <row r="87" spans="1:14" x14ac:dyDescent="0.3">
      <c r="A87" s="9" t="s">
        <v>136</v>
      </c>
      <c r="B87" s="9">
        <f>+Historicals!B117</f>
        <v>3067</v>
      </c>
      <c r="C87" s="9">
        <f>+Historicals!C117</f>
        <v>3785</v>
      </c>
      <c r="D87" s="9">
        <f>+Historicals!D117</f>
        <v>4237</v>
      </c>
      <c r="E87" s="9">
        <f>+Historicals!E117</f>
        <v>5134</v>
      </c>
      <c r="F87" s="9">
        <f>+Historicals!F117</f>
        <v>6208</v>
      </c>
      <c r="G87" s="9">
        <f>+Historicals!G117</f>
        <v>6679</v>
      </c>
      <c r="H87" s="9">
        <f>+Historicals!H117</f>
        <v>8290</v>
      </c>
      <c r="I87" s="9">
        <f>+Historicals!I117</f>
        <v>7547</v>
      </c>
      <c r="J87" s="9">
        <f>+J89+J93+J97</f>
        <v>7547</v>
      </c>
      <c r="K87" s="9">
        <f t="shared" ref="K87:N87" si="311">+K89+K93+K97</f>
        <v>7547</v>
      </c>
      <c r="L87" s="9">
        <f t="shared" si="311"/>
        <v>7547</v>
      </c>
      <c r="M87" s="9">
        <f t="shared" si="311"/>
        <v>7547</v>
      </c>
      <c r="N87" s="9">
        <f t="shared" si="311"/>
        <v>7547</v>
      </c>
    </row>
    <row r="88" spans="1:14" x14ac:dyDescent="0.3">
      <c r="A88" s="44" t="s">
        <v>129</v>
      </c>
      <c r="B88" s="47" t="str">
        <f t="shared" ref="B88" si="312">+IFERROR(B87/A87-1,"nm")</f>
        <v>nm</v>
      </c>
      <c r="C88" s="47">
        <f t="shared" ref="C88" si="313">+IFERROR(C87/B87-1,"nm")</f>
        <v>0.23410498858819695</v>
      </c>
      <c r="D88" s="47">
        <f t="shared" ref="D88" si="314">+IFERROR(D87/C87-1,"nm")</f>
        <v>0.11941875825627468</v>
      </c>
      <c r="E88" s="47">
        <f t="shared" ref="E88" si="315">+IFERROR(E87/D87-1,"nm")</f>
        <v>0.21170639603493036</v>
      </c>
      <c r="F88" s="47">
        <f t="shared" ref="F88" si="316">+IFERROR(F87/E87-1,"nm")</f>
        <v>0.20919361121932223</v>
      </c>
      <c r="G88" s="47">
        <f t="shared" ref="G88" si="317">+IFERROR(G87/F87-1,"nm")</f>
        <v>7.5869845360824639E-2</v>
      </c>
      <c r="H88" s="47">
        <f t="shared" ref="H88" si="318">+IFERROR(H87/G87-1,"nm")</f>
        <v>0.24120377301991325</v>
      </c>
      <c r="I88" s="47">
        <f>+IFERROR(I87/H87-1,"nm")</f>
        <v>-8.9626055488540413E-2</v>
      </c>
      <c r="J88" s="47">
        <f t="shared" ref="J88" si="319">+IFERROR(J87/I87-1,"nm")</f>
        <v>0</v>
      </c>
      <c r="K88" s="47">
        <f t="shared" ref="K88" si="320">+IFERROR(K87/J87-1,"nm")</f>
        <v>0</v>
      </c>
      <c r="L88" s="47">
        <f t="shared" ref="L88" si="321">+IFERROR(L87/K87-1,"nm")</f>
        <v>0</v>
      </c>
      <c r="M88" s="47">
        <f t="shared" ref="M88" si="322">+IFERROR(M87/L87-1,"nm")</f>
        <v>0</v>
      </c>
      <c r="N88" s="47">
        <f t="shared" ref="N88" si="323">+IFERROR(N87/M87-1,"nm")</f>
        <v>0</v>
      </c>
    </row>
    <row r="89" spans="1:14" x14ac:dyDescent="0.3">
      <c r="A89" s="45" t="s">
        <v>113</v>
      </c>
      <c r="B89" s="3">
        <f>+Historicals!B118</f>
        <v>2016</v>
      </c>
      <c r="C89" s="3">
        <f>+Historicals!C118</f>
        <v>2599</v>
      </c>
      <c r="D89" s="3">
        <f>+Historicals!D118</f>
        <v>2920</v>
      </c>
      <c r="E89" s="3">
        <f>+Historicals!E118</f>
        <v>3496</v>
      </c>
      <c r="F89" s="3">
        <f>+Historicals!F118</f>
        <v>4262</v>
      </c>
      <c r="G89" s="3">
        <f>+Historicals!G118</f>
        <v>4635</v>
      </c>
      <c r="H89" s="3">
        <f>+Historicals!H118</f>
        <v>5748</v>
      </c>
      <c r="I89" s="3">
        <f>+Historicals!I118</f>
        <v>5416</v>
      </c>
      <c r="J89" s="3">
        <f>+I89*(1+J90)</f>
        <v>5416</v>
      </c>
      <c r="K89" s="3">
        <f t="shared" ref="K89" si="324">+J89*(1+K90)</f>
        <v>5416</v>
      </c>
      <c r="L89" s="3">
        <f t="shared" ref="L89" si="325">+K89*(1+L90)</f>
        <v>5416</v>
      </c>
      <c r="M89" s="3">
        <f t="shared" ref="M89" si="326">+L89*(1+M90)</f>
        <v>5416</v>
      </c>
      <c r="N89" s="3">
        <f t="shared" ref="N89" si="327">+M89*(1+N90)</f>
        <v>5416</v>
      </c>
    </row>
    <row r="90" spans="1:14" x14ac:dyDescent="0.3">
      <c r="A90" s="44" t="s">
        <v>129</v>
      </c>
      <c r="B90" s="47" t="str">
        <f t="shared" ref="B90" si="328">+IFERROR(B89/A89-1,"nm")</f>
        <v>nm</v>
      </c>
      <c r="C90" s="47">
        <f t="shared" ref="C90" si="329">+IFERROR(C89/B89-1,"nm")</f>
        <v>0.28918650793650791</v>
      </c>
      <c r="D90" s="47">
        <f t="shared" ref="D90" si="330">+IFERROR(D89/C89-1,"nm")</f>
        <v>0.12350904193920731</v>
      </c>
      <c r="E90" s="47">
        <f t="shared" ref="E90" si="331">+IFERROR(E89/D89-1,"nm")</f>
        <v>0.19726027397260282</v>
      </c>
      <c r="F90" s="47">
        <f t="shared" ref="F90" si="332">+IFERROR(F89/E89-1,"nm")</f>
        <v>0.21910755148741412</v>
      </c>
      <c r="G90" s="47">
        <f t="shared" ref="G90" si="333">+IFERROR(G89/F89-1,"nm")</f>
        <v>8.7517597372125833E-2</v>
      </c>
      <c r="H90" s="47">
        <f t="shared" ref="H90" si="334">+IFERROR(H89/G89-1,"nm")</f>
        <v>0.24012944983818763</v>
      </c>
      <c r="I90" s="47">
        <f>+IFERROR(I89/H89-1,"nm")</f>
        <v>-5.7759220598469052E-2</v>
      </c>
      <c r="J90" s="47">
        <f>+J91+J92</f>
        <v>0</v>
      </c>
      <c r="K90" s="47">
        <f t="shared" ref="K90:N90" si="335">+K91+K92</f>
        <v>0</v>
      </c>
      <c r="L90" s="47">
        <f t="shared" si="335"/>
        <v>0</v>
      </c>
      <c r="M90" s="47">
        <f t="shared" si="335"/>
        <v>0</v>
      </c>
      <c r="N90" s="47">
        <f t="shared" si="335"/>
        <v>0</v>
      </c>
    </row>
    <row r="91" spans="1:14" x14ac:dyDescent="0.3">
      <c r="A91" s="44" t="s">
        <v>137</v>
      </c>
      <c r="B91" s="47">
        <f>+Historicals!B248</f>
        <v>0</v>
      </c>
      <c r="C91" s="47">
        <f>+Historicals!C248</f>
        <v>0</v>
      </c>
      <c r="D91" s="47">
        <f>+Historicals!D248</f>
        <v>0</v>
      </c>
      <c r="E91" s="47">
        <f>+Historicals!E248</f>
        <v>0</v>
      </c>
      <c r="F91" s="47">
        <f>+Historicals!F248</f>
        <v>0</v>
      </c>
      <c r="G91" s="47">
        <f>+Historicals!G248</f>
        <v>0</v>
      </c>
      <c r="H91" s="47">
        <f>+Historicals!H248</f>
        <v>0</v>
      </c>
      <c r="I91" s="47">
        <f>+Historicals!I248</f>
        <v>0</v>
      </c>
      <c r="J91" s="49">
        <v>0</v>
      </c>
      <c r="K91" s="49">
        <f t="shared" ref="K91:K92" si="336">+J91</f>
        <v>0</v>
      </c>
      <c r="L91" s="49">
        <f t="shared" ref="L91:L92" si="337">+K91</f>
        <v>0</v>
      </c>
      <c r="M91" s="49">
        <f t="shared" ref="M91:M92" si="338">+L91</f>
        <v>0</v>
      </c>
      <c r="N91" s="49">
        <f t="shared" ref="N91:N92" si="339">+M91</f>
        <v>0</v>
      </c>
    </row>
    <row r="92" spans="1:14" x14ac:dyDescent="0.3">
      <c r="A92" s="44" t="s">
        <v>138</v>
      </c>
      <c r="B92" s="47" t="str">
        <f t="shared" ref="B92:H92" si="340">+IFERROR(B90-B91,"nm")</f>
        <v>nm</v>
      </c>
      <c r="C92" s="47">
        <f t="shared" si="340"/>
        <v>0.28918650793650791</v>
      </c>
      <c r="D92" s="47">
        <f t="shared" si="340"/>
        <v>0.12350904193920731</v>
      </c>
      <c r="E92" s="47">
        <f t="shared" si="340"/>
        <v>0.19726027397260282</v>
      </c>
      <c r="F92" s="47">
        <f t="shared" si="340"/>
        <v>0.21910755148741412</v>
      </c>
      <c r="G92" s="47">
        <f t="shared" si="340"/>
        <v>8.7517597372125833E-2</v>
      </c>
      <c r="H92" s="47">
        <f t="shared" si="340"/>
        <v>0.24012944983818763</v>
      </c>
      <c r="I92" s="47">
        <f>+IFERROR(I90-I91,"nm")</f>
        <v>-5.7759220598469052E-2</v>
      </c>
      <c r="J92" s="49">
        <v>0</v>
      </c>
      <c r="K92" s="49">
        <f t="shared" si="336"/>
        <v>0</v>
      </c>
      <c r="L92" s="49">
        <f t="shared" si="337"/>
        <v>0</v>
      </c>
      <c r="M92" s="49">
        <f t="shared" si="338"/>
        <v>0</v>
      </c>
      <c r="N92" s="49">
        <f t="shared" si="339"/>
        <v>0</v>
      </c>
    </row>
    <row r="93" spans="1:14" x14ac:dyDescent="0.3">
      <c r="A93" s="45" t="s">
        <v>114</v>
      </c>
      <c r="B93" s="3">
        <f>+Historicals!B119</f>
        <v>925</v>
      </c>
      <c r="C93" s="3">
        <f>+Historicals!C119</f>
        <v>1055</v>
      </c>
      <c r="D93" s="3">
        <f>+Historicals!D119</f>
        <v>1188</v>
      </c>
      <c r="E93" s="3">
        <f>+Historicals!E119</f>
        <v>1508</v>
      </c>
      <c r="F93" s="3">
        <f>+Historicals!F119</f>
        <v>1808</v>
      </c>
      <c r="G93" s="3">
        <f>+Historicals!G119</f>
        <v>1896</v>
      </c>
      <c r="H93" s="3">
        <f>+Historicals!H119</f>
        <v>2347</v>
      </c>
      <c r="I93" s="3">
        <f>+Historicals!I119</f>
        <v>1938</v>
      </c>
      <c r="J93" s="3">
        <f>+I93*(1+J94)</f>
        <v>1938</v>
      </c>
      <c r="K93" s="3">
        <f t="shared" ref="K93" si="341">+J93*(1+K94)</f>
        <v>1938</v>
      </c>
      <c r="L93" s="3">
        <f t="shared" ref="L93" si="342">+K93*(1+L94)</f>
        <v>1938</v>
      </c>
      <c r="M93" s="3">
        <f t="shared" ref="M93" si="343">+L93*(1+M94)</f>
        <v>1938</v>
      </c>
      <c r="N93" s="3">
        <f t="shared" ref="N93" si="344">+M93*(1+N94)</f>
        <v>1938</v>
      </c>
    </row>
    <row r="94" spans="1:14" x14ac:dyDescent="0.3">
      <c r="A94" s="44" t="s">
        <v>129</v>
      </c>
      <c r="B94" s="47" t="str">
        <f t="shared" ref="B94" si="345">+IFERROR(B93/A93-1,"nm")</f>
        <v>nm</v>
      </c>
      <c r="C94" s="47">
        <f t="shared" ref="C94" si="346">+IFERROR(C93/B93-1,"nm")</f>
        <v>0.14054054054054044</v>
      </c>
      <c r="D94" s="47">
        <f t="shared" ref="D94" si="347">+IFERROR(D93/C93-1,"nm")</f>
        <v>0.12606635071090055</v>
      </c>
      <c r="E94" s="47">
        <f t="shared" ref="E94" si="348">+IFERROR(E93/D93-1,"nm")</f>
        <v>0.26936026936026947</v>
      </c>
      <c r="F94" s="47">
        <f t="shared" ref="F94" si="349">+IFERROR(F93/E93-1,"nm")</f>
        <v>0.19893899204244025</v>
      </c>
      <c r="G94" s="47">
        <f t="shared" ref="G94" si="350">+IFERROR(G93/F93-1,"nm")</f>
        <v>4.8672566371681381E-2</v>
      </c>
      <c r="H94" s="47">
        <f t="shared" ref="H94" si="351">+IFERROR(H93/G93-1,"nm")</f>
        <v>0.2378691983122363</v>
      </c>
      <c r="I94" s="47">
        <f>+IFERROR(I93/H93-1,"nm")</f>
        <v>-0.17426501917341286</v>
      </c>
      <c r="J94" s="47">
        <f>+J95+J96</f>
        <v>0</v>
      </c>
      <c r="K94" s="47">
        <f t="shared" ref="K94:N94" si="352">+K95+K96</f>
        <v>0</v>
      </c>
      <c r="L94" s="47">
        <f t="shared" si="352"/>
        <v>0</v>
      </c>
      <c r="M94" s="47">
        <f t="shared" si="352"/>
        <v>0</v>
      </c>
      <c r="N94" s="47">
        <f t="shared" si="352"/>
        <v>0</v>
      </c>
    </row>
    <row r="95" spans="1:14" x14ac:dyDescent="0.3">
      <c r="A95" s="44" t="s">
        <v>137</v>
      </c>
      <c r="B95" s="47">
        <f>+Historicals!B252</f>
        <v>0</v>
      </c>
      <c r="C95" s="47">
        <f>+Historicals!C252</f>
        <v>0</v>
      </c>
      <c r="D95" s="47">
        <f>+Historicals!D252</f>
        <v>0</v>
      </c>
      <c r="E95" s="47">
        <f>+Historicals!E252</f>
        <v>0</v>
      </c>
      <c r="F95" s="47">
        <f>+Historicals!F252</f>
        <v>0</v>
      </c>
      <c r="G95" s="47">
        <f>+Historicals!G252</f>
        <v>0</v>
      </c>
      <c r="H95" s="47">
        <f>+Historicals!H252</f>
        <v>0</v>
      </c>
      <c r="I95" s="47">
        <f>+Historicals!I252</f>
        <v>0</v>
      </c>
      <c r="J95" s="49">
        <v>0</v>
      </c>
      <c r="K95" s="49">
        <f t="shared" ref="K95:K96" si="353">+J95</f>
        <v>0</v>
      </c>
      <c r="L95" s="49">
        <f t="shared" ref="L95:L96" si="354">+K95</f>
        <v>0</v>
      </c>
      <c r="M95" s="49">
        <f t="shared" ref="M95:M96" si="355">+L95</f>
        <v>0</v>
      </c>
      <c r="N95" s="49">
        <f t="shared" ref="N95:N96" si="356">+M95</f>
        <v>0</v>
      </c>
    </row>
    <row r="96" spans="1:14" x14ac:dyDescent="0.3">
      <c r="A96" s="44" t="s">
        <v>138</v>
      </c>
      <c r="B96" s="47" t="str">
        <f t="shared" ref="B96:H96" si="357">+IFERROR(B94-B95,"nm")</f>
        <v>nm</v>
      </c>
      <c r="C96" s="47">
        <f t="shared" si="357"/>
        <v>0.14054054054054044</v>
      </c>
      <c r="D96" s="47">
        <f t="shared" si="357"/>
        <v>0.12606635071090055</v>
      </c>
      <c r="E96" s="47">
        <f t="shared" si="357"/>
        <v>0.26936026936026947</v>
      </c>
      <c r="F96" s="47">
        <f t="shared" si="357"/>
        <v>0.19893899204244025</v>
      </c>
      <c r="G96" s="47">
        <f t="shared" si="357"/>
        <v>4.8672566371681381E-2</v>
      </c>
      <c r="H96" s="47">
        <f t="shared" si="357"/>
        <v>0.2378691983122363</v>
      </c>
      <c r="I96" s="47">
        <f>+IFERROR(I94-I95,"nm")</f>
        <v>-0.17426501917341286</v>
      </c>
      <c r="J96" s="49">
        <v>0</v>
      </c>
      <c r="K96" s="49">
        <f t="shared" si="353"/>
        <v>0</v>
      </c>
      <c r="L96" s="49">
        <f t="shared" si="354"/>
        <v>0</v>
      </c>
      <c r="M96" s="49">
        <f t="shared" si="355"/>
        <v>0</v>
      </c>
      <c r="N96" s="49">
        <f t="shared" si="356"/>
        <v>0</v>
      </c>
    </row>
    <row r="97" spans="1:14" x14ac:dyDescent="0.3">
      <c r="A97" s="45" t="s">
        <v>115</v>
      </c>
      <c r="B97" s="3">
        <f>+Historicals!B120</f>
        <v>126</v>
      </c>
      <c r="C97" s="3">
        <f>+Historicals!C120</f>
        <v>131</v>
      </c>
      <c r="D97" s="3">
        <f>+Historicals!D120</f>
        <v>129</v>
      </c>
      <c r="E97" s="3">
        <f>+Historicals!E120</f>
        <v>130</v>
      </c>
      <c r="F97" s="3">
        <f>+Historicals!F120</f>
        <v>138</v>
      </c>
      <c r="G97" s="3">
        <f>+Historicals!G120</f>
        <v>148</v>
      </c>
      <c r="H97" s="3">
        <f>+Historicals!H120</f>
        <v>195</v>
      </c>
      <c r="I97" s="3">
        <f>+Historicals!I120</f>
        <v>193</v>
      </c>
      <c r="J97" s="3">
        <f>+I97*(1+J98)</f>
        <v>193</v>
      </c>
      <c r="K97" s="3">
        <f t="shared" ref="K97" si="358">+J97*(1+K98)</f>
        <v>193</v>
      </c>
      <c r="L97" s="3">
        <f t="shared" ref="L97" si="359">+K97*(1+L98)</f>
        <v>193</v>
      </c>
      <c r="M97" s="3">
        <f t="shared" ref="M97" si="360">+L97*(1+M98)</f>
        <v>193</v>
      </c>
      <c r="N97" s="3">
        <f t="shared" ref="N97" si="361">+M97*(1+N98)</f>
        <v>193</v>
      </c>
    </row>
    <row r="98" spans="1:14" x14ac:dyDescent="0.3">
      <c r="A98" s="44" t="s">
        <v>129</v>
      </c>
      <c r="B98" s="47" t="str">
        <f t="shared" ref="B98" si="362">+IFERROR(B97/A97-1,"nm")</f>
        <v>nm</v>
      </c>
      <c r="C98" s="47">
        <f t="shared" ref="C98" si="363">+IFERROR(C97/B97-1,"nm")</f>
        <v>3.9682539682539764E-2</v>
      </c>
      <c r="D98" s="47">
        <f t="shared" ref="D98" si="364">+IFERROR(D97/C97-1,"nm")</f>
        <v>-1.5267175572519109E-2</v>
      </c>
      <c r="E98" s="47">
        <f t="shared" ref="E98" si="365">+IFERROR(E97/D97-1,"nm")</f>
        <v>7.7519379844961378E-3</v>
      </c>
      <c r="F98" s="47">
        <f t="shared" ref="F98" si="366">+IFERROR(F97/E97-1,"nm")</f>
        <v>6.1538461538461542E-2</v>
      </c>
      <c r="G98" s="47">
        <f t="shared" ref="G98" si="367">+IFERROR(G97/F97-1,"nm")</f>
        <v>7.2463768115942129E-2</v>
      </c>
      <c r="H98" s="47">
        <f t="shared" ref="H98" si="368">+IFERROR(H97/G97-1,"nm")</f>
        <v>0.31756756756756754</v>
      </c>
      <c r="I98" s="47">
        <f>+IFERROR(I97/H97-1,"nm")</f>
        <v>-1.025641025641022E-2</v>
      </c>
      <c r="J98" s="47">
        <f>+J99+J100</f>
        <v>0</v>
      </c>
      <c r="K98" s="47">
        <f t="shared" ref="K98:N98" si="369">+K99+K100</f>
        <v>0</v>
      </c>
      <c r="L98" s="47">
        <f t="shared" si="369"/>
        <v>0</v>
      </c>
      <c r="M98" s="47">
        <f t="shared" si="369"/>
        <v>0</v>
      </c>
      <c r="N98" s="47">
        <f t="shared" si="369"/>
        <v>0</v>
      </c>
    </row>
    <row r="99" spans="1:14" x14ac:dyDescent="0.3">
      <c r="A99" s="44" t="s">
        <v>137</v>
      </c>
      <c r="B99" s="47">
        <f>+Historicals!B250</f>
        <v>0</v>
      </c>
      <c r="C99" s="47">
        <f>+Historicals!C250</f>
        <v>0</v>
      </c>
      <c r="D99" s="47">
        <f>+Historicals!D250</f>
        <v>0</v>
      </c>
      <c r="E99" s="47">
        <f>+Historicals!E250</f>
        <v>0</v>
      </c>
      <c r="F99" s="47">
        <f>+Historicals!F250</f>
        <v>0</v>
      </c>
      <c r="G99" s="47">
        <f>+Historicals!G250</f>
        <v>0</v>
      </c>
      <c r="H99" s="47">
        <f>+Historicals!H250</f>
        <v>0</v>
      </c>
      <c r="I99" s="47">
        <f>+Historicals!I250</f>
        <v>0</v>
      </c>
      <c r="J99" s="49">
        <v>0</v>
      </c>
      <c r="K99" s="49">
        <f t="shared" ref="K99:K100" si="370">+J99</f>
        <v>0</v>
      </c>
      <c r="L99" s="49">
        <f t="shared" ref="L99:L100" si="371">+K99</f>
        <v>0</v>
      </c>
      <c r="M99" s="49">
        <f t="shared" ref="M99:M100" si="372">+L99</f>
        <v>0</v>
      </c>
      <c r="N99" s="49">
        <f t="shared" ref="N99:N100" si="373">+M99</f>
        <v>0</v>
      </c>
    </row>
    <row r="100" spans="1:14" x14ac:dyDescent="0.3">
      <c r="A100" s="44" t="s">
        <v>138</v>
      </c>
      <c r="B100" s="47" t="str">
        <f t="shared" ref="B100:H100" si="374">+IFERROR(B98-B99,"nm")</f>
        <v>nm</v>
      </c>
      <c r="C100" s="47">
        <f t="shared" si="374"/>
        <v>3.9682539682539764E-2</v>
      </c>
      <c r="D100" s="47">
        <f t="shared" si="374"/>
        <v>-1.5267175572519109E-2</v>
      </c>
      <c r="E100" s="47">
        <f t="shared" si="374"/>
        <v>7.7519379844961378E-3</v>
      </c>
      <c r="F100" s="47">
        <f t="shared" si="374"/>
        <v>6.1538461538461542E-2</v>
      </c>
      <c r="G100" s="47">
        <f t="shared" si="374"/>
        <v>7.2463768115942129E-2</v>
      </c>
      <c r="H100" s="47">
        <f t="shared" si="374"/>
        <v>0.31756756756756754</v>
      </c>
      <c r="I100" s="47">
        <f>+IFERROR(I98-I99,"nm")</f>
        <v>-1.025641025641022E-2</v>
      </c>
      <c r="J100" s="49">
        <v>0</v>
      </c>
      <c r="K100" s="49">
        <f t="shared" si="370"/>
        <v>0</v>
      </c>
      <c r="L100" s="49">
        <f t="shared" si="371"/>
        <v>0</v>
      </c>
      <c r="M100" s="49">
        <f t="shared" si="372"/>
        <v>0</v>
      </c>
      <c r="N100" s="49">
        <f t="shared" si="373"/>
        <v>0</v>
      </c>
    </row>
    <row r="101" spans="1:14" x14ac:dyDescent="0.3">
      <c r="A101" s="9" t="s">
        <v>130</v>
      </c>
      <c r="B101" s="48">
        <f t="shared" ref="B101:I101" si="375">+B108+B104</f>
        <v>1039</v>
      </c>
      <c r="C101" s="48">
        <f t="shared" si="375"/>
        <v>1420</v>
      </c>
      <c r="D101" s="48">
        <f t="shared" si="375"/>
        <v>1561</v>
      </c>
      <c r="E101" s="48">
        <f t="shared" si="375"/>
        <v>1863</v>
      </c>
      <c r="F101" s="48">
        <f t="shared" si="375"/>
        <v>2426</v>
      </c>
      <c r="G101" s="48">
        <f t="shared" si="375"/>
        <v>2534</v>
      </c>
      <c r="H101" s="48">
        <f t="shared" si="375"/>
        <v>3289</v>
      </c>
      <c r="I101" s="48">
        <f t="shared" si="375"/>
        <v>2406</v>
      </c>
      <c r="J101" s="48">
        <f>+J87*J103</f>
        <v>989.37950198877581</v>
      </c>
      <c r="K101" s="48">
        <f t="shared" ref="K101:N101" si="376">+K87*K103</f>
        <v>989.37950198877581</v>
      </c>
      <c r="L101" s="48">
        <f t="shared" si="376"/>
        <v>989.37950198877581</v>
      </c>
      <c r="M101" s="48">
        <f t="shared" si="376"/>
        <v>989.37950198877581</v>
      </c>
      <c r="N101" s="48">
        <f t="shared" si="376"/>
        <v>989.37950198877581</v>
      </c>
    </row>
    <row r="102" spans="1:14" x14ac:dyDescent="0.3">
      <c r="A102" s="46" t="s">
        <v>129</v>
      </c>
      <c r="B102" s="47" t="str">
        <f t="shared" ref="B102" si="377">+IFERROR(B101/A101-1,"nm")</f>
        <v>nm</v>
      </c>
      <c r="C102" s="47">
        <f t="shared" ref="C102" si="378">+IFERROR(C101/B101-1,"nm")</f>
        <v>0.36669874879692022</v>
      </c>
      <c r="D102" s="47">
        <f t="shared" ref="D102" si="379">+IFERROR(D101/C101-1,"nm")</f>
        <v>9.9295774647887303E-2</v>
      </c>
      <c r="E102" s="47">
        <f t="shared" ref="E102" si="380">+IFERROR(E101/D101-1,"nm")</f>
        <v>0.19346572709801402</v>
      </c>
      <c r="F102" s="47">
        <f t="shared" ref="F102" si="381">+IFERROR(F101/E101-1,"nm")</f>
        <v>0.3022007514761138</v>
      </c>
      <c r="G102" s="47">
        <f t="shared" ref="G102" si="382">+IFERROR(G101/F101-1,"nm")</f>
        <v>4.4517724649629109E-2</v>
      </c>
      <c r="H102" s="47">
        <f t="shared" ref="H102" si="383">+IFERROR(H101/G101-1,"nm")</f>
        <v>0.29794790844514596</v>
      </c>
      <c r="I102" s="47">
        <f>+IFERROR(I101/H101-1,"nm")</f>
        <v>-0.26847065977500761</v>
      </c>
      <c r="J102" s="47">
        <f t="shared" ref="J102" si="384">+IFERROR(J101/I101-1,"nm")</f>
        <v>-0.5887865744020051</v>
      </c>
      <c r="K102" s="47">
        <f t="shared" ref="K102" si="385">+IFERROR(K101/J101-1,"nm")</f>
        <v>0</v>
      </c>
      <c r="L102" s="47">
        <f t="shared" ref="L102" si="386">+IFERROR(L101/K101-1,"nm")</f>
        <v>0</v>
      </c>
      <c r="M102" s="47">
        <f t="shared" ref="M102" si="387">+IFERROR(M101/L101-1,"nm")</f>
        <v>0</v>
      </c>
      <c r="N102" s="47">
        <f t="shared" ref="N102" si="388">+IFERROR(N101/M101-1,"nm")</f>
        <v>0</v>
      </c>
    </row>
    <row r="103" spans="1:14" x14ac:dyDescent="0.3">
      <c r="A103" s="46" t="s">
        <v>131</v>
      </c>
      <c r="B103" s="47">
        <f t="shared" ref="B103:H103" si="389">+IFERROR(B101/B$21,"nm")</f>
        <v>7.5618631732168845E-2</v>
      </c>
      <c r="C103" s="47">
        <f t="shared" si="389"/>
        <v>9.6179897046870771E-2</v>
      </c>
      <c r="D103" s="47">
        <f t="shared" si="389"/>
        <v>0.10258937960042061</v>
      </c>
      <c r="E103" s="47">
        <f t="shared" si="389"/>
        <v>0.12541231908448333</v>
      </c>
      <c r="F103" s="47">
        <f t="shared" si="389"/>
        <v>0.15255942648723431</v>
      </c>
      <c r="G103" s="47">
        <f t="shared" si="389"/>
        <v>0.17495167080916874</v>
      </c>
      <c r="H103" s="47">
        <f t="shared" si="389"/>
        <v>0.19145468304325047</v>
      </c>
      <c r="I103" s="47">
        <f>+IFERROR(I101/I$21,"nm")</f>
        <v>0.13109573366752031</v>
      </c>
      <c r="J103" s="49">
        <f>+I103</f>
        <v>0.13109573366752031</v>
      </c>
      <c r="K103" s="49">
        <f t="shared" ref="K103" si="390">+J103</f>
        <v>0.13109573366752031</v>
      </c>
      <c r="L103" s="49">
        <f t="shared" ref="L103" si="391">+K103</f>
        <v>0.13109573366752031</v>
      </c>
      <c r="M103" s="49">
        <f t="shared" ref="M103" si="392">+L103</f>
        <v>0.13109573366752031</v>
      </c>
      <c r="N103" s="49">
        <f t="shared" ref="N103" si="393">+M103</f>
        <v>0.13109573366752031</v>
      </c>
    </row>
    <row r="104" spans="1:14" x14ac:dyDescent="0.3">
      <c r="A104" s="9" t="s">
        <v>132</v>
      </c>
      <c r="B104" s="9">
        <f>+Historicals!B171</f>
        <v>46</v>
      </c>
      <c r="C104" s="9">
        <f>+Historicals!C171</f>
        <v>48</v>
      </c>
      <c r="D104" s="9">
        <f>+Historicals!D171</f>
        <v>54</v>
      </c>
      <c r="E104" s="9">
        <f>+Historicals!E171</f>
        <v>56</v>
      </c>
      <c r="F104" s="9">
        <f>+Historicals!F171</f>
        <v>50</v>
      </c>
      <c r="G104" s="9">
        <f>+Historicals!G171</f>
        <v>44</v>
      </c>
      <c r="H104" s="9">
        <f>+Historicals!H171</f>
        <v>46</v>
      </c>
      <c r="I104" s="9">
        <f>+Historicals!I171</f>
        <v>41</v>
      </c>
      <c r="J104" s="48">
        <f>+J107*J114</f>
        <v>16.85975044951779</v>
      </c>
      <c r="K104" s="48">
        <f t="shared" ref="K104:N104" si="394">+K107*K114</f>
        <v>16.85975044951779</v>
      </c>
      <c r="L104" s="48">
        <f t="shared" si="394"/>
        <v>16.85975044951779</v>
      </c>
      <c r="M104" s="48">
        <f t="shared" si="394"/>
        <v>16.85975044951779</v>
      </c>
      <c r="N104" s="48">
        <f t="shared" si="394"/>
        <v>16.85975044951779</v>
      </c>
    </row>
    <row r="105" spans="1:14" x14ac:dyDescent="0.3">
      <c r="A105" s="46" t="s">
        <v>129</v>
      </c>
      <c r="B105" s="47" t="str">
        <f t="shared" ref="B105" si="395">+IFERROR(B104/A104-1,"nm")</f>
        <v>nm</v>
      </c>
      <c r="C105" s="47">
        <f t="shared" ref="C105" si="396">+IFERROR(C104/B104-1,"nm")</f>
        <v>4.3478260869565188E-2</v>
      </c>
      <c r="D105" s="47">
        <f t="shared" ref="D105" si="397">+IFERROR(D104/C104-1,"nm")</f>
        <v>0.125</v>
      </c>
      <c r="E105" s="47">
        <f t="shared" ref="E105" si="398">+IFERROR(E104/D104-1,"nm")</f>
        <v>3.7037037037036979E-2</v>
      </c>
      <c r="F105" s="47">
        <f t="shared" ref="F105" si="399">+IFERROR(F104/E104-1,"nm")</f>
        <v>-0.1071428571428571</v>
      </c>
      <c r="G105" s="47">
        <f t="shared" ref="G105" si="400">+IFERROR(G104/F104-1,"nm")</f>
        <v>-0.12</v>
      </c>
      <c r="H105" s="47">
        <f t="shared" ref="H105" si="401">+IFERROR(H104/G104-1,"nm")</f>
        <v>4.5454545454545414E-2</v>
      </c>
      <c r="I105" s="47">
        <f>+IFERROR(I104/H104-1,"nm")</f>
        <v>-0.10869565217391308</v>
      </c>
      <c r="J105" s="47">
        <f t="shared" ref="J105" si="402">+IFERROR(J104/I104-1,"nm")</f>
        <v>-0.5887865744020051</v>
      </c>
      <c r="K105" s="47">
        <f t="shared" ref="K105" si="403">+IFERROR(K104/J104-1,"nm")</f>
        <v>0</v>
      </c>
      <c r="L105" s="47">
        <f t="shared" ref="L105" si="404">+IFERROR(L104/K104-1,"nm")</f>
        <v>0</v>
      </c>
      <c r="M105" s="47">
        <f t="shared" ref="M105" si="405">+IFERROR(M104/L104-1,"nm")</f>
        <v>0</v>
      </c>
      <c r="N105" s="47">
        <f t="shared" ref="N105" si="406">+IFERROR(N104/M104-1,"nm")</f>
        <v>0</v>
      </c>
    </row>
    <row r="106" spans="1:14" x14ac:dyDescent="0.3">
      <c r="A106" s="46" t="s">
        <v>133</v>
      </c>
      <c r="B106" s="47">
        <f t="shared" ref="B106:H106" si="407">+IFERROR(B104/B$21,"nm")</f>
        <v>3.3478893740902477E-3</v>
      </c>
      <c r="C106" s="47">
        <f t="shared" si="407"/>
        <v>3.251151449471688E-3</v>
      </c>
      <c r="D106" s="47">
        <f t="shared" si="407"/>
        <v>3.5488958990536278E-3</v>
      </c>
      <c r="E106" s="47">
        <f t="shared" si="407"/>
        <v>3.7697744867048132E-3</v>
      </c>
      <c r="F106" s="47">
        <f t="shared" si="407"/>
        <v>3.1442585838259338E-3</v>
      </c>
      <c r="G106" s="47">
        <f t="shared" si="407"/>
        <v>3.0378348522507597E-3</v>
      </c>
      <c r="H106" s="47">
        <f t="shared" si="407"/>
        <v>2.6776878747307759E-3</v>
      </c>
      <c r="I106" s="47">
        <f>+IFERROR(I104/I$21,"nm")</f>
        <v>2.2339671988230807E-3</v>
      </c>
      <c r="J106" s="47">
        <f t="shared" ref="J106:N106" si="408">+IFERROR(J104/J$21,"nm")</f>
        <v>9.1863730450159596E-4</v>
      </c>
      <c r="K106" s="47">
        <f t="shared" si="408"/>
        <v>9.1863730450159596E-4</v>
      </c>
      <c r="L106" s="47">
        <f t="shared" si="408"/>
        <v>9.1863730450159596E-4</v>
      </c>
      <c r="M106" s="47">
        <f t="shared" si="408"/>
        <v>9.1863730450159596E-4</v>
      </c>
      <c r="N106" s="47">
        <f t="shared" si="408"/>
        <v>9.1863730450159596E-4</v>
      </c>
    </row>
    <row r="107" spans="1:14" x14ac:dyDescent="0.3">
      <c r="A107" s="46" t="s">
        <v>142</v>
      </c>
      <c r="B107" s="47">
        <f t="shared" ref="B107:H107" si="409">+IFERROR(B104/B114,"nm")</f>
        <v>0.18110236220472442</v>
      </c>
      <c r="C107" s="47">
        <f t="shared" si="409"/>
        <v>0.20512820512820512</v>
      </c>
      <c r="D107" s="47">
        <f t="shared" si="409"/>
        <v>0.24</v>
      </c>
      <c r="E107" s="47">
        <f t="shared" si="409"/>
        <v>0.21875</v>
      </c>
      <c r="F107" s="47">
        <f t="shared" si="409"/>
        <v>0.2109704641350211</v>
      </c>
      <c r="G107" s="47">
        <f t="shared" si="409"/>
        <v>0.20560747663551401</v>
      </c>
      <c r="H107" s="47">
        <f t="shared" si="409"/>
        <v>0.15972222222222221</v>
      </c>
      <c r="I107" s="47">
        <f>+IFERROR(I104/I114,"nm")</f>
        <v>0.13531353135313531</v>
      </c>
      <c r="J107" s="49">
        <f>+I107</f>
        <v>0.13531353135313531</v>
      </c>
      <c r="K107" s="49">
        <f t="shared" ref="K107" si="410">+J107</f>
        <v>0.13531353135313531</v>
      </c>
      <c r="L107" s="49">
        <f t="shared" ref="L107" si="411">+K107</f>
        <v>0.13531353135313531</v>
      </c>
      <c r="M107" s="49">
        <f t="shared" ref="M107" si="412">+L107</f>
        <v>0.13531353135313531</v>
      </c>
      <c r="N107" s="49">
        <f t="shared" ref="N107" si="413">+M107</f>
        <v>0.13531353135313531</v>
      </c>
    </row>
    <row r="108" spans="1:14" x14ac:dyDescent="0.3">
      <c r="A108" s="9" t="s">
        <v>134</v>
      </c>
      <c r="B108" s="9">
        <f>+Historicals!B138</f>
        <v>993</v>
      </c>
      <c r="C108" s="9">
        <f>+Historicals!C138</f>
        <v>1372</v>
      </c>
      <c r="D108" s="9">
        <f>+Historicals!D138</f>
        <v>1507</v>
      </c>
      <c r="E108" s="9">
        <f>+Historicals!E138</f>
        <v>1807</v>
      </c>
      <c r="F108" s="9">
        <f>+Historicals!F138</f>
        <v>2376</v>
      </c>
      <c r="G108" s="9">
        <f>+Historicals!G138</f>
        <v>2490</v>
      </c>
      <c r="H108" s="9">
        <f>+Historicals!H138</f>
        <v>3243</v>
      </c>
      <c r="I108" s="9">
        <f>+Historicals!I138</f>
        <v>2365</v>
      </c>
      <c r="J108" s="9">
        <f>+J101-J104</f>
        <v>972.51975153925798</v>
      </c>
      <c r="K108" s="9">
        <f t="shared" ref="K108:N108" si="414">+K101-K104</f>
        <v>972.51975153925798</v>
      </c>
      <c r="L108" s="9">
        <f t="shared" si="414"/>
        <v>972.51975153925798</v>
      </c>
      <c r="M108" s="9">
        <f t="shared" si="414"/>
        <v>972.51975153925798</v>
      </c>
      <c r="N108" s="9">
        <f t="shared" si="414"/>
        <v>972.51975153925798</v>
      </c>
    </row>
    <row r="109" spans="1:14" x14ac:dyDescent="0.3">
      <c r="A109" s="46" t="s">
        <v>129</v>
      </c>
      <c r="B109" s="47" t="str">
        <f t="shared" ref="B109" si="415">+IFERROR(B108/A108-1,"nm")</f>
        <v>nm</v>
      </c>
      <c r="C109" s="47">
        <f t="shared" ref="C109" si="416">+IFERROR(C108/B108-1,"nm")</f>
        <v>0.38167170191339372</v>
      </c>
      <c r="D109" s="47">
        <f t="shared" ref="D109" si="417">+IFERROR(D108/C108-1,"nm")</f>
        <v>9.8396501457725938E-2</v>
      </c>
      <c r="E109" s="47">
        <f t="shared" ref="E109" si="418">+IFERROR(E108/D108-1,"nm")</f>
        <v>0.19907100199071004</v>
      </c>
      <c r="F109" s="47">
        <f t="shared" ref="F109" si="419">+IFERROR(F108/E108-1,"nm")</f>
        <v>0.31488655229662421</v>
      </c>
      <c r="G109" s="47">
        <f t="shared" ref="G109" si="420">+IFERROR(G108/F108-1,"nm")</f>
        <v>4.7979797979798011E-2</v>
      </c>
      <c r="H109" s="47">
        <f t="shared" ref="H109" si="421">+IFERROR(H108/G108-1,"nm")</f>
        <v>0.30240963855421676</v>
      </c>
      <c r="I109" s="47">
        <f>+IFERROR(I108/H108-1,"nm")</f>
        <v>-0.27073697193956214</v>
      </c>
      <c r="J109" s="47">
        <f t="shared" ref="J109" si="422">+IFERROR(J108/I108-1,"nm")</f>
        <v>-0.5887865744020051</v>
      </c>
      <c r="K109" s="47">
        <f t="shared" ref="K109" si="423">+IFERROR(K108/J108-1,"nm")</f>
        <v>0</v>
      </c>
      <c r="L109" s="47">
        <f t="shared" ref="L109" si="424">+IFERROR(L108/K108-1,"nm")</f>
        <v>0</v>
      </c>
      <c r="M109" s="47">
        <f t="shared" ref="M109" si="425">+IFERROR(M108/L108-1,"nm")</f>
        <v>0</v>
      </c>
      <c r="N109" s="47">
        <f t="shared" ref="N109" si="426">+IFERROR(N108/M108-1,"nm")</f>
        <v>0</v>
      </c>
    </row>
    <row r="110" spans="1:14" x14ac:dyDescent="0.3">
      <c r="A110" s="46" t="s">
        <v>131</v>
      </c>
      <c r="B110" s="47">
        <f t="shared" ref="B110:H110" si="427">+IFERROR(B108/B$21,"nm")</f>
        <v>7.2270742358078607E-2</v>
      </c>
      <c r="C110" s="47">
        <f t="shared" si="427"/>
        <v>9.2928745597399082E-2</v>
      </c>
      <c r="D110" s="47">
        <f t="shared" si="427"/>
        <v>9.9040483701366977E-2</v>
      </c>
      <c r="E110" s="47">
        <f t="shared" si="427"/>
        <v>0.12164254459777853</v>
      </c>
      <c r="F110" s="47">
        <f t="shared" si="427"/>
        <v>0.14941516790340836</v>
      </c>
      <c r="G110" s="47">
        <f t="shared" si="427"/>
        <v>0.17191383595691798</v>
      </c>
      <c r="H110" s="47">
        <f t="shared" si="427"/>
        <v>0.1887769951685197</v>
      </c>
      <c r="I110" s="47">
        <f>+IFERROR(I108/I$21,"nm")</f>
        <v>0.12886176646869721</v>
      </c>
      <c r="J110" s="47">
        <f t="shared" ref="J110:N110" si="428">+IFERROR(J108/J$21,"nm")</f>
        <v>5.298968841820182E-2</v>
      </c>
      <c r="K110" s="47">
        <f t="shared" si="428"/>
        <v>5.298968841820182E-2</v>
      </c>
      <c r="L110" s="47">
        <f t="shared" si="428"/>
        <v>5.298968841820182E-2</v>
      </c>
      <c r="M110" s="47">
        <f t="shared" si="428"/>
        <v>5.298968841820182E-2</v>
      </c>
      <c r="N110" s="47">
        <f t="shared" si="428"/>
        <v>5.298968841820182E-2</v>
      </c>
    </row>
    <row r="111" spans="1:14" x14ac:dyDescent="0.3">
      <c r="A111" s="9" t="s">
        <v>135</v>
      </c>
      <c r="B111" s="9">
        <f>+Historicals!B160</f>
        <v>69</v>
      </c>
      <c r="C111" s="9">
        <f>+Historicals!C160</f>
        <v>44</v>
      </c>
      <c r="D111" s="9">
        <f>+Historicals!D160</f>
        <v>51</v>
      </c>
      <c r="E111" s="9">
        <f>+Historicals!E160</f>
        <v>76</v>
      </c>
      <c r="F111" s="9">
        <f>+Historicals!F160</f>
        <v>49</v>
      </c>
      <c r="G111" s="9">
        <f>+Historicals!G160</f>
        <v>28</v>
      </c>
      <c r="H111" s="9">
        <f>+Historicals!H160</f>
        <v>94</v>
      </c>
      <c r="I111" s="9">
        <f>+Historicals!I160</f>
        <v>78</v>
      </c>
      <c r="J111" s="48">
        <f>+J87*J113</f>
        <v>32.074647196643603</v>
      </c>
      <c r="K111" s="48">
        <f t="shared" ref="K111:N111" si="429">+K87*K113</f>
        <v>32.074647196643603</v>
      </c>
      <c r="L111" s="48">
        <f t="shared" si="429"/>
        <v>32.074647196643603</v>
      </c>
      <c r="M111" s="48">
        <f t="shared" si="429"/>
        <v>32.074647196643603</v>
      </c>
      <c r="N111" s="48">
        <f t="shared" si="429"/>
        <v>32.074647196643603</v>
      </c>
    </row>
    <row r="112" spans="1:14" x14ac:dyDescent="0.3">
      <c r="A112" s="46" t="s">
        <v>129</v>
      </c>
      <c r="B112" s="47" t="str">
        <f t="shared" ref="B112" si="430">+IFERROR(B111/A111-1,"nm")</f>
        <v>nm</v>
      </c>
      <c r="C112" s="47">
        <f t="shared" ref="C112" si="431">+IFERROR(C111/B111-1,"nm")</f>
        <v>-0.3623188405797102</v>
      </c>
      <c r="D112" s="47">
        <f t="shared" ref="D112" si="432">+IFERROR(D111/C111-1,"nm")</f>
        <v>0.15909090909090917</v>
      </c>
      <c r="E112" s="47">
        <f t="shared" ref="E112" si="433">+IFERROR(E111/D111-1,"nm")</f>
        <v>0.49019607843137258</v>
      </c>
      <c r="F112" s="47">
        <f t="shared" ref="F112" si="434">+IFERROR(F111/E111-1,"nm")</f>
        <v>-0.35526315789473684</v>
      </c>
      <c r="G112" s="47">
        <f t="shared" ref="G112" si="435">+IFERROR(G111/F111-1,"nm")</f>
        <v>-0.4285714285714286</v>
      </c>
      <c r="H112" s="47">
        <f t="shared" ref="H112" si="436">+IFERROR(H111/G111-1,"nm")</f>
        <v>2.3571428571428572</v>
      </c>
      <c r="I112" s="47">
        <f>+IFERROR(I111/H111-1,"nm")</f>
        <v>-0.17021276595744683</v>
      </c>
      <c r="J112" s="47">
        <f t="shared" ref="J112" si="437">+IFERROR(J111/I111-1,"nm")</f>
        <v>-0.5887865744020051</v>
      </c>
      <c r="K112" s="47">
        <f t="shared" ref="K112" si="438">+IFERROR(K111/J111-1,"nm")</f>
        <v>0</v>
      </c>
      <c r="L112" s="47">
        <f t="shared" ref="L112" si="439">+IFERROR(L111/K111-1,"nm")</f>
        <v>0</v>
      </c>
      <c r="M112" s="47">
        <f t="shared" ref="M112" si="440">+IFERROR(M111/L111-1,"nm")</f>
        <v>0</v>
      </c>
      <c r="N112" s="47">
        <f t="shared" ref="N112" si="441">+IFERROR(N111/M111-1,"nm")</f>
        <v>0</v>
      </c>
    </row>
    <row r="113" spans="1:14" x14ac:dyDescent="0.3">
      <c r="A113" s="46" t="s">
        <v>133</v>
      </c>
      <c r="B113" s="47">
        <f t="shared" ref="B113:H113" si="442">+IFERROR(B111/B$21,"nm")</f>
        <v>5.0218340611353713E-3</v>
      </c>
      <c r="C113" s="47">
        <f t="shared" si="442"/>
        <v>2.980222162015714E-3</v>
      </c>
      <c r="D113" s="47">
        <f t="shared" si="442"/>
        <v>3.3517350157728706E-3</v>
      </c>
      <c r="E113" s="47">
        <f t="shared" si="442"/>
        <v>5.1161225176708175E-3</v>
      </c>
      <c r="F113" s="47">
        <f t="shared" si="442"/>
        <v>3.081373412149415E-3</v>
      </c>
      <c r="G113" s="47">
        <f t="shared" si="442"/>
        <v>1.9331676332504833E-3</v>
      </c>
      <c r="H113" s="47">
        <f t="shared" si="442"/>
        <v>5.4717969614063678E-3</v>
      </c>
      <c r="I113" s="47">
        <f>+IFERROR(I111/I$21,"nm")</f>
        <v>4.2499863782487881E-3</v>
      </c>
      <c r="J113" s="49">
        <f>+I113</f>
        <v>4.2499863782487881E-3</v>
      </c>
      <c r="K113" s="49">
        <f t="shared" ref="K113" si="443">+J113</f>
        <v>4.2499863782487881E-3</v>
      </c>
      <c r="L113" s="49">
        <f t="shared" ref="L113" si="444">+K113</f>
        <v>4.2499863782487881E-3</v>
      </c>
      <c r="M113" s="49">
        <f t="shared" ref="M113" si="445">+L113</f>
        <v>4.2499863782487881E-3</v>
      </c>
      <c r="N113" s="49">
        <f t="shared" ref="N113" si="446">+M113</f>
        <v>4.2499863782487881E-3</v>
      </c>
    </row>
    <row r="114" spans="1:14" x14ac:dyDescent="0.3">
      <c r="A114" s="9" t="s">
        <v>143</v>
      </c>
      <c r="B114" s="9">
        <f>+Historicals!B149</f>
        <v>254</v>
      </c>
      <c r="C114" s="9">
        <f>+Historicals!C149</f>
        <v>234</v>
      </c>
      <c r="D114" s="9">
        <f>+Historicals!D149</f>
        <v>225</v>
      </c>
      <c r="E114" s="9">
        <f>+Historicals!E149</f>
        <v>256</v>
      </c>
      <c r="F114" s="9">
        <f>+Historicals!F149</f>
        <v>237</v>
      </c>
      <c r="G114" s="9">
        <f>+Historicals!G149</f>
        <v>214</v>
      </c>
      <c r="H114" s="9">
        <f>+Historicals!H149</f>
        <v>288</v>
      </c>
      <c r="I114" s="9">
        <f>+Historicals!I149</f>
        <v>303</v>
      </c>
      <c r="J114" s="48">
        <f>+J87*J116</f>
        <v>124.59766795619245</v>
      </c>
      <c r="K114" s="48">
        <f t="shared" ref="K114:N114" si="447">+K87*K116</f>
        <v>124.59766795619245</v>
      </c>
      <c r="L114" s="48">
        <f t="shared" si="447"/>
        <v>124.59766795619245</v>
      </c>
      <c r="M114" s="48">
        <f t="shared" si="447"/>
        <v>124.59766795619245</v>
      </c>
      <c r="N114" s="48">
        <f t="shared" si="447"/>
        <v>124.59766795619245</v>
      </c>
    </row>
    <row r="115" spans="1:14" x14ac:dyDescent="0.3">
      <c r="A115" s="46" t="s">
        <v>129</v>
      </c>
      <c r="B115" s="47" t="str">
        <f t="shared" ref="B115" si="448">+IFERROR(B114/A114-1,"nm")</f>
        <v>nm</v>
      </c>
      <c r="C115" s="47">
        <f t="shared" ref="C115" si="449">+IFERROR(C114/B114-1,"nm")</f>
        <v>-7.8740157480314932E-2</v>
      </c>
      <c r="D115" s="47">
        <f t="shared" ref="D115" si="450">+IFERROR(D114/C114-1,"nm")</f>
        <v>-3.8461538461538436E-2</v>
      </c>
      <c r="E115" s="47">
        <f t="shared" ref="E115" si="451">+IFERROR(E114/D114-1,"nm")</f>
        <v>0.13777777777777778</v>
      </c>
      <c r="F115" s="47">
        <f t="shared" ref="F115" si="452">+IFERROR(F114/E114-1,"nm")</f>
        <v>-7.421875E-2</v>
      </c>
      <c r="G115" s="47">
        <f t="shared" ref="G115" si="453">+IFERROR(G114/F114-1,"nm")</f>
        <v>-9.7046413502109741E-2</v>
      </c>
      <c r="H115" s="47">
        <f t="shared" ref="H115" si="454">+IFERROR(H114/G114-1,"nm")</f>
        <v>0.34579439252336441</v>
      </c>
      <c r="I115" s="47">
        <f>+IFERROR(I114/H114-1,"nm")</f>
        <v>5.2083333333333259E-2</v>
      </c>
      <c r="J115" s="47">
        <f>+J116+J117</f>
        <v>1.650956246935106E-2</v>
      </c>
      <c r="K115" s="47">
        <f t="shared" ref="K115:N115" si="455">+K116+K117</f>
        <v>1.650956246935106E-2</v>
      </c>
      <c r="L115" s="47">
        <f t="shared" si="455"/>
        <v>1.650956246935106E-2</v>
      </c>
      <c r="M115" s="47">
        <f t="shared" si="455"/>
        <v>1.650956246935106E-2</v>
      </c>
      <c r="N115" s="47">
        <f t="shared" si="455"/>
        <v>1.650956246935106E-2</v>
      </c>
    </row>
    <row r="116" spans="1:14" x14ac:dyDescent="0.3">
      <c r="A116" s="46" t="s">
        <v>133</v>
      </c>
      <c r="B116" s="47">
        <f t="shared" ref="B116:H116" si="456">+IFERROR(B114/B$21,"nm")</f>
        <v>1.8486171761280933E-2</v>
      </c>
      <c r="C116" s="47">
        <f t="shared" si="456"/>
        <v>1.5849363316174477E-2</v>
      </c>
      <c r="D116" s="47">
        <f t="shared" si="456"/>
        <v>1.4787066246056782E-2</v>
      </c>
      <c r="E116" s="47">
        <f t="shared" si="456"/>
        <v>1.7233254796364859E-2</v>
      </c>
      <c r="F116" s="47">
        <f t="shared" si="456"/>
        <v>1.4903785687334926E-2</v>
      </c>
      <c r="G116" s="47">
        <f t="shared" si="456"/>
        <v>1.4774924054128693E-2</v>
      </c>
      <c r="H116" s="47">
        <f t="shared" si="456"/>
        <v>1.6764654520053553E-2</v>
      </c>
      <c r="I116" s="47">
        <f>+IFERROR(I114/I$21,"nm")</f>
        <v>1.650956246935106E-2</v>
      </c>
      <c r="J116" s="49">
        <f>+I116</f>
        <v>1.650956246935106E-2</v>
      </c>
      <c r="K116" s="49">
        <f t="shared" ref="K116" si="457">+J116</f>
        <v>1.650956246935106E-2</v>
      </c>
      <c r="L116" s="49">
        <f t="shared" ref="L116" si="458">+K116</f>
        <v>1.650956246935106E-2</v>
      </c>
      <c r="M116" s="49">
        <f t="shared" ref="M116" si="459">+L116</f>
        <v>1.650956246935106E-2</v>
      </c>
      <c r="N116" s="49">
        <f t="shared" ref="N116" si="460">+M116</f>
        <v>1.650956246935106E-2</v>
      </c>
    </row>
    <row r="117" spans="1:14" x14ac:dyDescent="0.3">
      <c r="A117" s="43" t="s">
        <v>107</v>
      </c>
      <c r="B117" s="43"/>
      <c r="C117" s="43"/>
      <c r="D117" s="43"/>
      <c r="E117" s="43"/>
      <c r="F117" s="43"/>
      <c r="G117" s="43"/>
      <c r="H117" s="43"/>
      <c r="I117" s="43"/>
      <c r="J117" s="39"/>
      <c r="K117" s="39"/>
      <c r="L117" s="39"/>
      <c r="M117" s="39"/>
      <c r="N117" s="39"/>
    </row>
    <row r="119" spans="1:14" x14ac:dyDescent="0.3">
      <c r="A119" s="53" t="s">
        <v>106</v>
      </c>
      <c r="B119" s="43"/>
      <c r="C119" s="43"/>
      <c r="D119" s="43"/>
      <c r="E119" s="43"/>
      <c r="F119" s="43"/>
      <c r="G119" s="43"/>
      <c r="H119" s="43"/>
      <c r="I119" s="43"/>
      <c r="J119" s="39"/>
      <c r="K119" s="39"/>
      <c r="L119" s="39"/>
      <c r="M119" s="39"/>
      <c r="N119" s="39"/>
    </row>
    <row r="120" spans="1:14" x14ac:dyDescent="0.3">
      <c r="A120" s="9" t="s">
        <v>136</v>
      </c>
      <c r="B120" s="9">
        <f>+Historicals!B121</f>
        <v>4653</v>
      </c>
      <c r="C120" s="9">
        <f>+Historicals!C121</f>
        <v>4570</v>
      </c>
      <c r="D120" s="9">
        <f>+Historicals!D121</f>
        <v>4737</v>
      </c>
      <c r="E120" s="9">
        <f>+Historicals!E121</f>
        <v>5166</v>
      </c>
      <c r="F120" s="9">
        <f>+Historicals!F121</f>
        <v>5254</v>
      </c>
      <c r="G120" s="9">
        <f>+Historicals!G121</f>
        <v>5028</v>
      </c>
      <c r="H120" s="9">
        <f>+Historicals!H121</f>
        <v>5343</v>
      </c>
      <c r="I120" s="9">
        <f>+Historicals!I121</f>
        <v>5955</v>
      </c>
      <c r="J120" s="9">
        <f>+J122+J126+J130</f>
        <v>5955</v>
      </c>
      <c r="K120" s="9">
        <f t="shared" ref="K120:N120" si="461">+K122+K126+K130</f>
        <v>5955</v>
      </c>
      <c r="L120" s="9">
        <f t="shared" si="461"/>
        <v>5955</v>
      </c>
      <c r="M120" s="9">
        <f t="shared" si="461"/>
        <v>5955</v>
      </c>
      <c r="N120" s="9">
        <f t="shared" si="461"/>
        <v>5955</v>
      </c>
    </row>
    <row r="121" spans="1:14" x14ac:dyDescent="0.3">
      <c r="A121" s="44" t="s">
        <v>129</v>
      </c>
      <c r="B121" s="47" t="str">
        <f t="shared" ref="B121" si="462">+IFERROR(B120/A120-1,"nm")</f>
        <v>nm</v>
      </c>
      <c r="C121" s="47">
        <f t="shared" ref="C121" si="463">+IFERROR(C120/B120-1,"nm")</f>
        <v>-1.783795400816679E-2</v>
      </c>
      <c r="D121" s="47">
        <f t="shared" ref="D121" si="464">+IFERROR(D120/C120-1,"nm")</f>
        <v>3.6542669584245013E-2</v>
      </c>
      <c r="E121" s="47">
        <f t="shared" ref="E121" si="465">+IFERROR(E120/D120-1,"nm")</f>
        <v>9.0563647878403986E-2</v>
      </c>
      <c r="F121" s="47">
        <f t="shared" ref="F121" si="466">+IFERROR(F120/E120-1,"nm")</f>
        <v>1.7034456058846237E-2</v>
      </c>
      <c r="G121" s="47">
        <f t="shared" ref="G121" si="467">+IFERROR(G120/F120-1,"nm")</f>
        <v>-4.3014845831747195E-2</v>
      </c>
      <c r="H121" s="47">
        <f t="shared" ref="H121" si="468">+IFERROR(H120/G120-1,"nm")</f>
        <v>6.2649164677804237E-2</v>
      </c>
      <c r="I121" s="47">
        <f>+IFERROR(I120/H120-1,"nm")</f>
        <v>0.11454239191465465</v>
      </c>
      <c r="J121" s="47">
        <f t="shared" ref="J121" si="469">+IFERROR(J120/I120-1,"nm")</f>
        <v>0</v>
      </c>
      <c r="K121" s="47">
        <f t="shared" ref="K121" si="470">+IFERROR(K120/J120-1,"nm")</f>
        <v>0</v>
      </c>
      <c r="L121" s="47">
        <f t="shared" ref="L121" si="471">+IFERROR(L120/K120-1,"nm")</f>
        <v>0</v>
      </c>
      <c r="M121" s="47">
        <f t="shared" ref="M121" si="472">+IFERROR(M120/L120-1,"nm")</f>
        <v>0</v>
      </c>
      <c r="N121" s="47">
        <f t="shared" ref="N121" si="473">+IFERROR(N120/M120-1,"nm")</f>
        <v>0</v>
      </c>
    </row>
    <row r="122" spans="1:14" x14ac:dyDescent="0.3">
      <c r="A122" s="45" t="s">
        <v>113</v>
      </c>
      <c r="B122" s="3">
        <f>+Historicals!B122</f>
        <v>3093</v>
      </c>
      <c r="C122" s="3">
        <f>+Historicals!C122</f>
        <v>3106</v>
      </c>
      <c r="D122" s="3">
        <f>+Historicals!D122</f>
        <v>3285</v>
      </c>
      <c r="E122" s="3">
        <f>+Historicals!E122</f>
        <v>3575</v>
      </c>
      <c r="F122" s="3">
        <f>+Historicals!F122</f>
        <v>3622</v>
      </c>
      <c r="G122" s="3">
        <f>+Historicals!G122</f>
        <v>3449</v>
      </c>
      <c r="H122" s="3">
        <f>+Historicals!H122</f>
        <v>3659</v>
      </c>
      <c r="I122" s="3">
        <f>+Historicals!I122</f>
        <v>4111</v>
      </c>
      <c r="J122" s="3">
        <f>+I122*(1+J123)</f>
        <v>4111</v>
      </c>
      <c r="K122" s="3">
        <f t="shared" ref="K122" si="474">+J122*(1+K123)</f>
        <v>4111</v>
      </c>
      <c r="L122" s="3">
        <f t="shared" ref="L122" si="475">+K122*(1+L123)</f>
        <v>4111</v>
      </c>
      <c r="M122" s="3">
        <f t="shared" ref="M122" si="476">+L122*(1+M123)</f>
        <v>4111</v>
      </c>
      <c r="N122" s="3">
        <f t="shared" ref="N122" si="477">+M122*(1+N123)</f>
        <v>4111</v>
      </c>
    </row>
    <row r="123" spans="1:14" x14ac:dyDescent="0.3">
      <c r="A123" s="44" t="s">
        <v>129</v>
      </c>
      <c r="B123" s="47" t="str">
        <f t="shared" ref="B123" si="478">+IFERROR(B122/A122-1,"nm")</f>
        <v>nm</v>
      </c>
      <c r="C123" s="47">
        <f t="shared" ref="C123" si="479">+IFERROR(C122/B122-1,"nm")</f>
        <v>4.2030391205949424E-3</v>
      </c>
      <c r="D123" s="47">
        <f t="shared" ref="D123" si="480">+IFERROR(D122/C122-1,"nm")</f>
        <v>5.7630392788152074E-2</v>
      </c>
      <c r="E123" s="47">
        <f t="shared" ref="E123" si="481">+IFERROR(E122/D122-1,"nm")</f>
        <v>8.8280060882800715E-2</v>
      </c>
      <c r="F123" s="47">
        <f t="shared" ref="F123" si="482">+IFERROR(F122/E122-1,"nm")</f>
        <v>1.3146853146853044E-2</v>
      </c>
      <c r="G123" s="47">
        <f t="shared" ref="G123" si="483">+IFERROR(G122/F122-1,"nm")</f>
        <v>-4.7763666482606326E-2</v>
      </c>
      <c r="H123" s="47">
        <f t="shared" ref="H123" si="484">+IFERROR(H122/G122-1,"nm")</f>
        <v>6.0887213685126174E-2</v>
      </c>
      <c r="I123" s="47">
        <f>+IFERROR(I122/H122-1,"nm")</f>
        <v>0.12353101940420874</v>
      </c>
      <c r="J123" s="47">
        <f>+J124+J125</f>
        <v>0</v>
      </c>
      <c r="K123" s="47">
        <f t="shared" ref="K123:N123" si="485">+K124+K125</f>
        <v>0</v>
      </c>
      <c r="L123" s="47">
        <f t="shared" si="485"/>
        <v>0</v>
      </c>
      <c r="M123" s="47">
        <f t="shared" si="485"/>
        <v>0</v>
      </c>
      <c r="N123" s="47">
        <f t="shared" si="485"/>
        <v>0</v>
      </c>
    </row>
    <row r="124" spans="1:14" x14ac:dyDescent="0.3">
      <c r="A124" s="44" t="s">
        <v>137</v>
      </c>
      <c r="B124" s="47">
        <f>+Historicals!B281</f>
        <v>0</v>
      </c>
      <c r="C124" s="47">
        <f>+Historicals!C281</f>
        <v>0</v>
      </c>
      <c r="D124" s="47">
        <f>+Historicals!D281</f>
        <v>0</v>
      </c>
      <c r="E124" s="47">
        <f>+Historicals!E281</f>
        <v>0</v>
      </c>
      <c r="F124" s="47">
        <f>+Historicals!F281</f>
        <v>0</v>
      </c>
      <c r="G124" s="47">
        <f>+Historicals!G281</f>
        <v>0</v>
      </c>
      <c r="H124" s="47">
        <f>+Historicals!H281</f>
        <v>0</v>
      </c>
      <c r="I124" s="47">
        <f>+Historicals!I281</f>
        <v>0</v>
      </c>
      <c r="J124" s="49">
        <v>0</v>
      </c>
      <c r="K124" s="49">
        <f t="shared" ref="K124:K125" si="486">+J124</f>
        <v>0</v>
      </c>
      <c r="L124" s="49">
        <f t="shared" ref="L124:L125" si="487">+K124</f>
        <v>0</v>
      </c>
      <c r="M124" s="49">
        <f t="shared" ref="M124:M125" si="488">+L124</f>
        <v>0</v>
      </c>
      <c r="N124" s="49">
        <f t="shared" ref="N124:N125" si="489">+M124</f>
        <v>0</v>
      </c>
    </row>
    <row r="125" spans="1:14" x14ac:dyDescent="0.3">
      <c r="A125" s="44" t="s">
        <v>138</v>
      </c>
      <c r="B125" s="47" t="str">
        <f t="shared" ref="B125:H125" si="490">+IFERROR(B123-B124,"nm")</f>
        <v>nm</v>
      </c>
      <c r="C125" s="47">
        <f t="shared" si="490"/>
        <v>4.2030391205949424E-3</v>
      </c>
      <c r="D125" s="47">
        <f t="shared" si="490"/>
        <v>5.7630392788152074E-2</v>
      </c>
      <c r="E125" s="47">
        <f t="shared" si="490"/>
        <v>8.8280060882800715E-2</v>
      </c>
      <c r="F125" s="47">
        <f t="shared" si="490"/>
        <v>1.3146853146853044E-2</v>
      </c>
      <c r="G125" s="47">
        <f t="shared" si="490"/>
        <v>-4.7763666482606326E-2</v>
      </c>
      <c r="H125" s="47">
        <f t="shared" si="490"/>
        <v>6.0887213685126174E-2</v>
      </c>
      <c r="I125" s="47">
        <f>+IFERROR(I123-I124,"nm")</f>
        <v>0.12353101940420874</v>
      </c>
      <c r="J125" s="49">
        <v>0</v>
      </c>
      <c r="K125" s="49">
        <f t="shared" si="486"/>
        <v>0</v>
      </c>
      <c r="L125" s="49">
        <f t="shared" si="487"/>
        <v>0</v>
      </c>
      <c r="M125" s="49">
        <f t="shared" si="488"/>
        <v>0</v>
      </c>
      <c r="N125" s="49">
        <f t="shared" si="489"/>
        <v>0</v>
      </c>
    </row>
    <row r="126" spans="1:14" x14ac:dyDescent="0.3">
      <c r="A126" s="45" t="s">
        <v>114</v>
      </c>
      <c r="B126" s="3">
        <f>+Historicals!B123</f>
        <v>1251</v>
      </c>
      <c r="C126" s="3">
        <f>+Historicals!C123</f>
        <v>1175</v>
      </c>
      <c r="D126" s="3">
        <f>+Historicals!D123</f>
        <v>1185</v>
      </c>
      <c r="E126" s="3">
        <f>+Historicals!E123</f>
        <v>1347</v>
      </c>
      <c r="F126" s="3">
        <f>+Historicals!F123</f>
        <v>1395</v>
      </c>
      <c r="G126" s="3">
        <f>+Historicals!G123</f>
        <v>1365</v>
      </c>
      <c r="H126" s="3">
        <f>+Historicals!H123</f>
        <v>1494</v>
      </c>
      <c r="I126" s="3">
        <f>+Historicals!I123</f>
        <v>1610</v>
      </c>
      <c r="J126" s="3">
        <f>+I126*(1+J127)</f>
        <v>1610</v>
      </c>
      <c r="K126" s="3">
        <f t="shared" ref="K126" si="491">+J126*(1+K127)</f>
        <v>1610</v>
      </c>
      <c r="L126" s="3">
        <f t="shared" ref="L126" si="492">+K126*(1+L127)</f>
        <v>1610</v>
      </c>
      <c r="M126" s="3">
        <f t="shared" ref="M126" si="493">+L126*(1+M127)</f>
        <v>1610</v>
      </c>
      <c r="N126" s="3">
        <f t="shared" ref="N126" si="494">+M126*(1+N127)</f>
        <v>1610</v>
      </c>
    </row>
    <row r="127" spans="1:14" x14ac:dyDescent="0.3">
      <c r="A127" s="44" t="s">
        <v>129</v>
      </c>
      <c r="B127" s="47" t="str">
        <f t="shared" ref="B127" si="495">+IFERROR(B126/A126-1,"nm")</f>
        <v>nm</v>
      </c>
      <c r="C127" s="47">
        <f t="shared" ref="C127" si="496">+IFERROR(C126/B126-1,"nm")</f>
        <v>-6.0751398880895313E-2</v>
      </c>
      <c r="D127" s="47">
        <f t="shared" ref="D127" si="497">+IFERROR(D126/C126-1,"nm")</f>
        <v>8.5106382978723527E-3</v>
      </c>
      <c r="E127" s="47">
        <f t="shared" ref="E127" si="498">+IFERROR(E126/D126-1,"nm")</f>
        <v>0.13670886075949373</v>
      </c>
      <c r="F127" s="47">
        <f t="shared" ref="F127" si="499">+IFERROR(F126/E126-1,"nm")</f>
        <v>3.563474387527843E-2</v>
      </c>
      <c r="G127" s="47">
        <f t="shared" ref="G127" si="500">+IFERROR(G126/F126-1,"nm")</f>
        <v>-2.1505376344086002E-2</v>
      </c>
      <c r="H127" s="47">
        <f t="shared" ref="H127" si="501">+IFERROR(H126/G126-1,"nm")</f>
        <v>9.4505494505494614E-2</v>
      </c>
      <c r="I127" s="47">
        <f>+IFERROR(I126/H126-1,"nm")</f>
        <v>7.7643908969210251E-2</v>
      </c>
      <c r="J127" s="47">
        <f>+J128+J129</f>
        <v>0</v>
      </c>
      <c r="K127" s="47">
        <f t="shared" ref="K127:N127" si="502">+K128+K129</f>
        <v>0</v>
      </c>
      <c r="L127" s="47">
        <f t="shared" si="502"/>
        <v>0</v>
      </c>
      <c r="M127" s="47">
        <f t="shared" si="502"/>
        <v>0</v>
      </c>
      <c r="N127" s="47">
        <f t="shared" si="502"/>
        <v>0</v>
      </c>
    </row>
    <row r="128" spans="1:14" x14ac:dyDescent="0.3">
      <c r="A128" s="44" t="s">
        <v>137</v>
      </c>
      <c r="B128" s="47">
        <f>+Historicals!B285</f>
        <v>0</v>
      </c>
      <c r="C128" s="47">
        <f>+Historicals!C285</f>
        <v>0</v>
      </c>
      <c r="D128" s="47">
        <f>+Historicals!D285</f>
        <v>0</v>
      </c>
      <c r="E128" s="47">
        <f>+Historicals!E285</f>
        <v>0</v>
      </c>
      <c r="F128" s="47">
        <f>+Historicals!F285</f>
        <v>0</v>
      </c>
      <c r="G128" s="47">
        <f>+Historicals!G285</f>
        <v>0</v>
      </c>
      <c r="H128" s="47">
        <f>+Historicals!H285</f>
        <v>0</v>
      </c>
      <c r="I128" s="47">
        <f>+Historicals!I285</f>
        <v>0</v>
      </c>
      <c r="J128" s="49">
        <v>0</v>
      </c>
      <c r="K128" s="49">
        <f t="shared" ref="K128:K129" si="503">+J128</f>
        <v>0</v>
      </c>
      <c r="L128" s="49">
        <f t="shared" ref="L128:L129" si="504">+K128</f>
        <v>0</v>
      </c>
      <c r="M128" s="49">
        <f t="shared" ref="M128:M129" si="505">+L128</f>
        <v>0</v>
      </c>
      <c r="N128" s="49">
        <f t="shared" ref="N128:N129" si="506">+M128</f>
        <v>0</v>
      </c>
    </row>
    <row r="129" spans="1:14" x14ac:dyDescent="0.3">
      <c r="A129" s="44" t="s">
        <v>138</v>
      </c>
      <c r="B129" s="47" t="str">
        <f t="shared" ref="B129:H129" si="507">+IFERROR(B127-B128,"nm")</f>
        <v>nm</v>
      </c>
      <c r="C129" s="47">
        <f t="shared" si="507"/>
        <v>-6.0751398880895313E-2</v>
      </c>
      <c r="D129" s="47">
        <f t="shared" si="507"/>
        <v>8.5106382978723527E-3</v>
      </c>
      <c r="E129" s="47">
        <f t="shared" si="507"/>
        <v>0.13670886075949373</v>
      </c>
      <c r="F129" s="47">
        <f t="shared" si="507"/>
        <v>3.563474387527843E-2</v>
      </c>
      <c r="G129" s="47">
        <f t="shared" si="507"/>
        <v>-2.1505376344086002E-2</v>
      </c>
      <c r="H129" s="47">
        <f t="shared" si="507"/>
        <v>9.4505494505494614E-2</v>
      </c>
      <c r="I129" s="47">
        <f>+IFERROR(I127-I128,"nm")</f>
        <v>7.7643908969210251E-2</v>
      </c>
      <c r="J129" s="49">
        <v>0</v>
      </c>
      <c r="K129" s="49">
        <f t="shared" si="503"/>
        <v>0</v>
      </c>
      <c r="L129" s="49">
        <f t="shared" si="504"/>
        <v>0</v>
      </c>
      <c r="M129" s="49">
        <f t="shared" si="505"/>
        <v>0</v>
      </c>
      <c r="N129" s="49">
        <f t="shared" si="506"/>
        <v>0</v>
      </c>
    </row>
    <row r="130" spans="1:14" x14ac:dyDescent="0.3">
      <c r="A130" s="45" t="s">
        <v>115</v>
      </c>
      <c r="B130" s="3">
        <f>+Historicals!B124</f>
        <v>309</v>
      </c>
      <c r="C130" s="3">
        <f>+Historicals!C124</f>
        <v>289</v>
      </c>
      <c r="D130" s="3">
        <f>+Historicals!D124</f>
        <v>267</v>
      </c>
      <c r="E130" s="3">
        <f>+Historicals!E124</f>
        <v>244</v>
      </c>
      <c r="F130" s="3">
        <f>+Historicals!F124</f>
        <v>237</v>
      </c>
      <c r="G130" s="3">
        <f>+Historicals!G124</f>
        <v>214</v>
      </c>
      <c r="H130" s="3">
        <f>+Historicals!H124</f>
        <v>190</v>
      </c>
      <c r="I130" s="3">
        <f>+Historicals!I124</f>
        <v>234</v>
      </c>
      <c r="J130" s="3">
        <f>+I130*(1+J131)</f>
        <v>234</v>
      </c>
      <c r="K130" s="3">
        <f t="shared" ref="K130" si="508">+J130*(1+K131)</f>
        <v>234</v>
      </c>
      <c r="L130" s="3">
        <f t="shared" ref="L130" si="509">+K130*(1+L131)</f>
        <v>234</v>
      </c>
      <c r="M130" s="3">
        <f t="shared" ref="M130" si="510">+L130*(1+M131)</f>
        <v>234</v>
      </c>
      <c r="N130" s="3">
        <f t="shared" ref="N130" si="511">+M130*(1+N131)</f>
        <v>234</v>
      </c>
    </row>
    <row r="131" spans="1:14" x14ac:dyDescent="0.3">
      <c r="A131" s="44" t="s">
        <v>129</v>
      </c>
      <c r="B131" s="47" t="str">
        <f t="shared" ref="B131" si="512">+IFERROR(B130/A130-1,"nm")</f>
        <v>nm</v>
      </c>
      <c r="C131" s="47">
        <f t="shared" ref="C131" si="513">+IFERROR(C130/B130-1,"nm")</f>
        <v>-6.4724919093851141E-2</v>
      </c>
      <c r="D131" s="47">
        <f t="shared" ref="D131" si="514">+IFERROR(D130/C130-1,"nm")</f>
        <v>-7.6124567474048388E-2</v>
      </c>
      <c r="E131" s="47">
        <f t="shared" ref="E131" si="515">+IFERROR(E130/D130-1,"nm")</f>
        <v>-8.6142322097378266E-2</v>
      </c>
      <c r="F131" s="47">
        <f t="shared" ref="F131" si="516">+IFERROR(F130/E130-1,"nm")</f>
        <v>-2.8688524590163911E-2</v>
      </c>
      <c r="G131" s="47">
        <f t="shared" ref="G131" si="517">+IFERROR(G130/F130-1,"nm")</f>
        <v>-9.7046413502109741E-2</v>
      </c>
      <c r="H131" s="47">
        <f t="shared" ref="H131" si="518">+IFERROR(H130/G130-1,"nm")</f>
        <v>-0.11214953271028039</v>
      </c>
      <c r="I131" s="47">
        <f>+IFERROR(I130/H130-1,"nm")</f>
        <v>0.23157894736842111</v>
      </c>
      <c r="J131" s="47">
        <f>+J132+J133</f>
        <v>0</v>
      </c>
      <c r="K131" s="47">
        <f t="shared" ref="K131:N131" si="519">+K132+K133</f>
        <v>0</v>
      </c>
      <c r="L131" s="47">
        <f t="shared" si="519"/>
        <v>0</v>
      </c>
      <c r="M131" s="47">
        <f t="shared" si="519"/>
        <v>0</v>
      </c>
      <c r="N131" s="47">
        <f t="shared" si="519"/>
        <v>0</v>
      </c>
    </row>
    <row r="132" spans="1:14" x14ac:dyDescent="0.3">
      <c r="A132" s="44" t="s">
        <v>137</v>
      </c>
      <c r="B132" s="47">
        <f>+Historicals!B283</f>
        <v>0</v>
      </c>
      <c r="C132" s="47">
        <f>+Historicals!C283</f>
        <v>0</v>
      </c>
      <c r="D132" s="47">
        <f>+Historicals!D283</f>
        <v>0</v>
      </c>
      <c r="E132" s="47">
        <f>+Historicals!E283</f>
        <v>0</v>
      </c>
      <c r="F132" s="47">
        <f>+Historicals!F283</f>
        <v>0</v>
      </c>
      <c r="G132" s="47">
        <f>+Historicals!G283</f>
        <v>0</v>
      </c>
      <c r="H132" s="47">
        <f>+Historicals!H283</f>
        <v>0</v>
      </c>
      <c r="I132" s="47">
        <f>+Historicals!I283</f>
        <v>0</v>
      </c>
      <c r="J132" s="49">
        <v>0</v>
      </c>
      <c r="K132" s="49">
        <f t="shared" ref="K132:K133" si="520">+J132</f>
        <v>0</v>
      </c>
      <c r="L132" s="49">
        <f t="shared" ref="L132:L133" si="521">+K132</f>
        <v>0</v>
      </c>
      <c r="M132" s="49">
        <f t="shared" ref="M132:M133" si="522">+L132</f>
        <v>0</v>
      </c>
      <c r="N132" s="49">
        <f t="shared" ref="N132:N133" si="523">+M132</f>
        <v>0</v>
      </c>
    </row>
    <row r="133" spans="1:14" x14ac:dyDescent="0.3">
      <c r="A133" s="44" t="s">
        <v>138</v>
      </c>
      <c r="B133" s="47" t="str">
        <f t="shared" ref="B133:H133" si="524">+IFERROR(B131-B132,"nm")</f>
        <v>nm</v>
      </c>
      <c r="C133" s="47">
        <f t="shared" si="524"/>
        <v>-6.4724919093851141E-2</v>
      </c>
      <c r="D133" s="47">
        <f t="shared" si="524"/>
        <v>-7.6124567474048388E-2</v>
      </c>
      <c r="E133" s="47">
        <f t="shared" si="524"/>
        <v>-8.6142322097378266E-2</v>
      </c>
      <c r="F133" s="47">
        <f t="shared" si="524"/>
        <v>-2.8688524590163911E-2</v>
      </c>
      <c r="G133" s="47">
        <f t="shared" si="524"/>
        <v>-9.7046413502109741E-2</v>
      </c>
      <c r="H133" s="47">
        <f t="shared" si="524"/>
        <v>-0.11214953271028039</v>
      </c>
      <c r="I133" s="47">
        <f>+IFERROR(I131-I132,"nm")</f>
        <v>0.23157894736842111</v>
      </c>
      <c r="J133" s="49">
        <v>0</v>
      </c>
      <c r="K133" s="49">
        <f t="shared" si="520"/>
        <v>0</v>
      </c>
      <c r="L133" s="49">
        <f t="shared" si="521"/>
        <v>0</v>
      </c>
      <c r="M133" s="49">
        <f t="shared" si="522"/>
        <v>0</v>
      </c>
      <c r="N133" s="49">
        <f t="shared" si="523"/>
        <v>0</v>
      </c>
    </row>
    <row r="134" spans="1:14" x14ac:dyDescent="0.3">
      <c r="A134" s="9" t="s">
        <v>130</v>
      </c>
      <c r="B134" s="48">
        <f t="shared" ref="B134:I134" si="525">+B141+B137</f>
        <v>967</v>
      </c>
      <c r="C134" s="48">
        <f t="shared" si="525"/>
        <v>1108</v>
      </c>
      <c r="D134" s="48">
        <f t="shared" si="525"/>
        <v>1034</v>
      </c>
      <c r="E134" s="48">
        <f t="shared" si="525"/>
        <v>1244</v>
      </c>
      <c r="F134" s="48">
        <f t="shared" si="525"/>
        <v>1376</v>
      </c>
      <c r="G134" s="48">
        <f t="shared" si="525"/>
        <v>1230</v>
      </c>
      <c r="H134" s="48">
        <f t="shared" si="525"/>
        <v>1573</v>
      </c>
      <c r="I134" s="48">
        <f t="shared" si="525"/>
        <v>1938</v>
      </c>
      <c r="J134" s="48">
        <f>+J120*J136</f>
        <v>628.82308069525413</v>
      </c>
      <c r="K134" s="48">
        <f t="shared" ref="K134:N134" si="526">+K120*K136</f>
        <v>628.82308069525413</v>
      </c>
      <c r="L134" s="48">
        <f t="shared" si="526"/>
        <v>628.82308069525413</v>
      </c>
      <c r="M134" s="48">
        <f t="shared" si="526"/>
        <v>628.82308069525413</v>
      </c>
      <c r="N134" s="48">
        <f t="shared" si="526"/>
        <v>628.82308069525413</v>
      </c>
    </row>
    <row r="135" spans="1:14" x14ac:dyDescent="0.3">
      <c r="A135" s="46" t="s">
        <v>129</v>
      </c>
      <c r="B135" s="47" t="str">
        <f t="shared" ref="B135" si="527">+IFERROR(B134/A134-1,"nm")</f>
        <v>nm</v>
      </c>
      <c r="C135" s="47">
        <f t="shared" ref="C135" si="528">+IFERROR(C134/B134-1,"nm")</f>
        <v>0.14581178903826264</v>
      </c>
      <c r="D135" s="47">
        <f t="shared" ref="D135" si="529">+IFERROR(D134/C134-1,"nm")</f>
        <v>-6.6787003610108253E-2</v>
      </c>
      <c r="E135" s="47">
        <f t="shared" ref="E135" si="530">+IFERROR(E134/D134-1,"nm")</f>
        <v>0.20309477756286265</v>
      </c>
      <c r="F135" s="47">
        <f t="shared" ref="F135" si="531">+IFERROR(F134/E134-1,"nm")</f>
        <v>0.10610932475884249</v>
      </c>
      <c r="G135" s="47">
        <f t="shared" ref="G135" si="532">+IFERROR(G134/F134-1,"nm")</f>
        <v>-0.10610465116279066</v>
      </c>
      <c r="H135" s="47">
        <f t="shared" ref="H135" si="533">+IFERROR(H134/G134-1,"nm")</f>
        <v>0.27886178861788613</v>
      </c>
      <c r="I135" s="47">
        <f>+IFERROR(I134/H134-1,"nm")</f>
        <v>0.23204068658614108</v>
      </c>
      <c r="J135" s="47">
        <f t="shared" ref="J135" si="534">+IFERROR(J134/I134-1,"nm")</f>
        <v>-0.67552988612215992</v>
      </c>
      <c r="K135" s="47">
        <f t="shared" ref="K135" si="535">+IFERROR(K134/J134-1,"nm")</f>
        <v>0</v>
      </c>
      <c r="L135" s="47">
        <f t="shared" ref="L135" si="536">+IFERROR(L134/K134-1,"nm")</f>
        <v>0</v>
      </c>
      <c r="M135" s="47">
        <f t="shared" ref="M135" si="537">+IFERROR(M134/L134-1,"nm")</f>
        <v>0</v>
      </c>
      <c r="N135" s="47">
        <f t="shared" ref="N135" si="538">+IFERROR(N134/M134-1,"nm")</f>
        <v>0</v>
      </c>
    </row>
    <row r="136" spans="1:14" x14ac:dyDescent="0.3">
      <c r="A136" s="46" t="s">
        <v>131</v>
      </c>
      <c r="B136" s="47">
        <f t="shared" ref="B136:H136" si="539">+IFERROR(B134/B$21,"nm")</f>
        <v>7.0378457059679767E-2</v>
      </c>
      <c r="C136" s="47">
        <f t="shared" si="539"/>
        <v>7.5047412625304802E-2</v>
      </c>
      <c r="D136" s="47">
        <f t="shared" si="539"/>
        <v>6.7954784437434274E-2</v>
      </c>
      <c r="E136" s="47">
        <f t="shared" si="539"/>
        <v>8.374284752608549E-2</v>
      </c>
      <c r="F136" s="47">
        <f t="shared" si="539"/>
        <v>8.6529996226889699E-2</v>
      </c>
      <c r="G136" s="47">
        <f t="shared" si="539"/>
        <v>8.4921292460646225E-2</v>
      </c>
      <c r="H136" s="47">
        <f t="shared" si="539"/>
        <v>9.1565283194598057E-2</v>
      </c>
      <c r="I136" s="47">
        <f>+IFERROR(I134/I$21,"nm")</f>
        <v>0.10559581539802756</v>
      </c>
      <c r="J136" s="49">
        <f>+I136</f>
        <v>0.10559581539802756</v>
      </c>
      <c r="K136" s="49">
        <f t="shared" ref="K136" si="540">+J136</f>
        <v>0.10559581539802756</v>
      </c>
      <c r="L136" s="49">
        <f t="shared" ref="L136" si="541">+K136</f>
        <v>0.10559581539802756</v>
      </c>
      <c r="M136" s="49">
        <f t="shared" ref="M136" si="542">+L136</f>
        <v>0.10559581539802756</v>
      </c>
      <c r="N136" s="49">
        <f t="shared" ref="N136" si="543">+M136</f>
        <v>0.10559581539802756</v>
      </c>
    </row>
    <row r="137" spans="1:14" x14ac:dyDescent="0.3">
      <c r="A137" s="9" t="s">
        <v>132</v>
      </c>
      <c r="B137" s="9">
        <f>+Historicals!B172</f>
        <v>49</v>
      </c>
      <c r="C137" s="9">
        <f>+Historicals!C172</f>
        <v>42</v>
      </c>
      <c r="D137" s="9">
        <f>+Historicals!D172</f>
        <v>54</v>
      </c>
      <c r="E137" s="9">
        <f>+Historicals!E172</f>
        <v>55</v>
      </c>
      <c r="F137" s="9">
        <f>+Historicals!F172</f>
        <v>53</v>
      </c>
      <c r="G137" s="9">
        <f>+Historicals!G172</f>
        <v>46</v>
      </c>
      <c r="H137" s="9">
        <f>+Historicals!H172</f>
        <v>43</v>
      </c>
      <c r="I137" s="9">
        <f>+Historicals!I172</f>
        <v>42</v>
      </c>
      <c r="J137" s="48">
        <f>+J140*J147</f>
        <v>13.627744782869286</v>
      </c>
      <c r="K137" s="48">
        <f t="shared" ref="K137:N137" si="544">+K140*K147</f>
        <v>13.627744782869286</v>
      </c>
      <c r="L137" s="48">
        <f t="shared" si="544"/>
        <v>13.627744782869286</v>
      </c>
      <c r="M137" s="48">
        <f t="shared" si="544"/>
        <v>13.627744782869286</v>
      </c>
      <c r="N137" s="48">
        <f t="shared" si="544"/>
        <v>13.627744782869286</v>
      </c>
    </row>
    <row r="138" spans="1:14" x14ac:dyDescent="0.3">
      <c r="A138" s="46" t="s">
        <v>129</v>
      </c>
      <c r="B138" s="47" t="str">
        <f t="shared" ref="B138" si="545">+IFERROR(B137/A137-1,"nm")</f>
        <v>nm</v>
      </c>
      <c r="C138" s="47">
        <f t="shared" ref="C138" si="546">+IFERROR(C137/B137-1,"nm")</f>
        <v>-0.1428571428571429</v>
      </c>
      <c r="D138" s="47">
        <f t="shared" ref="D138" si="547">+IFERROR(D137/C137-1,"nm")</f>
        <v>0.28571428571428581</v>
      </c>
      <c r="E138" s="47">
        <f t="shared" ref="E138" si="548">+IFERROR(E137/D137-1,"nm")</f>
        <v>1.8518518518518601E-2</v>
      </c>
      <c r="F138" s="47">
        <f t="shared" ref="F138" si="549">+IFERROR(F137/E137-1,"nm")</f>
        <v>-3.6363636363636376E-2</v>
      </c>
      <c r="G138" s="47">
        <f t="shared" ref="G138" si="550">+IFERROR(G137/F137-1,"nm")</f>
        <v>-0.13207547169811318</v>
      </c>
      <c r="H138" s="47">
        <f t="shared" ref="H138" si="551">+IFERROR(H137/G137-1,"nm")</f>
        <v>-6.5217391304347783E-2</v>
      </c>
      <c r="I138" s="47">
        <f>+IFERROR(I137/H137-1,"nm")</f>
        <v>-2.3255813953488413E-2</v>
      </c>
      <c r="J138" s="47">
        <f t="shared" ref="J138" si="552">+IFERROR(J137/I137-1,"nm")</f>
        <v>-0.67552988612215992</v>
      </c>
      <c r="K138" s="47">
        <f t="shared" ref="K138" si="553">+IFERROR(K137/J137-1,"nm")</f>
        <v>0</v>
      </c>
      <c r="L138" s="47">
        <f t="shared" ref="L138" si="554">+IFERROR(L137/K137-1,"nm")</f>
        <v>0</v>
      </c>
      <c r="M138" s="47">
        <f t="shared" ref="M138" si="555">+IFERROR(M137/L137-1,"nm")</f>
        <v>0</v>
      </c>
      <c r="N138" s="47">
        <f t="shared" ref="N138" si="556">+IFERROR(N137/M137-1,"nm")</f>
        <v>0</v>
      </c>
    </row>
    <row r="139" spans="1:14" x14ac:dyDescent="0.3">
      <c r="A139" s="46" t="s">
        <v>133</v>
      </c>
      <c r="B139" s="47">
        <f t="shared" ref="B139:H139" si="557">+IFERROR(B137/B$21,"nm")</f>
        <v>3.5662299854439593E-3</v>
      </c>
      <c r="C139" s="47">
        <f t="shared" si="557"/>
        <v>2.8447575182877268E-3</v>
      </c>
      <c r="D139" s="47">
        <f t="shared" si="557"/>
        <v>3.5488958990536278E-3</v>
      </c>
      <c r="E139" s="47">
        <f t="shared" si="557"/>
        <v>3.7024570851565131E-3</v>
      </c>
      <c r="F139" s="47">
        <f t="shared" si="557"/>
        <v>3.33291409885549E-3</v>
      </c>
      <c r="G139" s="47">
        <f t="shared" si="557"/>
        <v>3.1759182546257938E-3</v>
      </c>
      <c r="H139" s="47">
        <f t="shared" si="557"/>
        <v>2.5030560568135513E-3</v>
      </c>
      <c r="I139" s="47">
        <f>+IFERROR(I137/I$21,"nm")</f>
        <v>2.2884542036724241E-3</v>
      </c>
      <c r="J139" s="47">
        <f t="shared" ref="J139:N139" si="558">+IFERROR(J137/J$21,"nm")</f>
        <v>7.4253499606981343E-4</v>
      </c>
      <c r="K139" s="47">
        <f t="shared" si="558"/>
        <v>7.4253499606981343E-4</v>
      </c>
      <c r="L139" s="47">
        <f t="shared" si="558"/>
        <v>7.4253499606981343E-4</v>
      </c>
      <c r="M139" s="47">
        <f t="shared" si="558"/>
        <v>7.4253499606981343E-4</v>
      </c>
      <c r="N139" s="47">
        <f t="shared" si="558"/>
        <v>7.4253499606981343E-4</v>
      </c>
    </row>
    <row r="140" spans="1:14" x14ac:dyDescent="0.3">
      <c r="A140" s="46" t="s">
        <v>142</v>
      </c>
      <c r="B140" s="47">
        <f t="shared" ref="B140:H140" si="559">+IFERROR(B137/B147,"nm")</f>
        <v>0.15909090909090909</v>
      </c>
      <c r="C140" s="47">
        <f t="shared" si="559"/>
        <v>0.12650602409638553</v>
      </c>
      <c r="D140" s="47">
        <f t="shared" si="559"/>
        <v>0.1588235294117647</v>
      </c>
      <c r="E140" s="47">
        <f t="shared" si="559"/>
        <v>0.16224188790560473</v>
      </c>
      <c r="F140" s="47">
        <f t="shared" si="559"/>
        <v>0.16257668711656442</v>
      </c>
      <c r="G140" s="47">
        <f t="shared" si="559"/>
        <v>0.1554054054054054</v>
      </c>
      <c r="H140" s="47">
        <f t="shared" si="559"/>
        <v>0.14144736842105263</v>
      </c>
      <c r="I140" s="47">
        <f>+IFERROR(I137/I147,"nm")</f>
        <v>0.15328467153284672</v>
      </c>
      <c r="J140" s="49">
        <f>+I140</f>
        <v>0.15328467153284672</v>
      </c>
      <c r="K140" s="49">
        <f t="shared" ref="K140" si="560">+J140</f>
        <v>0.15328467153284672</v>
      </c>
      <c r="L140" s="49">
        <f t="shared" ref="L140" si="561">+K140</f>
        <v>0.15328467153284672</v>
      </c>
      <c r="M140" s="49">
        <f t="shared" ref="M140" si="562">+L140</f>
        <v>0.15328467153284672</v>
      </c>
      <c r="N140" s="49">
        <f t="shared" ref="N140" si="563">+M140</f>
        <v>0.15328467153284672</v>
      </c>
    </row>
    <row r="141" spans="1:14" x14ac:dyDescent="0.3">
      <c r="A141" s="9" t="s">
        <v>134</v>
      </c>
      <c r="B141" s="9">
        <f>+Historicals!B139</f>
        <v>918</v>
      </c>
      <c r="C141" s="9">
        <f>+Historicals!C139</f>
        <v>1066</v>
      </c>
      <c r="D141" s="9">
        <f>+Historicals!D139</f>
        <v>980</v>
      </c>
      <c r="E141" s="9">
        <f>+Historicals!E139</f>
        <v>1189</v>
      </c>
      <c r="F141" s="9">
        <f>+Historicals!F139</f>
        <v>1323</v>
      </c>
      <c r="G141" s="9">
        <f>+Historicals!G139</f>
        <v>1184</v>
      </c>
      <c r="H141" s="9">
        <f>+Historicals!H139</f>
        <v>1530</v>
      </c>
      <c r="I141" s="9">
        <f>+Historicals!I139</f>
        <v>1896</v>
      </c>
      <c r="J141" s="9">
        <f>+J134-J137</f>
        <v>615.19533591238485</v>
      </c>
      <c r="K141" s="9">
        <f t="shared" ref="K141:N141" si="564">+K134-K137</f>
        <v>615.19533591238485</v>
      </c>
      <c r="L141" s="9">
        <f t="shared" si="564"/>
        <v>615.19533591238485</v>
      </c>
      <c r="M141" s="9">
        <f t="shared" si="564"/>
        <v>615.19533591238485</v>
      </c>
      <c r="N141" s="9">
        <f t="shared" si="564"/>
        <v>615.19533591238485</v>
      </c>
    </row>
    <row r="142" spans="1:14" x14ac:dyDescent="0.3">
      <c r="A142" s="46" t="s">
        <v>129</v>
      </c>
      <c r="B142" s="47" t="str">
        <f t="shared" ref="B142" si="565">+IFERROR(B141/A141-1,"nm")</f>
        <v>nm</v>
      </c>
      <c r="C142" s="47">
        <f t="shared" ref="C142" si="566">+IFERROR(C141/B141-1,"nm")</f>
        <v>0.16122004357298469</v>
      </c>
      <c r="D142" s="47">
        <f t="shared" ref="D142" si="567">+IFERROR(D141/C141-1,"nm")</f>
        <v>-8.0675422138836828E-2</v>
      </c>
      <c r="E142" s="47">
        <f t="shared" ref="E142" si="568">+IFERROR(E141/D141-1,"nm")</f>
        <v>0.21326530612244898</v>
      </c>
      <c r="F142" s="47">
        <f t="shared" ref="F142" si="569">+IFERROR(F141/E141-1,"nm")</f>
        <v>0.11269974768713209</v>
      </c>
      <c r="G142" s="47">
        <f t="shared" ref="G142" si="570">+IFERROR(G141/F141-1,"nm")</f>
        <v>-0.1050642479213908</v>
      </c>
      <c r="H142" s="47">
        <f t="shared" ref="H142" si="571">+IFERROR(H141/G141-1,"nm")</f>
        <v>0.29222972972972983</v>
      </c>
      <c r="I142" s="47">
        <f>+IFERROR(I141/H141-1,"nm")</f>
        <v>0.23921568627450984</v>
      </c>
      <c r="J142" s="47">
        <f t="shared" ref="J142" si="572">+IFERROR(J141/I141-1,"nm")</f>
        <v>-0.67552988612215992</v>
      </c>
      <c r="K142" s="47">
        <f t="shared" ref="K142" si="573">+IFERROR(K141/J141-1,"nm")</f>
        <v>0</v>
      </c>
      <c r="L142" s="47">
        <f t="shared" ref="L142" si="574">+IFERROR(L141/K141-1,"nm")</f>
        <v>0</v>
      </c>
      <c r="M142" s="47">
        <f t="shared" ref="M142" si="575">+IFERROR(M141/L141-1,"nm")</f>
        <v>0</v>
      </c>
      <c r="N142" s="47">
        <f t="shared" ref="N142" si="576">+IFERROR(N141/M141-1,"nm")</f>
        <v>0</v>
      </c>
    </row>
    <row r="143" spans="1:14" x14ac:dyDescent="0.3">
      <c r="A143" s="46" t="s">
        <v>131</v>
      </c>
      <c r="B143" s="47">
        <f t="shared" ref="B143:H143" si="577">+IFERROR(B141/B$21,"nm")</f>
        <v>6.6812227074235814E-2</v>
      </c>
      <c r="C143" s="47">
        <f t="shared" si="577"/>
        <v>7.2202655107017066E-2</v>
      </c>
      <c r="D143" s="47">
        <f t="shared" si="577"/>
        <v>6.4405888538380654E-2</v>
      </c>
      <c r="E143" s="47">
        <f t="shared" si="577"/>
        <v>8.0040390440928977E-2</v>
      </c>
      <c r="F143" s="47">
        <f t="shared" si="577"/>
        <v>8.3197082128034214E-2</v>
      </c>
      <c r="G143" s="47">
        <f t="shared" si="577"/>
        <v>8.1745374206020432E-2</v>
      </c>
      <c r="H143" s="47">
        <f t="shared" si="577"/>
        <v>8.90622271377845E-2</v>
      </c>
      <c r="I143" s="47">
        <f>+IFERROR(I141/I$21,"nm")</f>
        <v>0.10330736119435514</v>
      </c>
      <c r="J143" s="47">
        <f t="shared" ref="J143:N143" si="578">+IFERROR(J141/J$21,"nm")</f>
        <v>3.3520151251151577E-2</v>
      </c>
      <c r="K143" s="47">
        <f t="shared" si="578"/>
        <v>3.3520151251151577E-2</v>
      </c>
      <c r="L143" s="47">
        <f t="shared" si="578"/>
        <v>3.3520151251151577E-2</v>
      </c>
      <c r="M143" s="47">
        <f t="shared" si="578"/>
        <v>3.3520151251151577E-2</v>
      </c>
      <c r="N143" s="47">
        <f t="shared" si="578"/>
        <v>3.3520151251151577E-2</v>
      </c>
    </row>
    <row r="144" spans="1:14" x14ac:dyDescent="0.3">
      <c r="A144" s="9" t="s">
        <v>135</v>
      </c>
      <c r="B144" s="9">
        <f>+Historicals!B161</f>
        <v>52</v>
      </c>
      <c r="C144" s="9">
        <f>+Historicals!C161</f>
        <v>62</v>
      </c>
      <c r="D144" s="9">
        <f>+Historicals!D161</f>
        <v>59</v>
      </c>
      <c r="E144" s="9">
        <f>+Historicals!E161</f>
        <v>49</v>
      </c>
      <c r="F144" s="9">
        <f>+Historicals!F161</f>
        <v>47</v>
      </c>
      <c r="G144" s="9">
        <f>+Historicals!G161</f>
        <v>41</v>
      </c>
      <c r="H144" s="9">
        <f>+Historicals!H161</f>
        <v>54</v>
      </c>
      <c r="I144" s="9">
        <f>+Historicals!I161</f>
        <v>56</v>
      </c>
      <c r="J144" s="48">
        <f>+J120*J146</f>
        <v>18.170326377159046</v>
      </c>
      <c r="K144" s="48">
        <f t="shared" ref="K144:N144" si="579">+K120*K146</f>
        <v>18.170326377159046</v>
      </c>
      <c r="L144" s="48">
        <f t="shared" si="579"/>
        <v>18.170326377159046</v>
      </c>
      <c r="M144" s="48">
        <f t="shared" si="579"/>
        <v>18.170326377159046</v>
      </c>
      <c r="N144" s="48">
        <f t="shared" si="579"/>
        <v>18.170326377159046</v>
      </c>
    </row>
    <row r="145" spans="1:14" x14ac:dyDescent="0.3">
      <c r="A145" s="46" t="s">
        <v>129</v>
      </c>
      <c r="B145" s="47" t="str">
        <f t="shared" ref="B145" si="580">+IFERROR(B144/A144-1,"nm")</f>
        <v>nm</v>
      </c>
      <c r="C145" s="47">
        <f t="shared" ref="C145" si="581">+IFERROR(C144/B144-1,"nm")</f>
        <v>0.19230769230769229</v>
      </c>
      <c r="D145" s="47">
        <f t="shared" ref="D145" si="582">+IFERROR(D144/C144-1,"nm")</f>
        <v>-4.8387096774193505E-2</v>
      </c>
      <c r="E145" s="47">
        <f t="shared" ref="E145" si="583">+IFERROR(E144/D144-1,"nm")</f>
        <v>-0.16949152542372881</v>
      </c>
      <c r="F145" s="47">
        <f t="shared" ref="F145" si="584">+IFERROR(F144/E144-1,"nm")</f>
        <v>-4.081632653061229E-2</v>
      </c>
      <c r="G145" s="47">
        <f t="shared" ref="G145" si="585">+IFERROR(G144/F144-1,"nm")</f>
        <v>-0.12765957446808507</v>
      </c>
      <c r="H145" s="47">
        <f t="shared" ref="H145" si="586">+IFERROR(H144/G144-1,"nm")</f>
        <v>0.31707317073170738</v>
      </c>
      <c r="I145" s="47">
        <f>+IFERROR(I144/H144-1,"nm")</f>
        <v>3.7037037037036979E-2</v>
      </c>
      <c r="J145" s="47">
        <f t="shared" ref="J145" si="587">+IFERROR(J144/I144-1,"nm")</f>
        <v>-0.67552988612215992</v>
      </c>
      <c r="K145" s="47">
        <f t="shared" ref="K145" si="588">+IFERROR(K144/J144-1,"nm")</f>
        <v>0</v>
      </c>
      <c r="L145" s="47">
        <f t="shared" ref="L145" si="589">+IFERROR(L144/K144-1,"nm")</f>
        <v>0</v>
      </c>
      <c r="M145" s="47">
        <f t="shared" ref="M145" si="590">+IFERROR(M144/L144-1,"nm")</f>
        <v>0</v>
      </c>
      <c r="N145" s="47">
        <f t="shared" ref="N145" si="591">+IFERROR(N144/M144-1,"nm")</f>
        <v>0</v>
      </c>
    </row>
    <row r="146" spans="1:14" x14ac:dyDescent="0.3">
      <c r="A146" s="46" t="s">
        <v>133</v>
      </c>
      <c r="B146" s="47">
        <f t="shared" ref="B146:H146" si="592">+IFERROR(B144/B$21,"nm")</f>
        <v>3.7845705967976709E-3</v>
      </c>
      <c r="C146" s="47">
        <f t="shared" si="592"/>
        <v>4.1994039555675973E-3</v>
      </c>
      <c r="D146" s="47">
        <f t="shared" si="592"/>
        <v>3.8774973711882231E-3</v>
      </c>
      <c r="E146" s="47">
        <f t="shared" si="592"/>
        <v>3.2985526758667117E-3</v>
      </c>
      <c r="F146" s="47">
        <f t="shared" si="592"/>
        <v>2.9556030687963777E-3</v>
      </c>
      <c r="G146" s="47">
        <f t="shared" si="592"/>
        <v>2.8307097486882076E-3</v>
      </c>
      <c r="H146" s="47">
        <f t="shared" si="592"/>
        <v>3.1433727225100411E-3</v>
      </c>
      <c r="I146" s="47">
        <f>+IFERROR(I144/I$21,"nm")</f>
        <v>3.0512722715632322E-3</v>
      </c>
      <c r="J146" s="49">
        <f>+I146</f>
        <v>3.0512722715632322E-3</v>
      </c>
      <c r="K146" s="49">
        <f t="shared" ref="K146" si="593">+J146</f>
        <v>3.0512722715632322E-3</v>
      </c>
      <c r="L146" s="49">
        <f t="shared" ref="L146" si="594">+K146</f>
        <v>3.0512722715632322E-3</v>
      </c>
      <c r="M146" s="49">
        <f t="shared" ref="M146" si="595">+L146</f>
        <v>3.0512722715632322E-3</v>
      </c>
      <c r="N146" s="49">
        <f t="shared" ref="N146" si="596">+M146</f>
        <v>3.0512722715632322E-3</v>
      </c>
    </row>
    <row r="147" spans="1:14" x14ac:dyDescent="0.3">
      <c r="A147" s="9" t="s">
        <v>143</v>
      </c>
      <c r="B147" s="9">
        <f>+Historicals!B150</f>
        <v>308</v>
      </c>
      <c r="C147" s="9">
        <f>+Historicals!C150</f>
        <v>332</v>
      </c>
      <c r="D147" s="9">
        <f>+Historicals!D150</f>
        <v>340</v>
      </c>
      <c r="E147" s="9">
        <f>+Historicals!E150</f>
        <v>339</v>
      </c>
      <c r="F147" s="9">
        <f>+Historicals!F150</f>
        <v>326</v>
      </c>
      <c r="G147" s="9">
        <f>+Historicals!G150</f>
        <v>296</v>
      </c>
      <c r="H147" s="9">
        <f>+Historicals!H150</f>
        <v>304</v>
      </c>
      <c r="I147" s="9">
        <f>+Historicals!I150</f>
        <v>274</v>
      </c>
      <c r="J147" s="48">
        <f>+J120*J149</f>
        <v>88.904811202528194</v>
      </c>
      <c r="K147" s="48">
        <f t="shared" ref="K147:N147" si="597">+K120*K149</f>
        <v>88.904811202528194</v>
      </c>
      <c r="L147" s="48">
        <f t="shared" si="597"/>
        <v>88.904811202528194</v>
      </c>
      <c r="M147" s="48">
        <f t="shared" si="597"/>
        <v>88.904811202528194</v>
      </c>
      <c r="N147" s="48">
        <f t="shared" si="597"/>
        <v>88.904811202528194</v>
      </c>
    </row>
    <row r="148" spans="1:14" x14ac:dyDescent="0.3">
      <c r="A148" s="46" t="s">
        <v>129</v>
      </c>
      <c r="B148" s="47" t="str">
        <f t="shared" ref="B148" si="598">+IFERROR(B147/A147-1,"nm")</f>
        <v>nm</v>
      </c>
      <c r="C148" s="47">
        <f t="shared" ref="C148" si="599">+IFERROR(C147/B147-1,"nm")</f>
        <v>7.7922077922077948E-2</v>
      </c>
      <c r="D148" s="47">
        <f t="shared" ref="D148" si="600">+IFERROR(D147/C147-1,"nm")</f>
        <v>2.4096385542168752E-2</v>
      </c>
      <c r="E148" s="47">
        <f t="shared" ref="E148" si="601">+IFERROR(E147/D147-1,"nm")</f>
        <v>-2.9411764705882248E-3</v>
      </c>
      <c r="F148" s="47">
        <f t="shared" ref="F148" si="602">+IFERROR(F147/E147-1,"nm")</f>
        <v>-3.8348082595870192E-2</v>
      </c>
      <c r="G148" s="47">
        <f t="shared" ref="G148" si="603">+IFERROR(G147/F147-1,"nm")</f>
        <v>-9.2024539877300637E-2</v>
      </c>
      <c r="H148" s="47">
        <f t="shared" ref="H148" si="604">+IFERROR(H147/G147-1,"nm")</f>
        <v>2.7027027027026973E-2</v>
      </c>
      <c r="I148" s="47">
        <f>+IFERROR(I147/H147-1,"nm")</f>
        <v>-9.8684210526315819E-2</v>
      </c>
      <c r="J148" s="47">
        <f>+J149+J150</f>
        <v>1.4929439328720101E-2</v>
      </c>
      <c r="K148" s="47">
        <f t="shared" ref="K148:N148" si="605">+K149+K150</f>
        <v>1.4929439328720101E-2</v>
      </c>
      <c r="L148" s="47">
        <f t="shared" si="605"/>
        <v>1.4929439328720101E-2</v>
      </c>
      <c r="M148" s="47">
        <f t="shared" si="605"/>
        <v>1.4929439328720101E-2</v>
      </c>
      <c r="N148" s="47">
        <f t="shared" si="605"/>
        <v>1.4929439328720101E-2</v>
      </c>
    </row>
    <row r="149" spans="1:14" x14ac:dyDescent="0.3">
      <c r="A149" s="46" t="s">
        <v>133</v>
      </c>
      <c r="B149" s="47">
        <f t="shared" ref="B149:H149" si="606">+IFERROR(B147/B$21,"nm")</f>
        <v>2.2416302765647742E-2</v>
      </c>
      <c r="C149" s="47">
        <f t="shared" si="606"/>
        <v>2.2487130858845843E-2</v>
      </c>
      <c r="D149" s="47">
        <f t="shared" si="606"/>
        <v>2.2344900105152471E-2</v>
      </c>
      <c r="E149" s="47">
        <f t="shared" si="606"/>
        <v>2.2820599124873778E-2</v>
      </c>
      <c r="F149" s="47">
        <f t="shared" si="606"/>
        <v>2.0500565966545089E-2</v>
      </c>
      <c r="G149" s="47">
        <f t="shared" si="606"/>
        <v>2.0436343551505108E-2</v>
      </c>
      <c r="H149" s="47">
        <f t="shared" si="606"/>
        <v>1.7696024215612085E-2</v>
      </c>
      <c r="I149" s="47">
        <f>+IFERROR(I147/I$21,"nm")</f>
        <v>1.4929439328720101E-2</v>
      </c>
      <c r="J149" s="49">
        <f>+I149</f>
        <v>1.4929439328720101E-2</v>
      </c>
      <c r="K149" s="49">
        <f t="shared" ref="K149" si="607">+J149</f>
        <v>1.4929439328720101E-2</v>
      </c>
      <c r="L149" s="49">
        <f t="shared" ref="L149" si="608">+K149</f>
        <v>1.4929439328720101E-2</v>
      </c>
      <c r="M149" s="49">
        <f t="shared" ref="M149" si="609">+L149</f>
        <v>1.4929439328720101E-2</v>
      </c>
      <c r="N149" s="49">
        <f t="shared" ref="N149" si="610">+M149</f>
        <v>1.4929439328720101E-2</v>
      </c>
    </row>
    <row r="150" spans="1:14" x14ac:dyDescent="0.3">
      <c r="A150" s="43" t="s">
        <v>107</v>
      </c>
      <c r="B150" s="43"/>
      <c r="C150" s="43"/>
      <c r="D150" s="43"/>
      <c r="E150" s="43"/>
      <c r="F150" s="43"/>
      <c r="G150" s="43"/>
      <c r="H150" s="43"/>
      <c r="I150" s="43"/>
      <c r="J150" s="39"/>
      <c r="K150" s="39"/>
      <c r="L150" s="39"/>
      <c r="M150" s="39"/>
      <c r="N15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Ajibola Olaosebikan</cp:lastModifiedBy>
  <dcterms:created xsi:type="dcterms:W3CDTF">2020-05-20T17:26:08Z</dcterms:created>
  <dcterms:modified xsi:type="dcterms:W3CDTF">2023-09-07T21:00:11Z</dcterms:modified>
</cp:coreProperties>
</file>