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inito Wiltord\Desktop\Quill Capital\"/>
    </mc:Choice>
  </mc:AlternateContent>
  <xr:revisionPtr revIDLastSave="0" documentId="13_ncr:1_{E2148BB6-0EA8-4870-9371-DA6F685E96FD}" xr6:coauthVersionLast="47" xr6:coauthVersionMax="47" xr10:uidLastSave="{00000000-0000-0000-0000-000000000000}"/>
  <bookViews>
    <workbookView xWindow="57480" yWindow="-120" windowWidth="2904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E37" i="3"/>
  <c r="D36" i="3"/>
  <c r="E36" i="3"/>
  <c r="D35" i="3"/>
  <c r="E35" i="3"/>
  <c r="D34" i="3"/>
  <c r="E34" i="3"/>
  <c r="D28" i="3"/>
  <c r="E28" i="3"/>
  <c r="D27" i="3"/>
  <c r="E27" i="3"/>
  <c r="D26" i="3"/>
  <c r="E26" i="3"/>
  <c r="D25" i="3"/>
  <c r="E25" i="3"/>
  <c r="C41" i="3"/>
  <c r="C37" i="3"/>
  <c r="C36" i="3"/>
  <c r="C35" i="3"/>
  <c r="C34" i="3"/>
  <c r="C28" i="3"/>
  <c r="C27" i="3"/>
  <c r="C26" i="3"/>
  <c r="C25" i="3"/>
  <c r="D21" i="3"/>
  <c r="E21" i="3"/>
  <c r="E20" i="3" s="1"/>
  <c r="D20" i="3"/>
  <c r="D19" i="3"/>
  <c r="D18" i="3" s="1"/>
  <c r="E19" i="3"/>
  <c r="E18" i="3" s="1"/>
  <c r="D17" i="3"/>
  <c r="E17" i="3"/>
  <c r="C18" i="3"/>
  <c r="C20" i="3"/>
  <c r="C21" i="3"/>
  <c r="C19" i="3" s="1"/>
  <c r="C17" i="3"/>
  <c r="D9" i="3"/>
  <c r="E9" i="3"/>
  <c r="D10" i="3"/>
  <c r="E10" i="3"/>
  <c r="D11" i="3"/>
  <c r="E11" i="3"/>
  <c r="D14" i="3"/>
  <c r="D13" i="3" s="1"/>
  <c r="E14" i="3"/>
  <c r="E13" i="3" s="1"/>
  <c r="C13" i="3"/>
  <c r="C14" i="3"/>
  <c r="C12" i="3"/>
  <c r="C11" i="3"/>
  <c r="C10" i="3"/>
  <c r="C9" i="3"/>
  <c r="C7" i="3"/>
  <c r="D8" i="3"/>
  <c r="E8" i="3"/>
  <c r="D7" i="3"/>
  <c r="E7" i="3"/>
  <c r="D6" i="3"/>
  <c r="E6" i="3"/>
  <c r="C8" i="3"/>
  <c r="C6" i="3"/>
  <c r="D5" i="3"/>
  <c r="E5" i="3"/>
  <c r="C5" i="3"/>
  <c r="D108" i="1"/>
  <c r="C108" i="1"/>
  <c r="B108" i="1"/>
  <c r="D99" i="1"/>
  <c r="C99" i="1"/>
  <c r="B99" i="1"/>
  <c r="E12" i="3" l="1"/>
  <c r="D12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<sst xmlns="http://schemas.openxmlformats.org/spreadsheetml/2006/main" count="174" uniqueCount="151">
  <si>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</si>
  <si>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</si>
  <si>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</si>
  <si>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</si>
  <si>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</si>
  <si>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</si>
  <si>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</si>
  <si>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</si>
  <si>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</si>
  <si>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</si>
  <si>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</si>
  <si>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</si>
  <si>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</si>
  <si>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</si>
  <si>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</si>
  <si>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</si>
  <si>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</si>
  <si>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</si>
  <si>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</si>
  <si>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</si>
  <si>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</si>
  <si>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</si>
  <si>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</si>
  <si>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</si>
  <si>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</si>
  <si>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</si>
  <si>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</si>
  <si>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</si>
  <si>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</si>
  <si>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</si>
  <si>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</si>
  <si>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</si>
  <si>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</si>
  <si>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</si>
  <si>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</si>
  <si>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</si>
  <si>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</si>
  <si>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</si>
  <si>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</si>
  <si>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</si>
  <si>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</si>
  <si>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</si>
  <si>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</si>
  <si>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</si>
  <si>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</si>
  <si>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</si>
  <si>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</si>
  <si>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</si>
  <si>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</si>
  <si>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</si>
  <si>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</si>
  <si>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</si>
  <si>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</si>
  <si>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</si>
  <si>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</si>
  <si>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</si>
  <si>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</si>
  <si>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</si>
  <si>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</si>
  <si>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</si>
  <si>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</si>
  <si>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</si>
  <si>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</si>
  <si>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</si>
  <si>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</si>
  <si>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</si>
  <si>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</si>
  <si>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</si>
  <si>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</si>
  <si>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</si>
  <si>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</si>
  <si>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</si>
  <si>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</si>
  <si>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</si>
  <si>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</si>
  <si>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</si>
  <si>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</si>
  <si>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</si>
  <si>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</si>
  <si>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</si>
  <si>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</si>
  <si>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</si>
  <si>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</si>
  <si>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</si>
  <si>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</si>
  <si>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</si>
  <si>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</si>
  <si>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</si>
  <si>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</si>
  <si>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</si>
  <si>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</si>
  <si>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</si>
  <si>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</si>
  <si>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</si>
  <si>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</si>
  <si>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</si>
  <si>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</si>
  <si>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</si>
  <si>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</si>
  <si>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</si>
  <si>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</si>
  <si>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</si>
  <si>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</si>
  <si>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</si>
  <si>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</si>
  <si>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</si>
  <si>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</si>
  <si>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</si>
  <si>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</si>
  <si>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</si>
  <si>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</si>
  <si>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</si>
  <si>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</si>
  <si>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</si>
  <si>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</si>
  <si>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</si>
  <si>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</si>
  <si>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</si>
  <si>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</si>
  <si>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</si>
  <si>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</si>
  <si>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</si>
  <si>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</si>
  <si>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</si>
  <si>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</si>
  <si>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</si>
  <si>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</si>
  <si>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</si>
  <si>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</si>
  <si>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</si>
  <si>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</si>
  <si>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</si>
  <si>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</si>
  <si>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</si>
  <si>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</si>
  <si>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</si>
  <si>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</si>
  <si>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</si>
  <si>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</si>
  <si>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</si>
  <si>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</si>
  <si>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</si>
  <si>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</si>
  <si>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</si>
  <si>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</si>
  <si>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</si>
  <si>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</si>
  <si>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</si>
  <si>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</si>
  <si>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</si>
  <si>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Shares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</si>
</sst>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10" fontId="0" fillId="0" borderId="0" xfId="0" applyNumberFormat="1"/>
    <xf numFmtId="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7" sqref="A27"/>
    </sheetView>
  </sheetViews>
  <sheetFormatPr defaultRowHeight="14.4" x14ac:dyDescent="0.55000000000000004"/>
  <cols>
    <col min="1" max="1" width="104.5234375" customWidth="1"/>
  </cols>
  <sheetData>
    <row r="1" spans="1:1" ht="23.1" x14ac:dyDescent="0.85">
      <c r="A1" s="5" t="s">
        <v>87</v>
      </c>
    </row>
    <row r="3" spans="1:1" x14ac:dyDescent="0.55000000000000004">
      <c r="A3" s="7" t="s">
        <v>141</v>
      </c>
    </row>
    <row r="4" spans="1:1" x14ac:dyDescent="0.55000000000000004">
      <c r="A4" s="16" t="s">
        <v>88</v>
      </c>
    </row>
    <row r="5" spans="1:1" x14ac:dyDescent="0.55000000000000004">
      <c r="A5" s="7" t="s">
        <v>97</v>
      </c>
    </row>
    <row r="6" spans="1:1" x14ac:dyDescent="0.55000000000000004">
      <c r="A6" s="1" t="s">
        <v>148</v>
      </c>
    </row>
    <row r="7" spans="1:1" x14ac:dyDescent="0.55000000000000004">
      <c r="A7" s="1"/>
    </row>
    <row r="8" spans="1:1" x14ac:dyDescent="0.55000000000000004">
      <c r="A8" s="17" t="s">
        <v>149</v>
      </c>
    </row>
    <row r="9" spans="1:1" x14ac:dyDescent="0.55000000000000004">
      <c r="A9" s="1" t="s">
        <v>145</v>
      </c>
    </row>
    <row r="10" spans="1:1" x14ac:dyDescent="0.55000000000000004">
      <c r="A10" s="1" t="s">
        <v>89</v>
      </c>
    </row>
    <row r="11" spans="1:1" x14ac:dyDescent="0.55000000000000004">
      <c r="A11" s="1" t="s">
        <v>90</v>
      </c>
    </row>
    <row r="12" spans="1:1" x14ac:dyDescent="0.55000000000000004">
      <c r="A12" s="1" t="s">
        <v>91</v>
      </c>
    </row>
    <row r="13" spans="1:1" x14ac:dyDescent="0.55000000000000004">
      <c r="A13" s="1"/>
    </row>
    <row r="14" spans="1:1" x14ac:dyDescent="0.55000000000000004">
      <c r="A14" s="17" t="s">
        <v>92</v>
      </c>
    </row>
    <row r="15" spans="1:1" x14ac:dyDescent="0.55000000000000004">
      <c r="A15" s="1" t="s">
        <v>146</v>
      </c>
    </row>
    <row r="16" spans="1:1" x14ac:dyDescent="0.55000000000000004">
      <c r="A16" s="1" t="s">
        <v>89</v>
      </c>
    </row>
    <row r="17" spans="1:1" x14ac:dyDescent="0.55000000000000004">
      <c r="A17" s="1" t="s">
        <v>90</v>
      </c>
    </row>
    <row r="18" spans="1:1" x14ac:dyDescent="0.55000000000000004">
      <c r="A18" s="1" t="s">
        <v>14</v>
      </c>
    </row>
    <row r="19" spans="1:1" x14ac:dyDescent="0.55000000000000004">
      <c r="A19" s="1" t="s">
        <v>93</v>
      </c>
    </row>
    <row r="20" spans="1:1" x14ac:dyDescent="0.55000000000000004">
      <c r="A20" s="1"/>
    </row>
    <row r="21" spans="1:1" x14ac:dyDescent="0.55000000000000004">
      <c r="A21" s="17" t="s">
        <v>98</v>
      </c>
    </row>
    <row r="22" spans="1:1" x14ac:dyDescent="0.55000000000000004">
      <c r="A22" s="1" t="s">
        <v>94</v>
      </c>
    </row>
    <row r="23" spans="1:1" x14ac:dyDescent="0.55000000000000004">
      <c r="A23" s="1" t="s">
        <v>95</v>
      </c>
    </row>
    <row r="24" spans="1:1" x14ac:dyDescent="0.55000000000000004">
      <c r="A24" s="1" t="s">
        <v>96</v>
      </c>
    </row>
    <row r="25" spans="1:1" x14ac:dyDescent="0.55000000000000004">
      <c r="A25" s="1"/>
    </row>
    <row r="26" spans="1:1" x14ac:dyDescent="0.55000000000000004">
      <c r="A26" s="17" t="s">
        <v>144</v>
      </c>
    </row>
    <row r="27" spans="1:1" x14ac:dyDescent="0.55000000000000004">
      <c r="A27" s="16" t="s">
        <v>143</v>
      </c>
    </row>
    <row r="29" spans="1:1" x14ac:dyDescent="0.55000000000000004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5" workbookViewId="0">
      <selection activeCell="A65" sqref="A65"/>
    </sheetView>
  </sheetViews>
  <sheetFormatPr defaultRowHeight="14.4" x14ac:dyDescent="0.55000000000000004"/>
  <cols>
    <col min="1" max="1" width="59" customWidth="1"/>
    <col min="2" max="3" width="11.5234375" bestFit="1" customWidth="1"/>
    <col min="4" max="4" width="11.68359375" bestFit="1" customWidth="1"/>
  </cols>
  <sheetData>
    <row r="1" spans="1:10" ht="60" customHeight="1" x14ac:dyDescent="0.55000000000000004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55000000000000004">
      <c r="A2" s="24" t="s">
        <v>1</v>
      </c>
      <c r="B2" s="24"/>
      <c r="C2" s="24"/>
      <c r="D2" s="24"/>
    </row>
    <row r="3" spans="1:10" x14ac:dyDescent="0.55000000000000004">
      <c r="B3" s="23" t="s">
        <v>23</v>
      </c>
      <c r="C3" s="23"/>
      <c r="D3" s="23"/>
    </row>
    <row r="4" spans="1:10" x14ac:dyDescent="0.55000000000000004">
      <c r="B4" s="7">
        <v>2022</v>
      </c>
      <c r="C4" s="7">
        <v>2021</v>
      </c>
      <c r="D4" s="7">
        <v>2020</v>
      </c>
    </row>
    <row r="5" spans="1:10" x14ac:dyDescent="0.55000000000000004">
      <c r="A5" t="s">
        <v>3</v>
      </c>
    </row>
    <row r="6" spans="1:10" x14ac:dyDescent="0.55000000000000004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55000000000000004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55000000000000004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55000000000000004">
      <c r="A9" t="s">
        <v>7</v>
      </c>
      <c r="B9" s="12"/>
      <c r="C9" s="12"/>
      <c r="D9" s="12"/>
    </row>
    <row r="10" spans="1:10" x14ac:dyDescent="0.55000000000000004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55000000000000004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55000000000000004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55000000000000004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55000000000000004">
      <c r="A14" t="s">
        <v>10</v>
      </c>
      <c r="B14" s="12"/>
      <c r="C14" s="12"/>
      <c r="D14" s="12"/>
    </row>
    <row r="15" spans="1:10" x14ac:dyDescent="0.55000000000000004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55000000000000004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55000000000000004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55000000000000004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55000000000000004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55000000000000004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55000000000000004">
      <c r="A21" t="s">
        <v>17</v>
      </c>
      <c r="B21" s="12">
        <v>19300</v>
      </c>
      <c r="C21" s="12">
        <v>14527</v>
      </c>
      <c r="D21" s="12">
        <v>9680</v>
      </c>
    </row>
    <row r="22" spans="1:4" ht="14.7" thickBot="1" x14ac:dyDescent="0.6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4.7" thickTop="1" x14ac:dyDescent="0.55000000000000004">
      <c r="A23" t="s">
        <v>19</v>
      </c>
    </row>
    <row r="24" spans="1:4" x14ac:dyDescent="0.55000000000000004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55000000000000004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55000000000000004">
      <c r="A26" t="s">
        <v>22</v>
      </c>
    </row>
    <row r="27" spans="1:4" x14ac:dyDescent="0.55000000000000004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55000000000000004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55000000000000004">
      <c r="A31" s="24" t="s">
        <v>24</v>
      </c>
      <c r="B31" s="24"/>
      <c r="C31" s="24"/>
      <c r="D31" s="24"/>
    </row>
    <row r="32" spans="1:4" x14ac:dyDescent="0.55000000000000004">
      <c r="B32" s="23" t="s">
        <v>142</v>
      </c>
      <c r="C32" s="23"/>
      <c r="D32" s="23"/>
    </row>
    <row r="33" spans="1:4" x14ac:dyDescent="0.5500000000000000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55000000000000004">
      <c r="A35" t="s">
        <v>25</v>
      </c>
    </row>
    <row r="36" spans="1:4" x14ac:dyDescent="0.55000000000000004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55000000000000004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55000000000000004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55000000000000004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55000000000000004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55000000000000004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55000000000000004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55000000000000004">
      <c r="A43" t="s">
        <v>48</v>
      </c>
      <c r="B43" s="12"/>
      <c r="C43" s="12"/>
      <c r="D43" s="12"/>
    </row>
    <row r="44" spans="1:4" x14ac:dyDescent="0.55000000000000004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55000000000000004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55000000000000004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55000000000000004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4.7" thickBot="1" x14ac:dyDescent="0.6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4.7" thickTop="1" x14ac:dyDescent="0.55000000000000004"/>
    <row r="50" spans="1:4" x14ac:dyDescent="0.55000000000000004">
      <c r="A50" t="s">
        <v>34</v>
      </c>
    </row>
    <row r="51" spans="1:4" x14ac:dyDescent="0.55000000000000004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55000000000000004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55000000000000004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55000000000000004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55000000000000004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55000000000000004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55000000000000004">
      <c r="A57" t="s">
        <v>51</v>
      </c>
      <c r="B57" s="12"/>
      <c r="C57" s="12"/>
      <c r="D57" s="12"/>
    </row>
    <row r="58" spans="1:4" x14ac:dyDescent="0.55000000000000004">
      <c r="A58" s="1" t="s">
        <v>37</v>
      </c>
      <c r="B58" s="12"/>
      <c r="C58" s="12"/>
      <c r="D58" s="12"/>
    </row>
    <row r="59" spans="1:4" x14ac:dyDescent="0.55000000000000004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55000000000000004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55000000000000004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55000000000000004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55000000000000004">
      <c r="B63" s="12"/>
      <c r="C63" s="12"/>
      <c r="D63" s="12"/>
    </row>
    <row r="64" spans="1:4" x14ac:dyDescent="0.55000000000000004">
      <c r="A64" t="s">
        <v>42</v>
      </c>
      <c r="B64" s="12"/>
      <c r="C64" s="12"/>
      <c r="D64" s="12"/>
    </row>
    <row r="65" spans="1:4" x14ac:dyDescent="0.55000000000000004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55000000000000004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55000000000000004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55000000000000004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4.7" thickBot="1" x14ac:dyDescent="0.6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4.7" thickTop="1" x14ac:dyDescent="0.55000000000000004"/>
    <row r="71" spans="1:4" x14ac:dyDescent="0.55000000000000004">
      <c r="A71" s="24" t="s">
        <v>55</v>
      </c>
      <c r="B71" s="24"/>
      <c r="C71" s="24"/>
      <c r="D71" s="24"/>
    </row>
    <row r="72" spans="1:4" x14ac:dyDescent="0.55000000000000004">
      <c r="B72" s="23" t="s">
        <v>23</v>
      </c>
      <c r="C72" s="23"/>
      <c r="D72" s="23"/>
    </row>
    <row r="73" spans="1:4" x14ac:dyDescent="0.5500000000000000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55000000000000004">
      <c r="A75" s="7" t="s">
        <v>56</v>
      </c>
      <c r="B75" s="15"/>
      <c r="C75" s="15"/>
      <c r="D75" s="15"/>
    </row>
    <row r="76" spans="1:4" x14ac:dyDescent="0.55000000000000004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55000000000000004">
      <c r="A77" s="11" t="s">
        <v>18</v>
      </c>
      <c r="B77" s="15"/>
      <c r="C77" s="15"/>
      <c r="D77" s="15"/>
    </row>
    <row r="78" spans="1:4" x14ac:dyDescent="0.55000000000000004">
      <c r="A78" s="1" t="s">
        <v>58</v>
      </c>
      <c r="B78" s="12"/>
      <c r="C78" s="12"/>
      <c r="D78" s="12"/>
    </row>
    <row r="79" spans="1:4" x14ac:dyDescent="0.55000000000000004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55000000000000004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55000000000000004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55000000000000004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55000000000000004">
      <c r="A83" t="s">
        <v>62</v>
      </c>
      <c r="B83" s="12"/>
      <c r="C83" s="12"/>
      <c r="D83" s="12"/>
    </row>
    <row r="84" spans="1:4" x14ac:dyDescent="0.55000000000000004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55000000000000004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55000000000000004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55000000000000004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55000000000000004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55000000000000004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55000000000000004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55000000000000004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55000000000000004">
      <c r="A92" s="7" t="s">
        <v>64</v>
      </c>
      <c r="B92" s="12"/>
      <c r="C92" s="12"/>
      <c r="D92" s="12"/>
    </row>
    <row r="93" spans="1:4" x14ac:dyDescent="0.55000000000000004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55000000000000004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55000000000000004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55000000000000004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55000000000000004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55000000000000004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55000000000000004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55000000000000004">
      <c r="A100" s="7" t="s">
        <v>71</v>
      </c>
      <c r="B100" s="12"/>
      <c r="C100" s="12"/>
      <c r="D100" s="12"/>
    </row>
    <row r="101" spans="1:4" x14ac:dyDescent="0.55000000000000004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55000000000000004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55000000000000004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55000000000000004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55000000000000004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55000000000000004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55000000000000004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55000000000000004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55000000000000004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4.7" thickBot="1" x14ac:dyDescent="0.6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4.7" thickTop="1" x14ac:dyDescent="0.55000000000000004">
      <c r="B111" s="12"/>
      <c r="C111" s="12"/>
      <c r="D111" s="12"/>
    </row>
    <row r="112" spans="1:4" x14ac:dyDescent="0.55000000000000004">
      <c r="A112" t="s">
        <v>80</v>
      </c>
      <c r="B112" s="12"/>
      <c r="C112" s="12"/>
      <c r="D112" s="12"/>
    </row>
    <row r="113" spans="1:4" x14ac:dyDescent="0.55000000000000004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55000000000000004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topLeftCell="A17" workbookViewId="0">
      <selection activeCell="C41" sqref="C41"/>
    </sheetView>
  </sheetViews>
  <sheetFormatPr defaultRowHeight="14.4" x14ac:dyDescent="0.55000000000000004"/>
  <cols>
    <col min="1" max="1" width="4.68359375" customWidth="1"/>
    <col min="2" max="2" width="44.89453125" customWidth="1"/>
    <col min="3" max="3" width="12.68359375" style="28" bestFit="1" customWidth="1"/>
    <col min="4" max="5" width="11.7890625" style="28" bestFit="1" customWidth="1"/>
    <col min="10" max="10" width="16.62890625" bestFit="1" customWidth="1"/>
  </cols>
  <sheetData>
    <row r="1" spans="1:10" ht="60" customHeight="1" x14ac:dyDescent="0.95">
      <c r="A1" s="6"/>
      <c r="B1" s="20" t="s">
        <v>0</v>
      </c>
      <c r="C1" s="25"/>
      <c r="D1" s="25"/>
      <c r="E1" s="25"/>
      <c r="F1" s="19"/>
      <c r="G1" s="19"/>
      <c r="H1" s="19"/>
      <c r="I1" s="19"/>
      <c r="J1" s="19"/>
    </row>
    <row r="2" spans="1:10" x14ac:dyDescent="0.55000000000000004">
      <c r="C2" s="26" t="s">
        <v>23</v>
      </c>
      <c r="D2" s="26"/>
      <c r="E2" s="26"/>
    </row>
    <row r="3" spans="1:10" x14ac:dyDescent="0.55000000000000004">
      <c r="C3" s="27">
        <f>+'Financial Statements'!B4</f>
        <v>2022</v>
      </c>
      <c r="D3" s="27">
        <f>+'Financial Statements'!C4</f>
        <v>2021</v>
      </c>
      <c r="E3" s="27">
        <f>+'Financial Statements'!D4</f>
        <v>2020</v>
      </c>
    </row>
    <row r="4" spans="1:10" x14ac:dyDescent="0.55000000000000004">
      <c r="A4" s="18">
        <v>1</v>
      </c>
      <c r="B4" s="7" t="s">
        <v>99</v>
      </c>
    </row>
    <row r="5" spans="1:10" x14ac:dyDescent="0.55000000000000004">
      <c r="A5" s="18">
        <f>+A4+0.1</f>
        <v>1.1000000000000001</v>
      </c>
      <c r="B5" s="1" t="s">
        <v>100</v>
      </c>
      <c r="C5" s="28">
        <f>'Financial Statements'!B42/'Financial Statements'!B56</f>
        <v>0.87935602862672257</v>
      </c>
      <c r="D5" s="28">
        <f>'Financial Statements'!C42/'Financial Statements'!C56</f>
        <v>1.0745531195957954</v>
      </c>
      <c r="E5" s="28">
        <f>'Financial Statements'!D42/'Financial Statements'!D56</f>
        <v>1.3636044481554577</v>
      </c>
    </row>
    <row r="6" spans="1:10" x14ac:dyDescent="0.55000000000000004">
      <c r="A6" s="18">
        <f t="shared" ref="A6:A13" si="0">+A5+0.1</f>
        <v>1.2000000000000002</v>
      </c>
      <c r="B6" s="1" t="s">
        <v>101</v>
      </c>
      <c r="C6" s="28">
        <f>('Financial Statements'!B42-'Financial Statements'!B39)/'Financial Statements'!B56</f>
        <v>0.84723539114961488</v>
      </c>
      <c r="D6" s="28">
        <f>('Financial Statements'!C42-'Financial Statements'!C39)/'Financial Statements'!C56</f>
        <v>1.0221149018576519</v>
      </c>
      <c r="E6" s="28">
        <f>('Financial Statements'!D42-'Financial Statements'!D39)/'Financial Statements'!D56</f>
        <v>1.325072111735236</v>
      </c>
    </row>
    <row r="7" spans="1:10" x14ac:dyDescent="0.55000000000000004">
      <c r="A7" s="18">
        <f t="shared" si="0"/>
        <v>1.3000000000000003</v>
      </c>
      <c r="B7" s="1" t="s">
        <v>102</v>
      </c>
      <c r="C7" s="28">
        <f>'Financial Statements'!B36/'Financial Statements'!B56</f>
        <v>0.15356340351469652</v>
      </c>
      <c r="D7" s="28">
        <f>'Financial Statements'!C36/'Financial Statements'!C56</f>
        <v>0.27844853005634318</v>
      </c>
      <c r="E7" s="28">
        <f>'Financial Statements'!D36/'Financial Statements'!D56</f>
        <v>0.36071049035979963</v>
      </c>
    </row>
    <row r="8" spans="1:10" x14ac:dyDescent="0.55000000000000004">
      <c r="A8" s="18">
        <f t="shared" si="0"/>
        <v>1.4000000000000004</v>
      </c>
      <c r="B8" s="1" t="s">
        <v>103</v>
      </c>
      <c r="C8" s="28">
        <f>'Financial Statements'!B42/('Financial Statements'!B17/365)</f>
        <v>962.56354075372474</v>
      </c>
      <c r="D8" s="28">
        <f>'Financial Statements'!C42/('Financial Statements'!C17/365)</f>
        <v>1121.4058832911796</v>
      </c>
      <c r="E8" s="28">
        <f>'Financial Statements'!D42/('Financial Statements'!D17/365)</f>
        <v>1356.5543860556534</v>
      </c>
    </row>
    <row r="9" spans="1:10" x14ac:dyDescent="0.55000000000000004">
      <c r="A9" s="18">
        <f t="shared" si="0"/>
        <v>1.5000000000000004</v>
      </c>
      <c r="B9" s="1" t="s">
        <v>104</v>
      </c>
      <c r="C9" s="28">
        <f>('Financial Statements'!B39/'Financial Statements'!B12)*365</f>
        <v>8.0756980666171607</v>
      </c>
      <c r="D9" s="28">
        <f>('Financial Statements'!C39/'Financial Statements'!C12)*365</f>
        <v>11.27659274770989</v>
      </c>
      <c r="E9" s="28">
        <f>('Financial Statements'!D39/'Financial Statements'!D12)*365</f>
        <v>8.7418833562358831</v>
      </c>
    </row>
    <row r="10" spans="1:10" x14ac:dyDescent="0.55000000000000004">
      <c r="A10" s="18">
        <f t="shared" si="0"/>
        <v>1.6000000000000005</v>
      </c>
      <c r="B10" s="1" t="s">
        <v>105</v>
      </c>
      <c r="C10" s="28">
        <f>('Financial Statements'!B56/'Financial Statements'!B12)*365</f>
        <v>251.41773952564571</v>
      </c>
      <c r="D10" s="28">
        <f>('Financial Statements'!C56/'Financial Statements'!C12)*365</f>
        <v>215.04530920598552</v>
      </c>
      <c r="E10" s="28">
        <f>('Financial Statements'!D56/'Financial Statements'!D12)*365</f>
        <v>226.87135451376807</v>
      </c>
    </row>
    <row r="11" spans="1:10" x14ac:dyDescent="0.55000000000000004">
      <c r="A11" s="18">
        <f t="shared" si="0"/>
        <v>1.7000000000000006</v>
      </c>
      <c r="B11" s="1" t="s">
        <v>106</v>
      </c>
      <c r="C11" s="28">
        <f>('Financial Statements'!B42/'Financial Statements'!B8)*365</f>
        <v>125.33430291533951</v>
      </c>
      <c r="D11" s="28">
        <f>('Financial Statements'!C42/'Financial Statements'!C8)*365</f>
        <v>134.53486305994528</v>
      </c>
      <c r="E11" s="28">
        <f>('Financial Statements'!D42/'Financial Statements'!D8)*365</f>
        <v>191.08334699378904</v>
      </c>
    </row>
    <row r="12" spans="1:10" x14ac:dyDescent="0.55000000000000004">
      <c r="A12" s="18">
        <f t="shared" si="0"/>
        <v>1.8000000000000007</v>
      </c>
      <c r="B12" s="1" t="s">
        <v>107</v>
      </c>
      <c r="C12" s="28">
        <f>C9+C11-C10</f>
        <v>-118.00773854368904</v>
      </c>
      <c r="D12" s="28">
        <f t="shared" ref="D12:E12" si="1">D9+D11-D10</f>
        <v>-69.233853398330353</v>
      </c>
      <c r="E12" s="28">
        <f t="shared" si="1"/>
        <v>-27.046124163743144</v>
      </c>
    </row>
    <row r="13" spans="1:10" x14ac:dyDescent="0.55000000000000004">
      <c r="A13" s="18">
        <f t="shared" si="0"/>
        <v>1.9000000000000008</v>
      </c>
      <c r="B13" s="1" t="s">
        <v>108</v>
      </c>
      <c r="C13" s="29">
        <f>(C14/'Financial Statements'!B8)</f>
        <v>-4.711052727678481E-2</v>
      </c>
      <c r="D13" s="29">
        <f>(D14/'Financial Statements'!C8)</f>
        <v>2.557289573748623E-2</v>
      </c>
      <c r="E13" s="29">
        <f>(E14/'Financial Statements'!D8)</f>
        <v>0.13959528623208203</v>
      </c>
    </row>
    <row r="14" spans="1:10" x14ac:dyDescent="0.55000000000000004">
      <c r="A14" s="18"/>
      <c r="B14" s="3" t="s">
        <v>109</v>
      </c>
      <c r="C14" s="28">
        <f>'Financial Statements'!B42-'Financial Statements'!B56</f>
        <v>-18577</v>
      </c>
      <c r="D14" s="28">
        <f>'Financial Statements'!C42-'Financial Statements'!C56</f>
        <v>9355</v>
      </c>
      <c r="E14" s="28">
        <f>'Financial Statements'!D42-'Financial Statements'!D56</f>
        <v>38321</v>
      </c>
    </row>
    <row r="15" spans="1:10" x14ac:dyDescent="0.55000000000000004">
      <c r="A15" s="18"/>
    </row>
    <row r="16" spans="1:10" x14ac:dyDescent="0.55000000000000004">
      <c r="A16" s="18">
        <f>+A4+1</f>
        <v>2</v>
      </c>
      <c r="B16" s="17" t="s">
        <v>110</v>
      </c>
    </row>
    <row r="17" spans="1:5" x14ac:dyDescent="0.55000000000000004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</row>
    <row r="18" spans="1:5" x14ac:dyDescent="0.55000000000000004">
      <c r="A18" s="18">
        <f>+A17+0.1</f>
        <v>2.2000000000000002</v>
      </c>
      <c r="B18" s="1" t="s">
        <v>111</v>
      </c>
      <c r="C18" s="29">
        <f>C19/'Financial Statements'!B8</f>
        <v>0.3310467428130896</v>
      </c>
      <c r="D18" s="29">
        <f>D19/'Financial Statements'!C8</f>
        <v>0.32866979938056462</v>
      </c>
      <c r="E18" s="29">
        <f>E19/'Financial Statements'!D8</f>
        <v>0.2817478097736007</v>
      </c>
    </row>
    <row r="19" spans="1:5" x14ac:dyDescent="0.55000000000000004">
      <c r="A19" s="18"/>
      <c r="B19" s="3" t="s">
        <v>112</v>
      </c>
      <c r="C19" s="28">
        <f>C21+'Financial Statements'!B79</f>
        <v>130541</v>
      </c>
      <c r="D19" s="28">
        <f>D21+'Financial Statements'!C79</f>
        <v>120233</v>
      </c>
      <c r="E19" s="28">
        <f>E21+'Financial Statements'!D79</f>
        <v>77344</v>
      </c>
    </row>
    <row r="20" spans="1:5" x14ac:dyDescent="0.55000000000000004">
      <c r="A20" s="18">
        <f>+A18+0.1</f>
        <v>2.3000000000000003</v>
      </c>
      <c r="B20" s="1" t="s">
        <v>113</v>
      </c>
      <c r="C20" s="29">
        <f>C21/'Financial Statements'!B8</f>
        <v>0.30288744395528594</v>
      </c>
      <c r="D20" s="29">
        <f>D21/'Financial Statements'!C8</f>
        <v>0.29782377527561593</v>
      </c>
      <c r="E20" s="29">
        <f>E21/'Financial Statements'!D8</f>
        <v>0.24147314354406862</v>
      </c>
    </row>
    <row r="21" spans="1:5" x14ac:dyDescent="0.55000000000000004">
      <c r="A21" s="18"/>
      <c r="B21" s="3" t="s">
        <v>114</v>
      </c>
      <c r="C21" s="28">
        <f>'Financial Statements'!B18</f>
        <v>119437</v>
      </c>
      <c r="D21" s="28">
        <f>'Financial Statements'!C18</f>
        <v>108949</v>
      </c>
      <c r="E21" s="28">
        <f>'Financial Statements'!D18</f>
        <v>66288</v>
      </c>
    </row>
    <row r="22" spans="1:5" x14ac:dyDescent="0.55000000000000004">
      <c r="A22" s="18">
        <f>+A20+0.1</f>
        <v>2.4000000000000004</v>
      </c>
      <c r="B22" s="1" t="s">
        <v>115</v>
      </c>
    </row>
    <row r="23" spans="1:5" x14ac:dyDescent="0.55000000000000004">
      <c r="A23" s="18"/>
    </row>
    <row r="24" spans="1:5" x14ac:dyDescent="0.55000000000000004">
      <c r="A24" s="18">
        <f>+A16+1</f>
        <v>3</v>
      </c>
      <c r="B24" s="7" t="s">
        <v>116</v>
      </c>
    </row>
    <row r="25" spans="1:5" x14ac:dyDescent="0.55000000000000004">
      <c r="A25" s="18">
        <f>+A24+0.1</f>
        <v>3.1</v>
      </c>
      <c r="B25" s="1" t="s">
        <v>117</v>
      </c>
      <c r="C25" s="28">
        <f>'Financial Statements'!B62/'Financial Statements'!B68</f>
        <v>5.9615369434796337</v>
      </c>
      <c r="D25" s="28">
        <f>'Financial Statements'!C62/'Financial Statements'!C68</f>
        <v>4.5635124425423994</v>
      </c>
      <c r="E25" s="28">
        <f>'Financial Statements'!D62/'Financial Statements'!D68</f>
        <v>3.9570394404566951</v>
      </c>
    </row>
    <row r="26" spans="1:5" x14ac:dyDescent="0.55000000000000004">
      <c r="A26" s="18">
        <f t="shared" ref="A26:A30" si="2">+A25+0.1</f>
        <v>3.2</v>
      </c>
      <c r="B26" s="1" t="s">
        <v>118</v>
      </c>
      <c r="C26" s="29">
        <f>'Financial Statements'!B62/'Financial Statements'!B48</f>
        <v>0.85635355983614692</v>
      </c>
      <c r="D26" s="29">
        <f>'Financial Statements'!C62/'Financial Statements'!C48</f>
        <v>0.82025743443057308</v>
      </c>
      <c r="E26" s="29">
        <f>'Financial Statements'!D62/'Financial Statements'!D48</f>
        <v>0.79826668477992391</v>
      </c>
    </row>
    <row r="27" spans="1:5" x14ac:dyDescent="0.55000000000000004">
      <c r="A27" s="18">
        <f t="shared" si="2"/>
        <v>3.3000000000000003</v>
      </c>
      <c r="B27" s="1" t="s">
        <v>119</v>
      </c>
      <c r="C27" s="29">
        <f>('Financial Statements'!B62-'Financial Statements'!B56)/('Financial Statements'!B68+('Financial Statements'!B62-'Financial Statements'!B56))</f>
        <v>0.74507604151469264</v>
      </c>
      <c r="D27" s="29">
        <f>('Financial Statements'!C62-'Financial Statements'!C56)/('Financial Statements'!C68+('Financial Statements'!C62-'Financial Statements'!C56))</f>
        <v>0.72024778180302496</v>
      </c>
      <c r="E27" s="29">
        <f>('Financial Statements'!D62-'Financial Statements'!D56)/('Financial Statements'!D68+('Financial Statements'!D62-'Financial Statements'!D56))</f>
        <v>0.70096020064440534</v>
      </c>
    </row>
    <row r="28" spans="1:5" x14ac:dyDescent="0.55000000000000004">
      <c r="A28" s="18">
        <f t="shared" si="2"/>
        <v>3.4000000000000004</v>
      </c>
      <c r="B28" s="1" t="s">
        <v>120</v>
      </c>
      <c r="C28" s="28">
        <f>C21/'Financial Statements'!B114</f>
        <v>41.68830715532286</v>
      </c>
      <c r="D28" s="28">
        <f>D21/'Financial Statements'!C114</f>
        <v>40.546706363974693</v>
      </c>
      <c r="E28" s="28">
        <f>E21/'Financial Statements'!D114</f>
        <v>22.081279147235175</v>
      </c>
    </row>
    <row r="29" spans="1:5" x14ac:dyDescent="0.55000000000000004">
      <c r="A29" s="18">
        <f t="shared" si="2"/>
        <v>3.5000000000000004</v>
      </c>
      <c r="B29" s="1" t="s">
        <v>121</v>
      </c>
    </row>
    <row r="30" spans="1:5" x14ac:dyDescent="0.55000000000000004">
      <c r="A30" s="18">
        <f t="shared" si="2"/>
        <v>3.6000000000000005</v>
      </c>
      <c r="B30" s="1" t="s">
        <v>122</v>
      </c>
    </row>
    <row r="31" spans="1:5" x14ac:dyDescent="0.55000000000000004">
      <c r="A31" s="18"/>
      <c r="B31" s="3" t="s">
        <v>123</v>
      </c>
    </row>
    <row r="32" spans="1:5" x14ac:dyDescent="0.55000000000000004">
      <c r="A32" s="18"/>
    </row>
    <row r="33" spans="1:11" x14ac:dyDescent="0.55000000000000004">
      <c r="A33" s="18">
        <f>+A24+1</f>
        <v>4</v>
      </c>
      <c r="B33" s="17" t="s">
        <v>124</v>
      </c>
    </row>
    <row r="34" spans="1:11" x14ac:dyDescent="0.55000000000000004">
      <c r="A34" s="18">
        <f>+A33+0.1</f>
        <v>4.0999999999999996</v>
      </c>
      <c r="B34" s="1" t="s">
        <v>125</v>
      </c>
      <c r="C34" s="28">
        <f>'Financial Statements'!B8/'Financial Statements'!B48</f>
        <v>1.1178523337727317</v>
      </c>
      <c r="D34" s="28">
        <f>'Financial Statements'!C8/'Financial Statements'!C48</f>
        <v>1.0422077367080529</v>
      </c>
      <c r="E34" s="28">
        <f>'Financial Statements'!D8/'Financial Statements'!D48</f>
        <v>0.84756150274168851</v>
      </c>
    </row>
    <row r="35" spans="1:11" x14ac:dyDescent="0.55000000000000004">
      <c r="A35" s="18">
        <f t="shared" ref="A35:A37" si="3">+A34+0.1</f>
        <v>4.1999999999999993</v>
      </c>
      <c r="B35" s="1" t="s">
        <v>126</v>
      </c>
      <c r="C35" s="28">
        <f>'Financial Statements'!B8/('Financial Statements'!B48-'Financial Statements'!B42)</f>
        <v>1.8142535081665516</v>
      </c>
      <c r="D35" s="28">
        <f>'Financial Statements'!C8/('Financial Statements'!C48-'Financial Statements'!C42)</f>
        <v>1.6922966608994938</v>
      </c>
      <c r="E35" s="28">
        <f>'Financial Statements'!D8/('Financial Statements'!D48-'Financial Statements'!D42)</f>
        <v>1.5236020535590398</v>
      </c>
    </row>
    <row r="36" spans="1:11" x14ac:dyDescent="0.55000000000000004">
      <c r="A36" s="18">
        <f t="shared" si="3"/>
        <v>4.2999999999999989</v>
      </c>
      <c r="B36" s="1" t="s">
        <v>127</v>
      </c>
      <c r="C36" s="28">
        <f>'Financial Statements'!B12/'Financial Statements'!B39</f>
        <v>45.197331176708452</v>
      </c>
      <c r="D36" s="28">
        <f>'Financial Statements'!C12/'Financial Statements'!C39</f>
        <v>32.367933130699086</v>
      </c>
      <c r="E36" s="28">
        <f>'Financial Statements'!D12/'Financial Statements'!D39</f>
        <v>41.753016498399411</v>
      </c>
    </row>
    <row r="37" spans="1:11" x14ac:dyDescent="0.55000000000000004">
      <c r="A37" s="18">
        <f t="shared" si="3"/>
        <v>4.3999999999999986</v>
      </c>
      <c r="B37" s="1" t="s">
        <v>128</v>
      </c>
      <c r="C37" s="29">
        <f>'Financial Statements'!B76/'Financial Statements'!B48</f>
        <v>0.28292440929256851</v>
      </c>
      <c r="D37" s="29">
        <f>'Financial Statements'!C76/'Financial Statements'!C48</f>
        <v>0.26974205275183616</v>
      </c>
      <c r="E37" s="29">
        <f>'Financial Statements'!D76/'Financial Statements'!D48</f>
        <v>0.1772557180259843</v>
      </c>
    </row>
    <row r="38" spans="1:11" x14ac:dyDescent="0.55000000000000004">
      <c r="A38" s="18"/>
    </row>
    <row r="39" spans="1:11" x14ac:dyDescent="0.55000000000000004">
      <c r="A39" s="18">
        <f>+A33+1</f>
        <v>5</v>
      </c>
      <c r="B39" s="17" t="s">
        <v>129</v>
      </c>
    </row>
    <row r="40" spans="1:11" x14ac:dyDescent="0.55000000000000004">
      <c r="A40" s="18">
        <f>+A39+0.1</f>
        <v>5.0999999999999996</v>
      </c>
      <c r="B40" s="1" t="s">
        <v>130</v>
      </c>
    </row>
    <row r="41" spans="1:11" x14ac:dyDescent="0.55000000000000004">
      <c r="A41" s="18">
        <f t="shared" ref="A41:A44" si="4">+A40+0.1</f>
        <v>5.1999999999999993</v>
      </c>
      <c r="B41" s="3" t="s">
        <v>131</v>
      </c>
      <c r="C41" s="30">
        <f>'Financial Statements'!B22/'Financial Statements'!B27</f>
        <v>6.1546144376377768E-3</v>
      </c>
      <c r="J41" t="s">
        <v>150</v>
      </c>
      <c r="K41" s="2">
        <v>4754986</v>
      </c>
    </row>
    <row r="42" spans="1:11" x14ac:dyDescent="0.55000000000000004">
      <c r="A42" s="18">
        <f t="shared" si="4"/>
        <v>5.2999999999999989</v>
      </c>
      <c r="B42" s="1" t="s">
        <v>132</v>
      </c>
    </row>
    <row r="43" spans="1:11" x14ac:dyDescent="0.55000000000000004">
      <c r="A43" s="18">
        <f t="shared" si="4"/>
        <v>5.3999999999999986</v>
      </c>
      <c r="B43" s="3" t="s">
        <v>133</v>
      </c>
    </row>
    <row r="44" spans="1:11" x14ac:dyDescent="0.55000000000000004">
      <c r="A44" s="18">
        <f t="shared" si="4"/>
        <v>5.4999999999999982</v>
      </c>
      <c r="B44" s="1" t="s">
        <v>134</v>
      </c>
    </row>
    <row r="45" spans="1:11" x14ac:dyDescent="0.55000000000000004">
      <c r="A45" s="18"/>
      <c r="B45" s="3" t="s">
        <v>135</v>
      </c>
    </row>
    <row r="46" spans="1:11" x14ac:dyDescent="0.55000000000000004">
      <c r="A46" s="18">
        <f>+A44+0.1</f>
        <v>5.5999999999999979</v>
      </c>
      <c r="B46" s="1" t="s">
        <v>136</v>
      </c>
    </row>
    <row r="47" spans="1:11" x14ac:dyDescent="0.55000000000000004">
      <c r="A47" s="18">
        <f t="shared" ref="A47:A50" si="5">+A45+0.1</f>
        <v>0.1</v>
      </c>
      <c r="B47" s="1" t="s">
        <v>137</v>
      </c>
    </row>
    <row r="48" spans="1:11" x14ac:dyDescent="0.55000000000000004">
      <c r="A48" s="18">
        <f t="shared" si="5"/>
        <v>5.6999999999999975</v>
      </c>
      <c r="B48" s="1" t="s">
        <v>138</v>
      </c>
    </row>
    <row r="49" spans="1:2" x14ac:dyDescent="0.55000000000000004">
      <c r="A49" s="18">
        <f t="shared" si="5"/>
        <v>0.2</v>
      </c>
      <c r="B49" s="1" t="s">
        <v>128</v>
      </c>
    </row>
    <row r="50" spans="1:2" x14ac:dyDescent="0.55000000000000004">
      <c r="A50" s="18">
        <f t="shared" si="5"/>
        <v>5.7999999999999972</v>
      </c>
      <c r="B50" s="1" t="s">
        <v>139</v>
      </c>
    </row>
    <row r="51" spans="1:2" x14ac:dyDescent="0.55000000000000004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Kariuki, Wiltord</cp:lastModifiedBy>
  <dcterms:created xsi:type="dcterms:W3CDTF">2020-05-18T16:32:37Z</dcterms:created>
  <dcterms:modified xsi:type="dcterms:W3CDTF">2024-08-10T12:36:33Z</dcterms:modified>
</cp:coreProperties>
</file>