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374" documentId="11_8AF895286E3272B21E84E24CA475E31184D19F3F" xr6:coauthVersionLast="47" xr6:coauthVersionMax="47" xr10:uidLastSave="{61E306A0-7CF2-4531-9972-5DA6C9183087}"/>
  <bookViews>
    <workbookView xWindow="0" yWindow="0" windowWidth="23040" windowHeight="7524" firstSheet="2" activeTab="3" xr2:uid="{00000000-000D-0000-FFFF-FFFF00000000}"/>
  </bookViews>
  <sheets>
    <sheet name="Instructions" sheetId="2" r:id="rId1"/>
    <sheet name="Financial Statements" sheetId="1" r:id="rId2"/>
    <sheet name="List of Ratios" sheetId="3" r:id="rId3"/>
    <sheet name="Calculations" sheetId="4" r:id="rId4"/>
    <sheet name="Sheet1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3" l="1"/>
  <c r="E72" i="3"/>
  <c r="C72" i="3"/>
  <c r="D71" i="3"/>
  <c r="E71" i="3"/>
  <c r="C71" i="3"/>
  <c r="D70" i="3"/>
  <c r="E70" i="3"/>
  <c r="C70" i="3"/>
  <c r="D69" i="3"/>
  <c r="E69" i="3"/>
  <c r="C69" i="3"/>
  <c r="D68" i="3"/>
  <c r="E68" i="3"/>
  <c r="C68" i="3"/>
  <c r="D57" i="3"/>
  <c r="E57" i="3"/>
  <c r="C57" i="3"/>
  <c r="D56" i="3"/>
  <c r="E56" i="3"/>
  <c r="C56" i="3"/>
  <c r="D58" i="3"/>
  <c r="E58" i="3"/>
  <c r="C58" i="3"/>
  <c r="D64" i="3"/>
  <c r="E64" i="3"/>
  <c r="C64" i="3"/>
  <c r="D63" i="3"/>
  <c r="E63" i="3"/>
  <c r="C63" i="3"/>
  <c r="D62" i="3"/>
  <c r="E62" i="3"/>
  <c r="C62" i="3"/>
  <c r="D60" i="3"/>
  <c r="E60" i="3"/>
  <c r="C60" i="3"/>
  <c r="D59" i="3"/>
  <c r="E59" i="3"/>
  <c r="C59" i="3"/>
  <c r="D11" i="3"/>
  <c r="E11" i="3"/>
  <c r="C11" i="3"/>
  <c r="D49" i="3"/>
  <c r="E49" i="3"/>
  <c r="C49" i="3"/>
  <c r="F15" i="4"/>
  <c r="G15" i="4"/>
  <c r="E15" i="4"/>
  <c r="B48" i="1"/>
  <c r="D47" i="3"/>
  <c r="E47" i="3"/>
  <c r="C47" i="3"/>
  <c r="F14" i="4"/>
  <c r="G14" i="4"/>
  <c r="E14" i="4"/>
  <c r="F13" i="4"/>
  <c r="D42" i="3" s="1"/>
  <c r="G13" i="4"/>
  <c r="E42" i="3" s="1"/>
  <c r="E13" i="4"/>
  <c r="C42" i="3" s="1"/>
  <c r="F11" i="4"/>
  <c r="G11" i="4"/>
  <c r="E11" i="4"/>
  <c r="F10" i="4"/>
  <c r="D35" i="3" s="1"/>
  <c r="G10" i="4"/>
  <c r="E35" i="3" s="1"/>
  <c r="E10" i="4"/>
  <c r="C35" i="3" s="1"/>
  <c r="F9" i="4"/>
  <c r="G9" i="4"/>
  <c r="E9" i="4"/>
  <c r="F7" i="4"/>
  <c r="D30" i="3" s="1"/>
  <c r="G7" i="4"/>
  <c r="E30" i="3" s="1"/>
  <c r="E7" i="4"/>
  <c r="C30" i="3" s="1"/>
  <c r="F8" i="4"/>
  <c r="G8" i="4"/>
  <c r="E8" i="4"/>
  <c r="D29" i="3"/>
  <c r="E29" i="3"/>
  <c r="C29" i="3"/>
  <c r="D27" i="3"/>
  <c r="E27" i="3"/>
  <c r="C27" i="3"/>
  <c r="D26" i="3"/>
  <c r="E26" i="3"/>
  <c r="C26" i="3"/>
  <c r="D25" i="3"/>
  <c r="E25" i="3"/>
  <c r="C25" i="3"/>
  <c r="D22" i="3"/>
  <c r="E22" i="3"/>
  <c r="C22" i="3"/>
  <c r="F6" i="4"/>
  <c r="D48" i="3" s="1"/>
  <c r="G6" i="4"/>
  <c r="E48" i="3" s="1"/>
  <c r="E6" i="4"/>
  <c r="C48" i="3" s="1"/>
  <c r="F5" i="4"/>
  <c r="D18" i="3" s="1"/>
  <c r="G5" i="4"/>
  <c r="E18" i="3" s="1"/>
  <c r="E5" i="4"/>
  <c r="C18" i="3" s="1"/>
  <c r="F3" i="4"/>
  <c r="D10" i="3" s="1"/>
  <c r="G3" i="4"/>
  <c r="E10" i="3" s="1"/>
  <c r="E3" i="4"/>
  <c r="C10" i="3" s="1"/>
  <c r="F2" i="4"/>
  <c r="G2" i="4"/>
  <c r="E2" i="4"/>
  <c r="D17" i="3"/>
  <c r="E17" i="3"/>
  <c r="C17" i="3"/>
  <c r="D14" i="3"/>
  <c r="E14" i="3"/>
  <c r="C14" i="3"/>
  <c r="D13" i="3"/>
  <c r="E13" i="3"/>
  <c r="C13" i="3"/>
  <c r="D8" i="3"/>
  <c r="E8" i="3"/>
  <c r="C8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C9" i="3" l="1"/>
  <c r="C12" i="3" s="1"/>
  <c r="C36" i="3"/>
  <c r="E9" i="3"/>
  <c r="E12" i="3" s="1"/>
  <c r="E36" i="3"/>
  <c r="D9" i="3"/>
  <c r="D12" i="3" s="1"/>
  <c r="D36" i="3"/>
  <c r="E37" i="3"/>
  <c r="E34" i="3"/>
  <c r="D37" i="3"/>
  <c r="D34" i="3"/>
  <c r="E17" i="4"/>
  <c r="C50" i="3" s="1"/>
  <c r="C40" i="3"/>
  <c r="G17" i="4"/>
  <c r="E50" i="3" s="1"/>
  <c r="E40" i="3"/>
  <c r="F17" i="4"/>
  <c r="D50" i="3" s="1"/>
  <c r="D40" i="3"/>
  <c r="C46" i="3"/>
  <c r="C44" i="3"/>
  <c r="E46" i="3"/>
  <c r="E44" i="3"/>
  <c r="D46" i="3"/>
  <c r="D44" i="3"/>
  <c r="C37" i="3"/>
  <c r="C34" i="3"/>
  <c r="C28" i="3"/>
  <c r="C20" i="3"/>
  <c r="E28" i="3"/>
  <c r="E20" i="3"/>
  <c r="D28" i="3"/>
  <c r="D20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<sst xmlns="http://schemas.openxmlformats.org/spreadsheetml/2006/main" count="318" uniqueCount="221">
  <si>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</si>
  <si>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</si>
  <si>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</si>
  <si>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</si>
  <si>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</si>
  <si>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</si>
  <si>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</si>
  <si>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</si>
  <si>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</si>
  <si>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</si>
  <si>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</si>
  <si>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</si>
  <si>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</si>
  <si>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</si>
  <si>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</si>
  <si>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</si>
  <si>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</si>
  <si>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</si>
  <si>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</si>
  <si>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</si>
  <si>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</si>
  <si>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</si>
  <si>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</si>
  <si>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</si>
  <si>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</si>
  <si>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</si>
  <si>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</si>
  <si>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</si>
  <si>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</si>
  <si>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</si>
  <si>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</si>
  <si>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</si>
  <si>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</si>
  <si>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</si>
  <si>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</si>
  <si>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</si>
  <si>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</si>
  <si>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</si>
  <si>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</si>
  <si>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</si>
  <si>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</si>
  <si>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</si>
  <si>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</si>
  <si>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</si>
  <si>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</si>
  <si>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</si>
  <si>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</si>
  <si>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</si>
  <si>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</si>
  <si>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</si>
  <si>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</si>
  <si>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</si>
  <si>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</si>
  <si>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</si>
  <si>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</si>
  <si>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</si>
  <si>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</si>
  <si>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</si>
  <si>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</si>
  <si>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</si>
  <si>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</si>
  <si>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</si>
  <si>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</si>
  <si>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</si>
  <si>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</si>
  <si>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</si>
  <si>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</si>
  <si>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</si>
  <si>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</si>
  <si>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</si>
  <si>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</si>
  <si>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</si>
  <si>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</si>
  <si>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</si>
  <si>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</si>
  <si>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</si>
  <si>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</si>
  <si>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</si>
  <si>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</si>
  <si>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</si>
  <si>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</si>
  <si>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</si>
  <si>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</si>
  <si>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</si>
  <si>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</si>
  <si>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</si>
  <si>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</si>
  <si>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</si>
  <si>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</si>
  <si>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</si>
  <si>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</si>
  <si>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</si>
  <si>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</si>
  <si>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</si>
  <si>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</si>
  <si>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</si>
  <si>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</si>
  <si>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</si>
  <si>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</si>
  <si>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</si>
  <si>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</si>
  <si>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</si>
  <si>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</si>
  <si>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</si>
  <si>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</si>
  <si>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</si>
  <si>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</si>
  <si>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</si>
  <si>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</si>
  <si>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</si>
  <si>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</si>
  <si>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</si>
  <si>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</si>
  <si>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</si>
  <si>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</si>
  <si>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</si>
  <si>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</si>
  <si>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</si>
  <si>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</si>
  <si>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</si>
  <si>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</si>
  <si>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</si>
  <si>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</si>
  <si>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</si>
  <si>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</si>
  <si>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</si>
  <si>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</si>
  <si>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</si>
  <si>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</si>
  <si>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</si>
  <si>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</si>
  <si>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</si>
  <si>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</si>
  <si>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</si>
  <si>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</si>
  <si>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</si>
  <si>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</si>
  <si>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</si>
  <si>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</si>
  <si>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</si>
  <si>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</si>
  <si>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</si>
  <si>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</si>
  <si>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</si>
  <si>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</si>
  <si>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</si>
  <si>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</si>
  <si>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</si>
  <si>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</si>
  <si>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</si>
  <si>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Net Sales</t>
  </si>
  <si>
    <t xml:space="preserve"> </t>
  </si>
  <si>
    <t>Total Assets</t>
  </si>
  <si>
    <t>Total Liabilities</t>
  </si>
  <si>
    <t>Shareholders Equity</t>
  </si>
  <si>
    <t>Formula</t>
  </si>
  <si>
    <t>where;</t>
  </si>
  <si>
    <t>(Current Liabilities/Current Assets​)</t>
  </si>
  <si>
    <t>Average inventory</t>
  </si>
  <si>
    <t>(Opening Inventory + Closing Inventory)/2</t>
  </si>
  <si>
    <t>(Current Assets−Inventory​)/(Current Liabilities)</t>
  </si>
  <si>
    <t xml:space="preserve">Average Account Payable </t>
  </si>
  <si>
    <t>(Opening Account Payable + Closing Account Payable)/2</t>
  </si>
  <si>
    <t>(Cash and Cash Equivalents+Marketable Securities​)/(Current Liabilities)</t>
  </si>
  <si>
    <t>Average AccountReceivable</t>
  </si>
  <si>
    <t>(Opening Account Receivable + Closing Account Receivable)/2</t>
  </si>
  <si>
    <t>(Cash + marketable securities + account receivable)/average daily operating expenses</t>
  </si>
  <si>
    <t>(Average Inventory/Cost of Sales​)×365</t>
  </si>
  <si>
    <t>(Average Accounts Payable/Cost of Sales)×365</t>
  </si>
  <si>
    <t>Net Income+Depreciation−Capital Expenditures+Net Borrowing−Change in Working Capital</t>
  </si>
  <si>
    <t>(Average Accounts Receivable/Total Credit Sales)×365</t>
  </si>
  <si>
    <t>Change in working capital</t>
  </si>
  <si>
    <t>Current Asset - Current Liabilities</t>
  </si>
  <si>
    <t>Inventory Days+Receivable Days−Payable Days</t>
  </si>
  <si>
    <t>Average Total Asset</t>
  </si>
  <si>
    <t>(Total Assets at the Beginning of the Period+Total Assets at the End of the Period​)/2</t>
  </si>
  <si>
    <t>(Working Capital​/Sales)×100</t>
  </si>
  <si>
    <t>Average Fixed Asset</t>
  </si>
  <si>
    <t>(Net Fixed Assets at the Beginning of the Period+Net Fixed Assets at the End of the Period​)/2</t>
  </si>
  <si>
    <t>Earnings Per Share</t>
  </si>
  <si>
    <t>Net Income​/Number of Outstanding Shares</t>
  </si>
  <si>
    <t>Market Price per share as at 04/08/24</t>
  </si>
  <si>
    <t>Book Value Per Share</t>
  </si>
  <si>
    <t>Total Shareholders’ Equity​/Number of Outstanding  Shares</t>
  </si>
  <si>
    <t>((Revenue−Cost of Sales​)/Revenue)×100</t>
  </si>
  <si>
    <t>Total Dividends​/Net Income</t>
  </si>
  <si>
    <t>(EBITDA/Revenue) ​×100</t>
  </si>
  <si>
    <t>Capital Employed</t>
  </si>
  <si>
    <t>Total Assets - Current Liabilities</t>
  </si>
  <si>
    <t>Enterprise Value</t>
  </si>
  <si>
    <t>EV=Market Capitalization+Total Debt+Minority Interest+Preferred Shares−Cash and Cash Equivalents</t>
  </si>
  <si>
    <t>(EBIT/Revenue) ​×100</t>
  </si>
  <si>
    <t>Market Capitalisation</t>
  </si>
  <si>
    <t>Share price * Outstanding Shares</t>
  </si>
  <si>
    <t>(Net Income/Revenue​)×100</t>
  </si>
  <si>
    <t>Total Liabilities​/Shareholder’s Equity</t>
  </si>
  <si>
    <t>Total Debt​/Total Assets</t>
  </si>
  <si>
    <t>Long-term Debt​/Total Capital</t>
  </si>
  <si>
    <t>EBIT​/Interest Expense</t>
  </si>
  <si>
    <t>Net Operating Income​/Total Debt Service</t>
  </si>
  <si>
    <t>FCFE​/Number of Shares Outstanding</t>
  </si>
  <si>
    <t>Net Sales​/Average Total Assets</t>
  </si>
  <si>
    <t>Net Sales​/Average Net Fixed Assets</t>
  </si>
  <si>
    <t>Cost of Sales/Average Inventory</t>
  </si>
  <si>
    <t>Net Income​/Average Total Assets</t>
  </si>
  <si>
    <t>Market Price per Share​/Earnings per Share (EPS)</t>
  </si>
  <si>
    <t>Market Price per Share​/Book Value per Share</t>
  </si>
  <si>
    <t>Dividends per Share​/Earnings per Share (EPS)</t>
  </si>
  <si>
    <t>Annual Dividends per Share​/Current Market Price per Share</t>
  </si>
  <si>
    <t>Net Income​/Average Shareholders’ Equity</t>
  </si>
  <si>
    <t>Net Income​/Total Assets</t>
  </si>
  <si>
    <t>Enterprise Value/EBITDA​</t>
  </si>
  <si>
    <t>((Current Period Gross Profit−Previous Period Gross Profit​)/Previous Period Gross Profit) ×100</t>
  </si>
  <si>
    <t>((Current Period Expense−Previous Period Expense​)/Previous Period Expense) ×100</t>
  </si>
  <si>
    <t>((Current Period Amount−Previous Period Amount​)/Previous Period Amount)×100</t>
  </si>
  <si>
    <t>((COGS​)/Net Sales)×100</t>
  </si>
  <si>
    <t>((Gross Profits)/Net Sales)×100</t>
  </si>
  <si>
    <t>((Operating Expense​)/Net Sales)×100</t>
  </si>
  <si>
    <t>((Operating Income)/Net Sales)×100</t>
  </si>
  <si>
    <t>((Net Profit)/Net Sales)×100</t>
  </si>
  <si>
    <t>(Net SalesCOGS​)×100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</si>
</sst>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8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loomberg.com/quote/AAPL: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9" workbookViewId="0">
      <selection activeCell="A14" sqref="A14"/>
    </sheetView>
  </sheetViews>
  <sheetFormatPr defaultRowHeight="14.45"/>
  <cols>
    <col min="1" max="1" width="104.5703125" customWidth="1"/>
  </cols>
  <sheetData>
    <row r="1" spans="1:1" ht="23.45">
      <c r="A1" s="5" t="s">
        <v>0</v>
      </c>
    </row>
    <row r="3" spans="1:1">
      <c r="A3" s="7" t="s">
        <v>1</v>
      </c>
    </row>
    <row r="4" spans="1:1">
      <c r="A4" s="16" t="s">
        <v>2</v>
      </c>
    </row>
    <row r="5" spans="1:1">
      <c r="A5" s="7" t="s">
        <v>3</v>
      </c>
    </row>
    <row r="6" spans="1:1">
      <c r="A6" s="1" t="s">
        <v>4</v>
      </c>
    </row>
    <row r="7" spans="1:1">
      <c r="A7" s="1"/>
    </row>
    <row r="8" spans="1:1">
      <c r="A8" s="17" t="s">
        <v>5</v>
      </c>
    </row>
    <row r="9" spans="1:1">
      <c r="A9" s="1" t="s">
        <v>6</v>
      </c>
    </row>
    <row r="10" spans="1:1">
      <c r="A10" s="1" t="s">
        <v>7</v>
      </c>
    </row>
    <row r="11" spans="1:1">
      <c r="A11" s="1" t="s">
        <v>8</v>
      </c>
    </row>
    <row r="12" spans="1:1">
      <c r="A12" s="1" t="s">
        <v>9</v>
      </c>
    </row>
    <row r="13" spans="1:1">
      <c r="A13" s="1"/>
    </row>
    <row r="14" spans="1:1">
      <c r="A14" s="17" t="s">
        <v>10</v>
      </c>
    </row>
    <row r="15" spans="1:1">
      <c r="A15" s="1" t="s">
        <v>11</v>
      </c>
    </row>
    <row r="16" spans="1:1">
      <c r="A16" s="1" t="s">
        <v>7</v>
      </c>
    </row>
    <row r="17" spans="1:1">
      <c r="A17" s="1" t="s">
        <v>8</v>
      </c>
    </row>
    <row r="18" spans="1:1">
      <c r="A18" s="1" t="s">
        <v>12</v>
      </c>
    </row>
    <row r="19" spans="1:1">
      <c r="A19" s="1" t="s">
        <v>13</v>
      </c>
    </row>
    <row r="20" spans="1:1">
      <c r="A20" s="1"/>
    </row>
    <row r="21" spans="1:1">
      <c r="A21" s="17" t="s">
        <v>14</v>
      </c>
    </row>
    <row r="22" spans="1:1">
      <c r="A22" s="1" t="s">
        <v>15</v>
      </c>
    </row>
    <row r="23" spans="1:1">
      <c r="A23" s="1" t="s">
        <v>16</v>
      </c>
    </row>
    <row r="24" spans="1:1">
      <c r="A24" s="1" t="s">
        <v>17</v>
      </c>
    </row>
    <row r="25" spans="1:1">
      <c r="A25" s="1"/>
    </row>
    <row r="26" spans="1:1">
      <c r="A26" s="17" t="s">
        <v>18</v>
      </c>
    </row>
    <row r="27" spans="1:1">
      <c r="A27" s="16" t="s">
        <v>19</v>
      </c>
    </row>
    <row r="29" spans="1:1">
      <c r="A29" s="7" t="s">
        <v>20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3" workbookViewId="0">
      <selection activeCell="A18" sqref="A18"/>
    </sheetView>
  </sheetViews>
  <sheetFormatPr defaultRowHeight="14.4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>
      <c r="A1" s="6" t="s">
        <v>21</v>
      </c>
      <c r="B1" s="4" t="s">
        <v>22</v>
      </c>
      <c r="C1" s="4"/>
      <c r="D1" s="4"/>
      <c r="E1" s="4"/>
      <c r="F1" s="4"/>
      <c r="G1" s="4"/>
      <c r="H1" s="4"/>
      <c r="I1" s="4"/>
      <c r="J1" s="4"/>
    </row>
    <row r="2" spans="1:10">
      <c r="A2" s="26" t="s">
        <v>23</v>
      </c>
      <c r="B2" s="26"/>
      <c r="C2" s="26"/>
      <c r="D2" s="26"/>
    </row>
    <row r="3" spans="1:10">
      <c r="B3" s="25" t="s">
        <v>24</v>
      </c>
      <c r="C3" s="25"/>
      <c r="D3" s="25"/>
    </row>
    <row r="4" spans="1:10">
      <c r="B4" s="7">
        <v>2022</v>
      </c>
      <c r="C4" s="7">
        <v>2021</v>
      </c>
      <c r="D4" s="7">
        <v>2020</v>
      </c>
    </row>
    <row r="5" spans="1:10">
      <c r="A5" t="s">
        <v>25</v>
      </c>
    </row>
    <row r="6" spans="1:10">
      <c r="A6" s="1" t="s">
        <v>26</v>
      </c>
      <c r="B6" s="12">
        <v>316199</v>
      </c>
      <c r="C6" s="12">
        <v>297392</v>
      </c>
      <c r="D6" s="12">
        <v>220747</v>
      </c>
    </row>
    <row r="7" spans="1:10">
      <c r="A7" s="1" t="s">
        <v>27</v>
      </c>
      <c r="B7" s="12">
        <v>78129</v>
      </c>
      <c r="C7" s="12">
        <v>68425</v>
      </c>
      <c r="D7" s="12">
        <v>53768</v>
      </c>
    </row>
    <row r="8" spans="1:10">
      <c r="A8" s="8" t="s">
        <v>28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>
      <c r="A9" t="s">
        <v>29</v>
      </c>
      <c r="B9" s="12"/>
      <c r="C9" s="12"/>
      <c r="D9" s="12"/>
    </row>
    <row r="10" spans="1:10">
      <c r="A10" s="1" t="s">
        <v>26</v>
      </c>
      <c r="B10" s="12">
        <v>201471</v>
      </c>
      <c r="C10" s="12">
        <v>192266</v>
      </c>
      <c r="D10" s="12">
        <v>151286</v>
      </c>
    </row>
    <row r="11" spans="1:10">
      <c r="A11" s="1" t="s">
        <v>27</v>
      </c>
      <c r="B11" s="12">
        <v>22075</v>
      </c>
      <c r="C11" s="12">
        <v>20715</v>
      </c>
      <c r="D11" s="12">
        <v>18273</v>
      </c>
    </row>
    <row r="12" spans="1:10">
      <c r="A12" s="8" t="s">
        <v>30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>
      <c r="A13" s="8" t="s">
        <v>31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>
      <c r="A14" t="s">
        <v>32</v>
      </c>
      <c r="B14" s="12"/>
      <c r="C14" s="12"/>
      <c r="D14" s="12"/>
    </row>
    <row r="15" spans="1:10">
      <c r="A15" s="1" t="s">
        <v>33</v>
      </c>
      <c r="B15" s="12">
        <v>26251</v>
      </c>
      <c r="C15" s="12">
        <v>21914</v>
      </c>
      <c r="D15" s="12">
        <v>18752</v>
      </c>
    </row>
    <row r="16" spans="1:10">
      <c r="A16" s="1" t="s">
        <v>34</v>
      </c>
      <c r="B16" s="12">
        <v>25094</v>
      </c>
      <c r="C16" s="12">
        <v>21973</v>
      </c>
      <c r="D16" s="12">
        <v>19916</v>
      </c>
    </row>
    <row r="17" spans="1:4">
      <c r="A17" s="8" t="s">
        <v>35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>
      <c r="A18" s="8" t="s">
        <v>12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>
      <c r="A19" t="s">
        <v>36</v>
      </c>
      <c r="B19" s="12">
        <v>-334</v>
      </c>
      <c r="C19" s="12">
        <v>258</v>
      </c>
      <c r="D19" s="12">
        <v>803</v>
      </c>
    </row>
    <row r="20" spans="1:4">
      <c r="A20" s="8" t="s">
        <v>37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>
      <c r="A21" t="s">
        <v>38</v>
      </c>
      <c r="B21" s="12">
        <v>19300</v>
      </c>
      <c r="C21" s="12">
        <v>14527</v>
      </c>
      <c r="D21" s="12">
        <v>9680</v>
      </c>
    </row>
    <row r="22" spans="1:4" ht="15" thickBot="1">
      <c r="A22" s="9" t="s">
        <v>39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>
      <c r="A23" t="s">
        <v>40</v>
      </c>
    </row>
    <row r="24" spans="1:4">
      <c r="A24" s="1" t="s">
        <v>41</v>
      </c>
      <c r="B24" s="10">
        <v>6.15</v>
      </c>
      <c r="C24" s="10">
        <v>5.67</v>
      </c>
      <c r="D24" s="10">
        <v>3.31</v>
      </c>
    </row>
    <row r="25" spans="1:4">
      <c r="A25" s="1" t="s">
        <v>42</v>
      </c>
      <c r="B25" s="10">
        <v>6.11</v>
      </c>
      <c r="C25" s="10">
        <v>5.61</v>
      </c>
      <c r="D25" s="10">
        <v>3.28</v>
      </c>
    </row>
    <row r="26" spans="1:4">
      <c r="A26" t="s">
        <v>43</v>
      </c>
    </row>
    <row r="27" spans="1:4">
      <c r="A27" s="1" t="s">
        <v>41</v>
      </c>
      <c r="B27" s="2">
        <v>16215963</v>
      </c>
      <c r="C27" s="2">
        <v>16701272</v>
      </c>
      <c r="D27" s="2">
        <v>17352119</v>
      </c>
    </row>
    <row r="28" spans="1:4">
      <c r="A28" s="1" t="s">
        <v>42</v>
      </c>
      <c r="B28" s="2">
        <v>16325819</v>
      </c>
      <c r="C28" s="2">
        <v>16864919</v>
      </c>
      <c r="D28" s="2">
        <v>17528214</v>
      </c>
    </row>
    <row r="31" spans="1:4">
      <c r="A31" s="26" t="s">
        <v>44</v>
      </c>
      <c r="B31" s="26"/>
      <c r="C31" s="26"/>
      <c r="D31" s="26"/>
    </row>
    <row r="32" spans="1:4">
      <c r="B32" s="25" t="s">
        <v>45</v>
      </c>
      <c r="C32" s="25"/>
      <c r="D32" s="25"/>
    </row>
    <row r="33" spans="1:4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>
      <c r="A35" t="s">
        <v>46</v>
      </c>
    </row>
    <row r="36" spans="1:4">
      <c r="A36" s="1" t="s">
        <v>47</v>
      </c>
      <c r="B36" s="12">
        <v>23646</v>
      </c>
      <c r="C36" s="12">
        <v>34940</v>
      </c>
      <c r="D36" s="12">
        <v>38016</v>
      </c>
    </row>
    <row r="37" spans="1:4">
      <c r="A37" s="1" t="s">
        <v>48</v>
      </c>
      <c r="B37" s="12">
        <v>24658</v>
      </c>
      <c r="C37" s="12">
        <v>27699</v>
      </c>
      <c r="D37" s="12">
        <v>52927</v>
      </c>
    </row>
    <row r="38" spans="1:4">
      <c r="A38" s="1" t="s">
        <v>49</v>
      </c>
      <c r="B38" s="12">
        <v>28184</v>
      </c>
      <c r="C38" s="12">
        <v>26278</v>
      </c>
      <c r="D38" s="12">
        <v>16120</v>
      </c>
    </row>
    <row r="39" spans="1:4">
      <c r="A39" s="1" t="s">
        <v>50</v>
      </c>
      <c r="B39" s="12">
        <v>4946</v>
      </c>
      <c r="C39" s="12">
        <v>6580</v>
      </c>
      <c r="D39" s="12">
        <v>4061</v>
      </c>
    </row>
    <row r="40" spans="1:4">
      <c r="A40" s="1" t="s">
        <v>51</v>
      </c>
      <c r="B40" s="12">
        <v>32748</v>
      </c>
      <c r="C40" s="12">
        <v>25228</v>
      </c>
      <c r="D40" s="12">
        <v>21325</v>
      </c>
    </row>
    <row r="41" spans="1:4">
      <c r="A41" s="1" t="s">
        <v>52</v>
      </c>
      <c r="B41" s="12">
        <v>21223</v>
      </c>
      <c r="C41" s="12">
        <v>14111</v>
      </c>
      <c r="D41" s="12">
        <v>11264</v>
      </c>
    </row>
    <row r="42" spans="1:4">
      <c r="A42" s="8" t="s">
        <v>53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>
      <c r="A43" t="s">
        <v>54</v>
      </c>
      <c r="B43" s="12"/>
      <c r="C43" s="12"/>
      <c r="D43" s="12"/>
    </row>
    <row r="44" spans="1:4">
      <c r="A44" s="1" t="s">
        <v>48</v>
      </c>
      <c r="B44" s="12">
        <v>120805</v>
      </c>
      <c r="C44" s="12">
        <v>127877</v>
      </c>
      <c r="D44" s="12">
        <v>100887</v>
      </c>
    </row>
    <row r="45" spans="1:4">
      <c r="A45" s="1" t="s">
        <v>55</v>
      </c>
      <c r="B45" s="12">
        <v>42117</v>
      </c>
      <c r="C45" s="12">
        <v>39440</v>
      </c>
      <c r="D45" s="12">
        <v>36766</v>
      </c>
    </row>
    <row r="46" spans="1:4">
      <c r="A46" s="1" t="s">
        <v>56</v>
      </c>
      <c r="B46" s="12">
        <v>54428</v>
      </c>
      <c r="C46" s="12">
        <v>48849</v>
      </c>
      <c r="D46" s="12">
        <v>42522</v>
      </c>
    </row>
    <row r="47" spans="1:4">
      <c r="A47" s="8" t="s">
        <v>57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>
      <c r="A48" s="9" t="s">
        <v>58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/>
    <row r="50" spans="1:4">
      <c r="A50" t="s">
        <v>59</v>
      </c>
    </row>
    <row r="51" spans="1:4">
      <c r="A51" s="1" t="s">
        <v>60</v>
      </c>
      <c r="B51" s="12">
        <v>64115</v>
      </c>
      <c r="C51" s="12">
        <v>54763</v>
      </c>
      <c r="D51" s="12">
        <v>42296</v>
      </c>
    </row>
    <row r="52" spans="1:4">
      <c r="A52" s="1" t="s">
        <v>61</v>
      </c>
      <c r="B52" s="12">
        <v>60845</v>
      </c>
      <c r="C52" s="12">
        <v>47493</v>
      </c>
      <c r="D52" s="12">
        <v>42684</v>
      </c>
    </row>
    <row r="53" spans="1:4">
      <c r="A53" s="1" t="s">
        <v>62</v>
      </c>
      <c r="B53" s="12">
        <v>7912</v>
      </c>
      <c r="C53" s="12">
        <v>7612</v>
      </c>
      <c r="D53" s="12">
        <v>6643</v>
      </c>
    </row>
    <row r="54" spans="1:4">
      <c r="A54" s="1" t="s">
        <v>63</v>
      </c>
      <c r="B54" s="12">
        <v>9982</v>
      </c>
      <c r="C54" s="12">
        <v>6000</v>
      </c>
      <c r="D54" s="12">
        <v>4996</v>
      </c>
    </row>
    <row r="55" spans="1:4">
      <c r="A55" s="1" t="s">
        <v>64</v>
      </c>
      <c r="B55" s="12">
        <v>11128</v>
      </c>
      <c r="C55" s="12">
        <v>9613</v>
      </c>
      <c r="D55" s="12">
        <v>8773</v>
      </c>
    </row>
    <row r="56" spans="1:4">
      <c r="A56" s="8" t="s">
        <v>65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>
      <c r="A57" t="s">
        <v>66</v>
      </c>
      <c r="B57" s="12"/>
      <c r="C57" s="12"/>
      <c r="D57" s="12"/>
    </row>
    <row r="58" spans="1:4">
      <c r="A58" s="1" t="s">
        <v>62</v>
      </c>
      <c r="B58" s="12"/>
      <c r="C58" s="12"/>
      <c r="D58" s="12"/>
    </row>
    <row r="59" spans="1:4">
      <c r="A59" s="1" t="s">
        <v>64</v>
      </c>
      <c r="B59" s="12">
        <v>98959</v>
      </c>
      <c r="C59" s="12">
        <v>109106</v>
      </c>
      <c r="D59" s="12">
        <v>98667</v>
      </c>
    </row>
    <row r="60" spans="1:4">
      <c r="A60" s="1" t="s">
        <v>67</v>
      </c>
      <c r="B60" s="12">
        <v>49142</v>
      </c>
      <c r="C60" s="12">
        <v>53325</v>
      </c>
      <c r="D60" s="12">
        <v>54490</v>
      </c>
    </row>
    <row r="61" spans="1:4">
      <c r="A61" s="23" t="s">
        <v>68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4">
      <c r="A62" s="8" t="s">
        <v>69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>
      <c r="B63" s="12"/>
      <c r="C63" s="12"/>
      <c r="D63" s="12"/>
    </row>
    <row r="64" spans="1:4">
      <c r="A64" t="s">
        <v>70</v>
      </c>
      <c r="B64" s="12"/>
      <c r="C64" s="12"/>
      <c r="D64" s="12"/>
    </row>
    <row r="65" spans="1:4">
      <c r="A65" s="1" t="s">
        <v>71</v>
      </c>
      <c r="B65" s="12">
        <v>64849</v>
      </c>
      <c r="C65" s="12">
        <v>57365</v>
      </c>
      <c r="D65" s="12">
        <v>50779</v>
      </c>
    </row>
    <row r="66" spans="1:4">
      <c r="A66" s="1" t="s">
        <v>72</v>
      </c>
      <c r="B66" s="12">
        <v>-3068</v>
      </c>
      <c r="C66" s="12">
        <v>5562</v>
      </c>
      <c r="D66" s="12">
        <v>14966</v>
      </c>
    </row>
    <row r="67" spans="1:4">
      <c r="A67" s="1" t="s">
        <v>73</v>
      </c>
      <c r="B67" s="12">
        <v>-11109</v>
      </c>
      <c r="C67" s="12">
        <v>163</v>
      </c>
      <c r="D67" s="12">
        <v>-406</v>
      </c>
    </row>
    <row r="68" spans="1:4">
      <c r="A68" s="8" t="s">
        <v>74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>
      <c r="A69" s="9" t="s">
        <v>75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/>
    <row r="71" spans="1:4">
      <c r="A71" s="26" t="s">
        <v>76</v>
      </c>
      <c r="B71" s="26"/>
      <c r="C71" s="26"/>
      <c r="D71" s="26"/>
    </row>
    <row r="72" spans="1:4">
      <c r="B72" s="25" t="s">
        <v>24</v>
      </c>
      <c r="C72" s="25"/>
      <c r="D72" s="25"/>
    </row>
    <row r="73" spans="1:4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>
      <c r="A75" s="7" t="s">
        <v>77</v>
      </c>
      <c r="B75" s="15"/>
      <c r="C75" s="15"/>
      <c r="D75" s="15"/>
    </row>
    <row r="76" spans="1:4">
      <c r="A76" t="s">
        <v>78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>
      <c r="A77" s="11" t="s">
        <v>39</v>
      </c>
      <c r="B77" s="15"/>
      <c r="C77" s="15"/>
      <c r="D77" s="15"/>
    </row>
    <row r="78" spans="1:4">
      <c r="A78" s="1" t="s">
        <v>79</v>
      </c>
      <c r="B78" s="12"/>
      <c r="C78" s="12"/>
      <c r="D78" s="12"/>
    </row>
    <row r="79" spans="1:4">
      <c r="A79" s="3" t="s">
        <v>80</v>
      </c>
      <c r="B79" s="12">
        <v>11104</v>
      </c>
      <c r="C79" s="12">
        <v>11284</v>
      </c>
      <c r="D79" s="12">
        <v>11056</v>
      </c>
    </row>
    <row r="80" spans="1:4">
      <c r="A80" s="3" t="s">
        <v>81</v>
      </c>
      <c r="B80" s="12">
        <v>9038</v>
      </c>
      <c r="C80" s="12">
        <v>7906</v>
      </c>
      <c r="D80" s="12">
        <v>6829</v>
      </c>
    </row>
    <row r="81" spans="1:4">
      <c r="A81" s="3" t="s">
        <v>82</v>
      </c>
      <c r="B81" s="12">
        <v>895</v>
      </c>
      <c r="C81" s="12">
        <v>-4774</v>
      </c>
      <c r="D81" s="12">
        <v>-215</v>
      </c>
    </row>
    <row r="82" spans="1:4">
      <c r="A82" s="3" t="s">
        <v>83</v>
      </c>
      <c r="B82" s="12">
        <v>111</v>
      </c>
      <c r="C82" s="12">
        <v>-147</v>
      </c>
      <c r="D82" s="12">
        <v>-97</v>
      </c>
    </row>
    <row r="83" spans="1:4">
      <c r="A83" t="s">
        <v>84</v>
      </c>
      <c r="B83" s="12"/>
      <c r="C83" s="12"/>
      <c r="D83" s="12"/>
    </row>
    <row r="84" spans="1:4">
      <c r="A84" s="1" t="s">
        <v>49</v>
      </c>
      <c r="B84" s="12">
        <v>-1823</v>
      </c>
      <c r="C84" s="12">
        <v>-10125</v>
      </c>
      <c r="D84" s="12">
        <v>6917</v>
      </c>
    </row>
    <row r="85" spans="1:4">
      <c r="A85" s="1" t="s">
        <v>50</v>
      </c>
      <c r="B85" s="12">
        <v>1484</v>
      </c>
      <c r="C85" s="12">
        <v>-2642</v>
      </c>
      <c r="D85" s="12">
        <v>-127</v>
      </c>
    </row>
    <row r="86" spans="1:4">
      <c r="A86" s="1" t="s">
        <v>51</v>
      </c>
      <c r="B86" s="12">
        <v>-7520</v>
      </c>
      <c r="C86" s="12">
        <v>-3903</v>
      </c>
      <c r="D86" s="12">
        <v>1553</v>
      </c>
    </row>
    <row r="87" spans="1:4">
      <c r="A87" s="1" t="s">
        <v>85</v>
      </c>
      <c r="B87" s="12">
        <v>-6499</v>
      </c>
      <c r="C87" s="12">
        <v>-8042</v>
      </c>
      <c r="D87" s="12">
        <v>-9588</v>
      </c>
    </row>
    <row r="88" spans="1:4">
      <c r="A88" s="1" t="s">
        <v>60</v>
      </c>
      <c r="B88" s="12">
        <v>9448</v>
      </c>
      <c r="C88" s="12">
        <v>12326</v>
      </c>
      <c r="D88" s="12">
        <v>-4062</v>
      </c>
    </row>
    <row r="89" spans="1:4">
      <c r="A89" s="1" t="s">
        <v>62</v>
      </c>
      <c r="B89" s="12">
        <v>478</v>
      </c>
      <c r="C89" s="12">
        <v>1676</v>
      </c>
      <c r="D89" s="12">
        <v>2081</v>
      </c>
    </row>
    <row r="90" spans="1:4">
      <c r="A90" s="1" t="s">
        <v>86</v>
      </c>
      <c r="B90" s="12">
        <v>5632</v>
      </c>
      <c r="C90" s="12">
        <v>5799</v>
      </c>
      <c r="D90" s="12">
        <v>8916</v>
      </c>
    </row>
    <row r="91" spans="1:4">
      <c r="A91" s="8" t="s">
        <v>87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>
      <c r="A92" s="7" t="s">
        <v>88</v>
      </c>
      <c r="B92" s="12"/>
      <c r="C92" s="12"/>
      <c r="D92" s="12"/>
    </row>
    <row r="93" spans="1:4">
      <c r="A93" s="1" t="s">
        <v>89</v>
      </c>
      <c r="B93" s="12">
        <v>-76923</v>
      </c>
      <c r="C93" s="12">
        <v>-109558</v>
      </c>
      <c r="D93" s="12">
        <v>-114938</v>
      </c>
    </row>
    <row r="94" spans="1:4">
      <c r="A94" s="1" t="s">
        <v>90</v>
      </c>
      <c r="B94" s="12">
        <v>29917</v>
      </c>
      <c r="C94" s="12">
        <v>59023</v>
      </c>
      <c r="D94" s="12">
        <v>69918</v>
      </c>
    </row>
    <row r="95" spans="1:4">
      <c r="A95" s="1" t="s">
        <v>91</v>
      </c>
      <c r="B95" s="12">
        <v>37446</v>
      </c>
      <c r="C95" s="12">
        <v>47460</v>
      </c>
      <c r="D95" s="12">
        <v>50473</v>
      </c>
    </row>
    <row r="96" spans="1:4">
      <c r="A96" s="1" t="s">
        <v>92</v>
      </c>
      <c r="B96" s="12">
        <v>-10708</v>
      </c>
      <c r="C96" s="12">
        <v>-11085</v>
      </c>
      <c r="D96" s="12">
        <v>-7309</v>
      </c>
    </row>
    <row r="97" spans="1:4">
      <c r="A97" s="1" t="s">
        <v>93</v>
      </c>
      <c r="B97" s="12">
        <v>-306</v>
      </c>
      <c r="C97" s="12">
        <v>-33</v>
      </c>
      <c r="D97" s="12">
        <v>-1524</v>
      </c>
    </row>
    <row r="98" spans="1:4">
      <c r="A98" s="1" t="s">
        <v>83</v>
      </c>
      <c r="B98" s="12">
        <v>-1780</v>
      </c>
      <c r="C98" s="12">
        <v>-352</v>
      </c>
      <c r="D98" s="12">
        <v>-909</v>
      </c>
    </row>
    <row r="99" spans="1:4">
      <c r="A99" s="8" t="s">
        <v>94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>
      <c r="A100" s="7" t="s">
        <v>95</v>
      </c>
      <c r="B100" s="12"/>
      <c r="C100" s="12"/>
      <c r="D100" s="12"/>
    </row>
    <row r="101" spans="1:4">
      <c r="A101" s="1" t="s">
        <v>96</v>
      </c>
      <c r="B101" s="12">
        <v>-6223</v>
      </c>
      <c r="C101" s="12">
        <v>-6556</v>
      </c>
      <c r="D101" s="12">
        <v>-3634</v>
      </c>
    </row>
    <row r="102" spans="1:4">
      <c r="A102" s="1" t="s">
        <v>97</v>
      </c>
      <c r="B102" s="12">
        <v>-14841</v>
      </c>
      <c r="C102" s="12">
        <v>-14467</v>
      </c>
      <c r="D102" s="12">
        <v>-14081</v>
      </c>
    </row>
    <row r="103" spans="1:4">
      <c r="A103" s="1" t="s">
        <v>98</v>
      </c>
      <c r="B103" s="12">
        <v>-89402</v>
      </c>
      <c r="C103" s="12">
        <v>-85971</v>
      </c>
      <c r="D103" s="12">
        <v>-72358</v>
      </c>
    </row>
    <row r="104" spans="1:4">
      <c r="A104" s="1" t="s">
        <v>99</v>
      </c>
      <c r="B104" s="12">
        <v>5465</v>
      </c>
      <c r="C104" s="12">
        <v>20393</v>
      </c>
      <c r="D104" s="12">
        <v>16091</v>
      </c>
    </row>
    <row r="105" spans="1:4">
      <c r="A105" s="1" t="s">
        <v>100</v>
      </c>
      <c r="B105" s="12">
        <v>-9543</v>
      </c>
      <c r="C105" s="12">
        <v>-8750</v>
      </c>
      <c r="D105" s="12">
        <v>-12629</v>
      </c>
    </row>
    <row r="106" spans="1:4">
      <c r="A106" s="1" t="s">
        <v>101</v>
      </c>
      <c r="B106" s="12">
        <v>3955</v>
      </c>
      <c r="C106" s="12">
        <v>1022</v>
      </c>
      <c r="D106" s="12">
        <v>-963</v>
      </c>
    </row>
    <row r="107" spans="1:4">
      <c r="A107" s="1" t="s">
        <v>83</v>
      </c>
      <c r="B107" s="12">
        <v>-160</v>
      </c>
      <c r="C107" s="12">
        <v>976</v>
      </c>
      <c r="D107" s="12">
        <v>754</v>
      </c>
    </row>
    <row r="108" spans="1:4">
      <c r="A108" s="8" t="s">
        <v>102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>
      <c r="A109" s="8" t="s">
        <v>103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>
      <c r="A110" s="9" t="s">
        <v>104</v>
      </c>
      <c r="B110" s="14">
        <v>24977</v>
      </c>
      <c r="C110" s="14">
        <v>35929</v>
      </c>
      <c r="D110" s="14">
        <v>39789</v>
      </c>
    </row>
    <row r="111" spans="1:4" ht="15" thickTop="1">
      <c r="B111" s="12"/>
      <c r="C111" s="12"/>
      <c r="D111" s="12"/>
    </row>
    <row r="112" spans="1:4">
      <c r="A112" t="s">
        <v>105</v>
      </c>
      <c r="B112" s="12"/>
      <c r="C112" s="12"/>
      <c r="D112" s="12"/>
    </row>
    <row r="113" spans="1:4">
      <c r="A113" t="s">
        <v>106</v>
      </c>
      <c r="B113" s="12">
        <v>19573</v>
      </c>
      <c r="C113" s="12">
        <v>25385</v>
      </c>
      <c r="D113" s="12">
        <v>9501</v>
      </c>
    </row>
    <row r="114" spans="1:4">
      <c r="A114" t="s">
        <v>107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2"/>
  <sheetViews>
    <sheetView topLeftCell="A63" workbookViewId="0">
      <selection activeCell="C73" sqref="C73"/>
    </sheetView>
  </sheetViews>
  <sheetFormatPr defaultRowHeight="14.45"/>
  <cols>
    <col min="1" max="1" width="4.7109375" customWidth="1"/>
    <col min="2" max="2" width="44.85546875" customWidth="1"/>
    <col min="4" max="5" width="9.28515625" bestFit="1" customWidth="1"/>
  </cols>
  <sheetData>
    <row r="1" spans="1:10" ht="60" customHeight="1">
      <c r="A1" s="6"/>
      <c r="B1" s="20" t="s">
        <v>21</v>
      </c>
      <c r="C1" s="19"/>
      <c r="D1" s="19"/>
      <c r="E1" s="19"/>
      <c r="F1" s="19"/>
      <c r="G1" s="19"/>
      <c r="H1" s="19"/>
      <c r="I1" s="19"/>
      <c r="J1" s="19"/>
    </row>
    <row r="2" spans="1:10">
      <c r="C2" s="25" t="s">
        <v>24</v>
      </c>
      <c r="D2" s="25"/>
      <c r="E2" s="25"/>
    </row>
    <row r="3" spans="1:10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>
      <c r="A4" s="18">
        <v>1</v>
      </c>
      <c r="B4" s="7" t="s">
        <v>108</v>
      </c>
    </row>
    <row r="5" spans="1:10">
      <c r="A5" s="18">
        <f>+A4+0.1</f>
        <v>1.1000000000000001</v>
      </c>
      <c r="B5" s="1" t="s">
        <v>109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>
      <c r="A6" s="18">
        <f t="shared" ref="A6:A13" si="0">+A5+0.1</f>
        <v>1.2000000000000002</v>
      </c>
      <c r="B6" s="1" t="s">
        <v>110</v>
      </c>
      <c r="C6">
        <f>('Financial Statements'!B42-'Financial Statements'!B39)/'Financial Statements'!B56</f>
        <v>0.84723539114961488</v>
      </c>
      <c r="D6">
        <f>('Financial Statements'!C42-'Financial Statements'!C39)/'Financial Statements'!C56</f>
        <v>1.0221149018576519</v>
      </c>
      <c r="E6">
        <f>('Financial Statements'!D42-'Financial Statements'!D39)/'Financial Statements'!D56</f>
        <v>1.325072111735236</v>
      </c>
    </row>
    <row r="7" spans="1:10">
      <c r="A7" s="18">
        <f t="shared" si="0"/>
        <v>1.3000000000000003</v>
      </c>
      <c r="B7" s="1" t="s">
        <v>111</v>
      </c>
      <c r="C7">
        <f>('Financial Statements'!B36+'Financial Statements'!B37)/'Financial Statements'!B56</f>
        <v>0.31369900377966253</v>
      </c>
      <c r="D7">
        <f>('Financial Statements'!C36+'Financial Statements'!C37)/'Financial Statements'!C56</f>
        <v>0.49919111259872012</v>
      </c>
      <c r="E7">
        <f>('Financial Statements'!D36+'Financial Statements'!D37)/'Financial Statements'!D56</f>
        <v>0.86290230757552755</v>
      </c>
    </row>
    <row r="8" spans="1:10">
      <c r="A8" s="18">
        <f t="shared" si="0"/>
        <v>1.4000000000000004</v>
      </c>
      <c r="B8" s="1" t="s">
        <v>112</v>
      </c>
      <c r="C8">
        <f>('Financial Statements'!B36+'Financial Statements'!B37+'Financial Statements'!B38)/('Financial Statements'!B17/365)</f>
        <v>543.73590417762193</v>
      </c>
      <c r="D8">
        <f>('Financial Statements'!C36+'Financial Statements'!C37+'Financial Statements'!C38)/('Financial Statements'!C17/365)</f>
        <v>739.50611798482464</v>
      </c>
      <c r="E8">
        <f>('Financial Statements'!D36+'Financial Statements'!D37+'Financial Statements'!D38)/('Financial Statements'!D17/365)</f>
        <v>1010.6029533464364</v>
      </c>
    </row>
    <row r="9" spans="1:10">
      <c r="A9" s="18">
        <f t="shared" si="0"/>
        <v>1.5000000000000004</v>
      </c>
      <c r="B9" s="1" t="s">
        <v>113</v>
      </c>
      <c r="C9">
        <f>(Calculations!E2/'Financial Statements'!B12)*365</f>
        <v>5.2493670206579406</v>
      </c>
      <c r="D9">
        <f>(Calculations!F2/'Financial Statements'!C12)*365</f>
        <v>3.3744089848390235</v>
      </c>
      <c r="E9">
        <f>(Calculations!G2/'Financial Statements'!D12)*365</f>
        <v>4.2342488455345926</v>
      </c>
    </row>
    <row r="10" spans="1:10">
      <c r="A10" s="18">
        <f t="shared" si="0"/>
        <v>1.6000000000000005</v>
      </c>
      <c r="B10" s="1" t="s">
        <v>114</v>
      </c>
      <c r="C10">
        <f>(Calculations!E3/'Financial Statements'!B12)*365</f>
        <v>60.055860986105763</v>
      </c>
      <c r="D10">
        <f>(Calculations!F3/'Financial Statements'!C12)*365</f>
        <v>57.487487146740783</v>
      </c>
      <c r="E10">
        <f>(Calculations!G3/'Financial Statements'!D12)*365</f>
        <v>41.152076858202754</v>
      </c>
    </row>
    <row r="11" spans="1:10">
      <c r="A11" s="18">
        <f t="shared" si="0"/>
        <v>1.7000000000000006</v>
      </c>
      <c r="B11" s="1" t="s">
        <v>115</v>
      </c>
      <c r="C11">
        <f>'Financial Statements'!B38/'Financial Statements'!B8</f>
        <v>7.1473494147004518E-2</v>
      </c>
      <c r="D11">
        <f>'Financial Statements'!C38/'Financial Statements'!C8</f>
        <v>7.1833731073186871E-2</v>
      </c>
      <c r="E11">
        <f>'Financial Statements'!D38/'Financial Statements'!D8</f>
        <v>5.8721745624100687E-2</v>
      </c>
    </row>
    <row r="12" spans="1:10">
      <c r="A12" s="18">
        <f t="shared" si="0"/>
        <v>1.8000000000000007</v>
      </c>
      <c r="B12" s="1" t="s">
        <v>116</v>
      </c>
      <c r="C12">
        <f>(('List of Ratios'!C9+'List of Ratios'!C11)-'List of Ratios'!C10)</f>
        <v>-54.735020471300821</v>
      </c>
      <c r="D12">
        <f>(('List of Ratios'!D9+'List of Ratios'!D11)-'List of Ratios'!D10)</f>
        <v>-54.04124443082857</v>
      </c>
      <c r="E12">
        <f>(('List of Ratios'!E9+'List of Ratios'!E11)-'List of Ratios'!E10)</f>
        <v>-36.859106267044062</v>
      </c>
    </row>
    <row r="13" spans="1:10">
      <c r="A13" s="18">
        <f t="shared" si="0"/>
        <v>1.9000000000000008</v>
      </c>
      <c r="B13" s="1" t="s">
        <v>117</v>
      </c>
      <c r="C13">
        <f>(('Financial Statements'!B42-'Financial Statements'!B56)/'Financial Statements'!B8)*100</f>
        <v>-4.7110527276784806</v>
      </c>
      <c r="D13">
        <f>(('Financial Statements'!C42-'Financial Statements'!C56)/'Financial Statements'!C8)*100</f>
        <v>2.5572895737486232</v>
      </c>
      <c r="E13">
        <f>(('Financial Statements'!D42-'Financial Statements'!D56)/'Financial Statements'!D8)*100</f>
        <v>13.959528623208204</v>
      </c>
    </row>
    <row r="14" spans="1:10">
      <c r="A14" s="18"/>
      <c r="B14" s="3" t="s">
        <v>118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>
      <c r="A15" s="18"/>
    </row>
    <row r="16" spans="1:10">
      <c r="A16" s="18">
        <f>+A4+1</f>
        <v>2</v>
      </c>
      <c r="B16" s="17" t="s">
        <v>119</v>
      </c>
    </row>
    <row r="17" spans="1:5">
      <c r="A17" s="18">
        <f>+A16+0.1</f>
        <v>2.1</v>
      </c>
      <c r="B17" s="1" t="s">
        <v>31</v>
      </c>
      <c r="C17">
        <f>('Financial Statements'!B13/'Financial Statements'!B8)*100</f>
        <v>43.309630561360088</v>
      </c>
      <c r="D17">
        <f>('Financial Statements'!C13/'Financial Statements'!C8)*100</f>
        <v>41.779359625167778</v>
      </c>
      <c r="E17">
        <f>('Financial Statements'!D13/'Financial Statements'!D8)*100</f>
        <v>38.233247727810863</v>
      </c>
    </row>
    <row r="18" spans="1:5">
      <c r="A18" s="18">
        <f>+A17+0.1</f>
        <v>2.2000000000000002</v>
      </c>
      <c r="B18" s="1" t="s">
        <v>120</v>
      </c>
      <c r="C18">
        <f>(Calculations!E5/'Financial Statements'!B8)*100</f>
        <v>95.485230569475149</v>
      </c>
      <c r="D18">
        <f>(Calculations!F5/'Financial Statements'!C8)*100</f>
        <v>98.761402559203106</v>
      </c>
      <c r="E18">
        <f>(Calculations!G5/'Financial Statements'!D8)*100</f>
        <v>94.496111323607096</v>
      </c>
    </row>
    <row r="19" spans="1:5">
      <c r="A19" s="18"/>
      <c r="B19" s="3" t="s">
        <v>121</v>
      </c>
    </row>
    <row r="20" spans="1:5">
      <c r="A20" s="18">
        <f>+A18+0.1</f>
        <v>2.3000000000000003</v>
      </c>
      <c r="B20" s="1" t="s">
        <v>122</v>
      </c>
      <c r="C20">
        <f>(Calculations!E6/'Financial Statements'!B8)*100</f>
        <v>92.669300683694786</v>
      </c>
      <c r="D20">
        <f>(Calculations!F6/'Financial Statements'!C8)*100</f>
        <v>95.676800148708224</v>
      </c>
      <c r="E20">
        <f>(Calculations!G6/'Financial Statements'!D8)*100</f>
        <v>90.468644700653883</v>
      </c>
    </row>
    <row r="21" spans="1:5">
      <c r="A21" s="18"/>
      <c r="B21" s="3" t="s">
        <v>123</v>
      </c>
    </row>
    <row r="22" spans="1:5">
      <c r="A22" s="18">
        <f>+A20+0.1</f>
        <v>2.4000000000000004</v>
      </c>
      <c r="B22" s="1" t="s">
        <v>124</v>
      </c>
      <c r="C22">
        <f>('Financial Statements'!B22/'Financial Statements'!B8)*100</f>
        <v>25.309640705199733</v>
      </c>
      <c r="D22">
        <f>('Financial Statements'!C22/'Financial Statements'!C8)*100</f>
        <v>25.881793355694239</v>
      </c>
      <c r="E22">
        <f>('Financial Statements'!D22/'Financial Statements'!D8)*100</f>
        <v>20.913611278072235</v>
      </c>
    </row>
    <row r="23" spans="1:5">
      <c r="A23" s="18"/>
    </row>
    <row r="24" spans="1:5">
      <c r="A24" s="18">
        <f>+A16+1</f>
        <v>3</v>
      </c>
      <c r="B24" s="7" t="s">
        <v>125</v>
      </c>
    </row>
    <row r="25" spans="1:5">
      <c r="A25" s="18">
        <f>+A24+0.1</f>
        <v>3.1</v>
      </c>
      <c r="B25" s="1" t="s">
        <v>126</v>
      </c>
      <c r="C25">
        <f>'Financial Statements'!B62/'Financial Statements'!B68</f>
        <v>5.9615369434796337</v>
      </c>
      <c r="D25">
        <f>'Financial Statements'!C62/'Financial Statements'!C68</f>
        <v>4.5635124425423994</v>
      </c>
      <c r="E25">
        <f>'Financial Statements'!D62/'Financial Statements'!D68</f>
        <v>3.9570394404566951</v>
      </c>
    </row>
    <row r="26" spans="1:5">
      <c r="A26" s="18">
        <f t="shared" ref="A26:A30" si="1">+A25+0.1</f>
        <v>3.2</v>
      </c>
      <c r="B26" s="1" t="s">
        <v>127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</row>
    <row r="27" spans="1:5">
      <c r="A27" s="18">
        <f t="shared" si="1"/>
        <v>3.3000000000000003</v>
      </c>
      <c r="B27" s="1" t="s">
        <v>128</v>
      </c>
      <c r="C27">
        <f>'Financial Statements'!B61/('Financial Statements'!B61+'Financial Statements'!B68)</f>
        <v>0.74507604151469264</v>
      </c>
      <c r="D27">
        <f>'Financial Statements'!C61/('Financial Statements'!C61+'Financial Statements'!C68)</f>
        <v>0.72024778180302496</v>
      </c>
      <c r="E27">
        <f>'Financial Statements'!D61/('Financial Statements'!D61+'Financial Statements'!D68)</f>
        <v>0.70096020064440534</v>
      </c>
    </row>
    <row r="28" spans="1:5">
      <c r="A28" s="18">
        <f t="shared" si="1"/>
        <v>3.4000000000000004</v>
      </c>
      <c r="B28" s="1" t="s">
        <v>129</v>
      </c>
      <c r="C28">
        <f>Calculations!E6/'Financial Statements'!B114</f>
        <v>127.54659685863875</v>
      </c>
      <c r="D28">
        <f>Calculations!F6/'Financial Statements'!C114</f>
        <v>130.25753628582061</v>
      </c>
      <c r="E28">
        <f>Calculations!G6/'Financial Statements'!D114</f>
        <v>82.728181212524987</v>
      </c>
    </row>
    <row r="29" spans="1:5">
      <c r="A29" s="18">
        <f t="shared" si="1"/>
        <v>3.5000000000000004</v>
      </c>
      <c r="B29" s="1" t="s">
        <v>130</v>
      </c>
      <c r="C29">
        <f>'Financial Statements'!B22/'Financial Statements'!B113</f>
        <v>5.0990139477852141</v>
      </c>
      <c r="D29">
        <f>'Financial Statements'!C22/'Financial Statements'!C113</f>
        <v>3.729761670277723</v>
      </c>
      <c r="E29">
        <f>'Financial Statements'!D22/'Financial Statements'!D113</f>
        <v>6.0426270918850644</v>
      </c>
    </row>
    <row r="30" spans="1:5">
      <c r="A30" s="18">
        <f t="shared" si="1"/>
        <v>3.6000000000000005</v>
      </c>
      <c r="B30" s="1" t="s">
        <v>131</v>
      </c>
      <c r="C30">
        <f>Calculations!E7/'Financial Statements'!B27</f>
        <v>-2.5781324242044705E-2</v>
      </c>
      <c r="D30">
        <f>Calculations!F7/'Financial Statements'!C27</f>
        <v>-2.4361258232307097E-2</v>
      </c>
      <c r="E30">
        <f>Calculations!G7/'Financial Statements'!D27</f>
        <v>-2.2065662412757772E-2</v>
      </c>
    </row>
    <row r="31" spans="1:5">
      <c r="A31" s="18"/>
      <c r="B31" s="3" t="s">
        <v>132</v>
      </c>
    </row>
    <row r="32" spans="1:5">
      <c r="A32" s="18"/>
    </row>
    <row r="33" spans="1:5">
      <c r="A33" s="18">
        <f>+A24+1</f>
        <v>4</v>
      </c>
      <c r="B33" s="17" t="s">
        <v>133</v>
      </c>
    </row>
    <row r="34" spans="1:5" ht="15">
      <c r="A34" s="18">
        <f>+A33+0.1</f>
        <v>4.0999999999999996</v>
      </c>
      <c r="B34" s="1" t="s">
        <v>134</v>
      </c>
      <c r="C34">
        <f>'Financial Statements'!B8/Calculations!E9</f>
        <v>1.1206368107173357</v>
      </c>
      <c r="D34">
        <f>'Financial Statements'!C8/Calculations!F9</f>
        <v>1.084078886929722</v>
      </c>
      <c r="E34">
        <f>'Financial Statements'!D8/Calculations!G9</f>
        <v>1.695123005483377</v>
      </c>
    </row>
    <row r="35" spans="1:5">
      <c r="A35" s="18">
        <f t="shared" ref="A35:A37" si="2">+A34+0.1</f>
        <v>4.1999999999999993</v>
      </c>
      <c r="B35" s="1" t="s">
        <v>135</v>
      </c>
      <c r="C35">
        <f>'Financial Statements'!B8/Calculations!E10</f>
        <v>1.8192085182553817</v>
      </c>
      <c r="D35">
        <f>'Financial Statements'!C8/Calculations!F10</f>
        <v>1.8459710199045771</v>
      </c>
      <c r="E35">
        <f>'Financial Statements'!D8/Calculations!G10</f>
        <v>3.0472041071180795</v>
      </c>
    </row>
    <row r="36" spans="1:5">
      <c r="A36" s="18">
        <f t="shared" si="2"/>
        <v>4.2999999999999989</v>
      </c>
      <c r="B36" s="1" t="s">
        <v>136</v>
      </c>
      <c r="C36">
        <f>'Financial Statements'!B12/Calculations!E2</f>
        <v>69.532192846034221</v>
      </c>
      <c r="D36">
        <f>'Financial Statements'!C12/Calculations!F2</f>
        <v>108.16708989334688</v>
      </c>
      <c r="E36">
        <f>'Financial Statements'!D12/Calculations!G2</f>
        <v>86.20183019827148</v>
      </c>
    </row>
    <row r="37" spans="1:5">
      <c r="A37" s="18">
        <f t="shared" si="2"/>
        <v>4.3999999999999986</v>
      </c>
      <c r="B37" s="1" t="s">
        <v>137</v>
      </c>
      <c r="C37">
        <f>'Financial Statements'!B22/Calculations!E9</f>
        <v>0.28362915040276687</v>
      </c>
      <c r="D37">
        <f>'Financial Statements'!C22/Calculations!F9</f>
        <v>0.28057905732786081</v>
      </c>
      <c r="E37">
        <f>'Financial Statements'!D22/Calculations!G9</f>
        <v>0.35451143605196861</v>
      </c>
    </row>
    <row r="38" spans="1:5">
      <c r="A38" s="18"/>
    </row>
    <row r="39" spans="1:5">
      <c r="A39" s="18">
        <f>+A33+1</f>
        <v>5</v>
      </c>
      <c r="B39" s="17" t="s">
        <v>138</v>
      </c>
    </row>
    <row r="40" spans="1:5">
      <c r="A40" s="18">
        <f>+A39+0.1</f>
        <v>5.0999999999999996</v>
      </c>
      <c r="B40" s="1" t="s">
        <v>139</v>
      </c>
      <c r="C40">
        <f>Calculations!E12/Calculations!E11</f>
        <v>35722.790148392334</v>
      </c>
      <c r="D40">
        <f>Calculations!F12/Calculations!F11</f>
        <v>38782.65380143642</v>
      </c>
      <c r="E40">
        <f>Calculations!G12/Calculations!G11</f>
        <v>66451.322627022702</v>
      </c>
    </row>
    <row r="41" spans="1:5">
      <c r="A41" s="18">
        <f t="shared" ref="A41:A44" si="3">+A40+0.1</f>
        <v>5.1999999999999993</v>
      </c>
      <c r="B41" s="3" t="s">
        <v>140</v>
      </c>
      <c r="C41">
        <v>6.1546139999999996</v>
      </c>
      <c r="D41">
        <v>5.6690290000000001</v>
      </c>
      <c r="E41">
        <v>3.3085870000000002</v>
      </c>
    </row>
    <row r="42" spans="1:5">
      <c r="A42" s="18">
        <f t="shared" si="3"/>
        <v>5.2999999999999989</v>
      </c>
      <c r="B42" s="1" t="s">
        <v>141</v>
      </c>
      <c r="C42">
        <f>Calculations!E12/Calculations!E13</f>
        <v>70359.204791206197</v>
      </c>
      <c r="D42">
        <f>Calculations!F12/Calculations!F13</f>
        <v>58201.643080044385</v>
      </c>
      <c r="E42">
        <f>Calculations!G12/Calculations!G13</f>
        <v>58388.3573874715</v>
      </c>
    </row>
    <row r="43" spans="1:5">
      <c r="A43" s="18">
        <f t="shared" si="3"/>
        <v>5.3999999999999986</v>
      </c>
      <c r="B43" s="3" t="s">
        <v>142</v>
      </c>
      <c r="C43">
        <v>3.125</v>
      </c>
      <c r="D43">
        <v>3.778</v>
      </c>
      <c r="E43">
        <v>3.7650000000000001</v>
      </c>
    </row>
    <row r="44" spans="1:5">
      <c r="A44" s="18">
        <f t="shared" si="3"/>
        <v>5.4999999999999982</v>
      </c>
      <c r="B44" s="1" t="s">
        <v>143</v>
      </c>
      <c r="C44">
        <f>Calculations!E14/Calculations!E11</f>
        <v>-24.161212096713026</v>
      </c>
      <c r="D44">
        <f>Calculations!F14/Calculations!F11</f>
        <v>-26.953274358972983</v>
      </c>
      <c r="E44">
        <f>Calculations!G14/Calculations!G11</f>
        <v>-74.130305976412842</v>
      </c>
    </row>
    <row r="45" spans="1:5">
      <c r="A45" s="18"/>
      <c r="B45" s="3" t="s">
        <v>144</v>
      </c>
    </row>
    <row r="46" spans="1:5">
      <c r="A46" s="18">
        <f>+A44+0.1</f>
        <v>5.5999999999999979</v>
      </c>
      <c r="B46" s="1" t="s">
        <v>145</v>
      </c>
      <c r="C46">
        <f>Calculations!E14/Calculations!E12</f>
        <v>-6.7635288274928802E-4</v>
      </c>
      <c r="D46">
        <f>Calculations!F14/Calculations!F12</f>
        <v>-6.9498272338379017E-4</v>
      </c>
      <c r="E46">
        <f>Calculations!G14/Calculations!G12</f>
        <v>-1.1155580212073529E-3</v>
      </c>
    </row>
    <row r="47" spans="1:5">
      <c r="A47" s="18">
        <f t="shared" ref="A47:A50" si="4">+A45+0.1</f>
        <v>0.1</v>
      </c>
      <c r="B47" s="1" t="s">
        <v>146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</row>
    <row r="48" spans="1:5">
      <c r="A48" s="18">
        <f t="shared" si="4"/>
        <v>5.6999999999999975</v>
      </c>
      <c r="B48" s="1" t="s">
        <v>147</v>
      </c>
      <c r="C48">
        <f>Calculations!E6/Calculations!E15</f>
        <v>1.8383834826661569</v>
      </c>
      <c r="D48">
        <f>Calculations!F6/Calculations!F15</f>
        <v>1.5519707699061285</v>
      </c>
      <c r="E48">
        <f>Calculations!G6/Calculations!G15</f>
        <v>1.1366340802577621</v>
      </c>
    </row>
    <row r="49" spans="1:6">
      <c r="A49" s="18">
        <f t="shared" si="4"/>
        <v>0.2</v>
      </c>
      <c r="B49" s="1" t="s">
        <v>137</v>
      </c>
      <c r="C49">
        <f>'Financial Statements'!B22/'Financial Statements'!B48</f>
        <v>0.28292440929256851</v>
      </c>
      <c r="D49">
        <f>'Financial Statements'!C22/'Financial Statements'!C48</f>
        <v>0.26974205275183616</v>
      </c>
      <c r="E49">
        <f>'Financial Statements'!D22/'Financial Statements'!D48</f>
        <v>0.1772557180259843</v>
      </c>
    </row>
    <row r="50" spans="1:6">
      <c r="A50" s="18">
        <f t="shared" si="4"/>
        <v>5.7999999999999972</v>
      </c>
      <c r="B50" s="1" t="s">
        <v>148</v>
      </c>
      <c r="C50">
        <f>Calculations!E17+'Financial Statements'!B62-'Financial Statements'!B36</f>
        <v>378240</v>
      </c>
      <c r="D50">
        <f>Calculations!F17+'Financial Statements'!C62-'Financial Statements'!C36</f>
        <v>347652</v>
      </c>
      <c r="E50">
        <f>Calculations!G17+'Financial Statements'!D62-'Financial Statements'!D36</f>
        <v>277944</v>
      </c>
    </row>
    <row r="51" spans="1:6">
      <c r="A51" s="18"/>
      <c r="B51" s="3" t="s">
        <v>149</v>
      </c>
    </row>
    <row r="54" spans="1:6" ht="15">
      <c r="A54" s="17" t="s">
        <v>5</v>
      </c>
    </row>
    <row r="55" spans="1:6">
      <c r="A55" s="1" t="s">
        <v>6</v>
      </c>
    </row>
    <row r="56" spans="1:6">
      <c r="A56" s="1" t="s">
        <v>26</v>
      </c>
      <c r="C56">
        <f>(('Financial Statements'!B6-'Financial Statements'!C6)/'Financial Statements'!C6)*100</f>
        <v>6.3239764351428418</v>
      </c>
      <c r="D56">
        <f>(('Financial Statements'!C6-'Financial Statements'!D6)/'Financial Statements'!D6)*100</f>
        <v>34.720743656765436</v>
      </c>
      <c r="E56" t="e">
        <f>(('Financial Statements'!D6-'Financial Statements'!E6)/'Financial Statements'!E6)*100</f>
        <v>#DIV/0!</v>
      </c>
    </row>
    <row r="57" spans="1:6">
      <c r="A57" s="1" t="s">
        <v>27</v>
      </c>
      <c r="C57">
        <f>(('Financial Statements'!B7-'Financial Statements'!C7)/'Financial Statements'!C7)*100</f>
        <v>14.181951041286078</v>
      </c>
      <c r="D57">
        <f>(('Financial Statements'!C7-'Financial Statements'!D7)/'Financial Statements'!D7)*100</f>
        <v>27.259708376729652</v>
      </c>
      <c r="E57" t="e">
        <f>(('Financial Statements'!D7-'Financial Statements'!E7)/'Financial Statements'!E7)*100</f>
        <v>#DIV/0!</v>
      </c>
    </row>
    <row r="58" spans="1:6">
      <c r="A58" s="1" t="s">
        <v>150</v>
      </c>
      <c r="C58">
        <f>(('Financial Statements'!B8-'Financial Statements'!C8)/'Financial Statements'!C8)*100</f>
        <v>7.7937876041846055</v>
      </c>
      <c r="D58">
        <f>(('Financial Statements'!C8-'Financial Statements'!D8)/'Financial Statements'!D8)*100</f>
        <v>33.25938473307469</v>
      </c>
      <c r="E58" t="e">
        <f>(('Financial Statements'!D8-'Financial Statements'!E8)/'Financial Statements'!E8)*100</f>
        <v>#DIV/0!</v>
      </c>
    </row>
    <row r="59" spans="1:6">
      <c r="A59" s="1" t="s">
        <v>7</v>
      </c>
      <c r="C59">
        <f>(('Financial Statements'!B13-'Financial Statements'!C13)/'Financial Statements'!C13)*100</f>
        <v>11.741997958596142</v>
      </c>
      <c r="D59">
        <f>(('Financial Statements'!C13-'Financial Statements'!D13)/'Financial Statements'!D13)*100</f>
        <v>45.61911658218682</v>
      </c>
      <c r="E59" t="e">
        <f>(('Financial Statements'!D13-'Financial Statements'!E13)/'Financial Statements'!E13)*100</f>
        <v>#DIV/0!</v>
      </c>
      <c r="F59" t="s">
        <v>151</v>
      </c>
    </row>
    <row r="60" spans="1:6">
      <c r="A60" s="1" t="s">
        <v>8</v>
      </c>
      <c r="C60">
        <f>(('Financial Statements'!B17-'Financial Statements'!C17)/'Financial Statements'!C17)*100</f>
        <v>16.993642764372137</v>
      </c>
      <c r="D60">
        <f>(('Financial Statements'!C17-'Financial Statements'!D17)/'Financial Statements'!D17)*100</f>
        <v>13.496948381090307</v>
      </c>
      <c r="E60" t="e">
        <f>(('Financial Statements'!D17-'Financial Statements'!E17)/'Financial Statements'!E17)*100</f>
        <v>#DIV/0!</v>
      </c>
    </row>
    <row r="61" spans="1:6">
      <c r="A61" s="1" t="s">
        <v>9</v>
      </c>
    </row>
    <row r="62" spans="1:6">
      <c r="A62" t="s">
        <v>152</v>
      </c>
      <c r="C62">
        <f>(('Financial Statements'!B48-'Financial Statements'!C48)/'Financial Statements'!C48)*100</f>
        <v>0.49942735369029234</v>
      </c>
      <c r="D62">
        <f>(('Financial Statements'!C48-'Financial Statements'!D48)/'Financial Statements'!D48)*100</f>
        <v>8.3714123400681704</v>
      </c>
      <c r="E62" t="e">
        <f>(('Financial Statements'!D48-'Financial Statements'!E48)/'Financial Statements'!E48)*100</f>
        <v>#DIV/0!</v>
      </c>
    </row>
    <row r="63" spans="1:6">
      <c r="A63" t="s">
        <v>153</v>
      </c>
      <c r="C63">
        <f>(('Financial Statements'!B62-'Financial Statements'!C62)/'Financial Statements'!C62)*100</f>
        <v>4.9219900525160467</v>
      </c>
      <c r="D63">
        <f>(('Financial Statements'!C62-'Financial Statements'!D62)/'Financial Statements'!D62)*100</f>
        <v>11.356841449783213</v>
      </c>
      <c r="E63" t="e">
        <f>(('Financial Statements'!D62-'Financial Statements'!E62)/'Financial Statements'!E62)*100</f>
        <v>#DIV/0!</v>
      </c>
    </row>
    <row r="64" spans="1:6">
      <c r="A64" t="s">
        <v>154</v>
      </c>
      <c r="C64">
        <f>(('Financial Statements'!B68-'Financial Statements'!C68)/'Financial Statements'!C68)*100</f>
        <v>-19.682992550324933</v>
      </c>
      <c r="D64">
        <f>(('Financial Statements'!C68-'Financial Statements'!D68)/'Financial Statements'!D68)*100</f>
        <v>-3.4420483937617661</v>
      </c>
      <c r="E64" t="e">
        <f>(('Financial Statements'!D68-'Financial Statements'!E68)/'Financial Statements'!E68)*100</f>
        <v>#DIV/0!</v>
      </c>
    </row>
    <row r="67" spans="1:5" ht="15">
      <c r="A67" s="17" t="s">
        <v>10</v>
      </c>
    </row>
    <row r="68" spans="1:5">
      <c r="A68" s="1" t="s">
        <v>11</v>
      </c>
      <c r="C68">
        <f>('Financial Statements'!B12/'Financial Statements'!B8)*100</f>
        <v>56.690369438639912</v>
      </c>
      <c r="D68">
        <f>('Financial Statements'!C12/'Financial Statements'!C8)*100</f>
        <v>58.220640374832222</v>
      </c>
      <c r="E68">
        <f>('Financial Statements'!D12/'Financial Statements'!D8)*100</f>
        <v>61.76675227218913</v>
      </c>
    </row>
    <row r="69" spans="1:5">
      <c r="A69" s="1" t="s">
        <v>7</v>
      </c>
      <c r="C69">
        <f>('Financial Statements'!B13/'Financial Statements'!B8)*100</f>
        <v>43.309630561360088</v>
      </c>
      <c r="D69">
        <f>('Financial Statements'!C13/'Financial Statements'!C8)*100</f>
        <v>41.779359625167778</v>
      </c>
      <c r="E69">
        <f>('Financial Statements'!D13/'Financial Statements'!D8)*100</f>
        <v>38.233247727810863</v>
      </c>
    </row>
    <row r="70" spans="1:5">
      <c r="A70" s="1" t="s">
        <v>8</v>
      </c>
      <c r="C70">
        <f>('Financial Statements'!B17/'Financial Statements'!B8)*100</f>
        <v>13.020886165831492</v>
      </c>
      <c r="D70">
        <f>('Financial Statements'!C17/'Financial Statements'!C8)*100</f>
        <v>11.99698209760618</v>
      </c>
      <c r="E70">
        <f>('Financial Statements'!D17/'Financial Statements'!D8)*100</f>
        <v>14.085933373404004</v>
      </c>
    </row>
    <row r="71" spans="1:5">
      <c r="A71" s="1" t="s">
        <v>12</v>
      </c>
      <c r="C71">
        <f>('Financial Statements'!B18/'Financial Statements'!B8)*100</f>
        <v>30.288744395528592</v>
      </c>
      <c r="D71">
        <f>('Financial Statements'!C18/'Financial Statements'!C8)*100</f>
        <v>29.782377527561593</v>
      </c>
      <c r="E71">
        <f>('Financial Statements'!D18/'Financial Statements'!D8)*100</f>
        <v>24.147314354406863</v>
      </c>
    </row>
    <row r="72" spans="1:5">
      <c r="A72" s="1" t="s">
        <v>13</v>
      </c>
      <c r="C72">
        <f>('Financial Statements'!B22/'Financial Statements'!B8)*100</f>
        <v>25.309640705199733</v>
      </c>
      <c r="D72">
        <f>('Financial Statements'!C22/'Financial Statements'!C8)*100</f>
        <v>25.881793355694239</v>
      </c>
      <c r="E72">
        <f>('Financial Statements'!D22/'Financial Statements'!D8)*100</f>
        <v>20.913611278072235</v>
      </c>
    </row>
  </sheetData>
  <mergeCells count="1"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7E0EB-A686-44D3-9B99-CADA61EFE56F}">
  <dimension ref="A1:G66"/>
  <sheetViews>
    <sheetView tabSelected="1" workbookViewId="0">
      <selection sqref="A1:XFD1"/>
    </sheetView>
  </sheetViews>
  <sheetFormatPr defaultRowHeight="15"/>
  <cols>
    <col min="1" max="1" width="49" style="7" customWidth="1"/>
    <col min="2" max="2" width="44.85546875" customWidth="1"/>
    <col min="3" max="3" width="39" style="7" customWidth="1"/>
    <col min="4" max="4" width="41.140625" customWidth="1"/>
  </cols>
  <sheetData>
    <row r="1" spans="1:7" s="27" customFormat="1" ht="18.75">
      <c r="A1" s="27" t="s">
        <v>108</v>
      </c>
      <c r="B1" s="27" t="s">
        <v>155</v>
      </c>
      <c r="C1" s="27" t="s">
        <v>156</v>
      </c>
      <c r="D1" s="27" t="s">
        <v>155</v>
      </c>
      <c r="E1" s="27">
        <v>2022</v>
      </c>
      <c r="F1" s="27">
        <v>2021</v>
      </c>
      <c r="G1" s="27">
        <v>2020</v>
      </c>
    </row>
    <row r="2" spans="1:7">
      <c r="A2" s="11" t="s">
        <v>109</v>
      </c>
      <c r="B2" t="s">
        <v>157</v>
      </c>
      <c r="C2" s="7" t="s">
        <v>158</v>
      </c>
      <c r="D2" t="s">
        <v>159</v>
      </c>
      <c r="E2">
        <f>('Financial Statements'!B39+'Financial Statements'!B85)/2</f>
        <v>3215</v>
      </c>
      <c r="F2">
        <f>('Financial Statements'!C39+'Financial Statements'!C85)/2</f>
        <v>1969</v>
      </c>
      <c r="G2">
        <f>('Financial Statements'!D39+'Financial Statements'!D85)/2</f>
        <v>1967</v>
      </c>
    </row>
    <row r="3" spans="1:7">
      <c r="A3" s="11" t="s">
        <v>110</v>
      </c>
      <c r="B3" t="s">
        <v>160</v>
      </c>
      <c r="C3" s="7" t="s">
        <v>161</v>
      </c>
      <c r="D3" t="s">
        <v>162</v>
      </c>
      <c r="E3">
        <f>('Financial Statements'!B51+'Financial Statements'!B88)/2</f>
        <v>36781.5</v>
      </c>
      <c r="F3">
        <f>('Financial Statements'!C51+'Financial Statements'!C88)/2</f>
        <v>33544.5</v>
      </c>
      <c r="G3">
        <f>('Financial Statements'!D51+'Financial Statements'!D88)/2</f>
        <v>19117</v>
      </c>
    </row>
    <row r="4" spans="1:7">
      <c r="A4" s="11" t="s">
        <v>111</v>
      </c>
      <c r="B4" t="s">
        <v>163</v>
      </c>
      <c r="C4" s="7" t="s">
        <v>164</v>
      </c>
      <c r="D4" t="s">
        <v>165</v>
      </c>
    </row>
    <row r="5" spans="1:7">
      <c r="A5" s="11" t="s">
        <v>112</v>
      </c>
      <c r="B5" t="s">
        <v>166</v>
      </c>
      <c r="C5" s="7" t="s">
        <v>121</v>
      </c>
      <c r="E5">
        <f>('Financial Statements'!B8-('Financial Statements'!B17-'Financial Statements'!B113-'Financial Statements'!B114-'Financial Statements'!B79))</f>
        <v>376525</v>
      </c>
      <c r="F5">
        <f>('Financial Statements'!C8-('Financial Statements'!C17-'Financial Statements'!C113-'Financial Statements'!C114-'Financial Statements'!C79))</f>
        <v>361286</v>
      </c>
      <c r="G5">
        <f>('Financial Statements'!D8-('Financial Statements'!D17-'Financial Statements'!D113-'Financial Statements'!D114-'Financial Statements'!D79))</f>
        <v>259406</v>
      </c>
    </row>
    <row r="6" spans="1:7">
      <c r="A6" s="11" t="s">
        <v>113</v>
      </c>
      <c r="B6" t="s">
        <v>167</v>
      </c>
      <c r="C6" s="7" t="s">
        <v>123</v>
      </c>
      <c r="E6">
        <f>('Financial Statements'!B8-('Financial Statements'!B17-'Financial Statements'!B113-'Financial Statements'!B114))</f>
        <v>365421</v>
      </c>
      <c r="F6">
        <f>('Financial Statements'!C8-('Financial Statements'!C17-'Financial Statements'!C113-'Financial Statements'!C114))</f>
        <v>350002</v>
      </c>
      <c r="G6">
        <f>('Financial Statements'!D8-('Financial Statements'!D17-'Financial Statements'!D113-'Financial Statements'!D114))</f>
        <v>248350</v>
      </c>
    </row>
    <row r="7" spans="1:7">
      <c r="A7" s="11" t="s">
        <v>114</v>
      </c>
      <c r="B7" t="s">
        <v>168</v>
      </c>
      <c r="C7" s="24" t="s">
        <v>132</v>
      </c>
      <c r="D7" t="s">
        <v>169</v>
      </c>
      <c r="E7">
        <f>'Financial Statements'!B22+'Financial Statements'!B79-'Financial Statements'!B47-('Financial Statements'!B62-'Financial Statements'!B105)</f>
        <v>-418069</v>
      </c>
      <c r="F7">
        <f>'Financial Statements'!C22+'Financial Statements'!C79-'Financial Statements'!C47-('Financial Statements'!C62-'Financial Statements'!C105)</f>
        <v>-406864</v>
      </c>
      <c r="G7">
        <f>'Financial Statements'!D22+'Financial Statements'!D79-'Financial Statements'!D47-('Financial Statements'!D62-'Financial Statements'!D105)</f>
        <v>-382886</v>
      </c>
    </row>
    <row r="8" spans="1:7">
      <c r="A8" s="11" t="s">
        <v>115</v>
      </c>
      <c r="B8" t="s">
        <v>170</v>
      </c>
      <c r="C8" s="7" t="s">
        <v>171</v>
      </c>
      <c r="D8" t="s">
        <v>172</v>
      </c>
      <c r="E8">
        <f>'Financial Statements'!B42-'Financial Statements'!B56</f>
        <v>-18577</v>
      </c>
      <c r="F8">
        <f>'Financial Statements'!C42-'Financial Statements'!C56</f>
        <v>9355</v>
      </c>
      <c r="G8">
        <f>'Financial Statements'!D42-'Financial Statements'!D56</f>
        <v>38321</v>
      </c>
    </row>
    <row r="9" spans="1:7">
      <c r="A9" s="11" t="s">
        <v>116</v>
      </c>
      <c r="B9" t="s">
        <v>173</v>
      </c>
      <c r="C9" s="7" t="s">
        <v>174</v>
      </c>
      <c r="D9" t="s">
        <v>175</v>
      </c>
      <c r="E9">
        <f>('Financial Statements'!C48+'Financial Statements'!B48)/2</f>
        <v>351878.5</v>
      </c>
      <c r="F9">
        <f>('Financial Statements'!D48+'Financial Statements'!C48)/2</f>
        <v>337445</v>
      </c>
      <c r="G9">
        <f>('Financial Statements'!E48+'Financial Statements'!D48)/2</f>
        <v>161944</v>
      </c>
    </row>
    <row r="10" spans="1:7">
      <c r="A10" s="11" t="s">
        <v>117</v>
      </c>
      <c r="B10" t="s">
        <v>176</v>
      </c>
      <c r="C10" s="7" t="s">
        <v>177</v>
      </c>
      <c r="D10" t="s">
        <v>178</v>
      </c>
      <c r="E10">
        <f>('Financial Statements'!B47+'Financial Statements'!C47)/2</f>
        <v>216758</v>
      </c>
      <c r="F10">
        <f>('Financial Statements'!C47+'Financial Statements'!D47)/2</f>
        <v>198170.5</v>
      </c>
      <c r="G10">
        <f>('Financial Statements'!D47+'Financial Statements'!E47)/2</f>
        <v>90087.5</v>
      </c>
    </row>
    <row r="11" spans="1:7">
      <c r="A11" s="24" t="s">
        <v>118</v>
      </c>
      <c r="B11" s="3"/>
      <c r="C11" s="7" t="s">
        <v>179</v>
      </c>
      <c r="D11" t="s">
        <v>180</v>
      </c>
      <c r="E11">
        <f>'Financial Statements'!B22/'Financial Statements'!B27</f>
        <v>6.1546144376377768E-3</v>
      </c>
      <c r="F11">
        <f>'Financial Statements'!C22/'Financial Statements'!C27</f>
        <v>5.6690292811230189E-3</v>
      </c>
      <c r="G11">
        <f>'Financial Statements'!D22/'Financial Statements'!D27</f>
        <v>3.3085872682177895E-3</v>
      </c>
    </row>
    <row r="12" spans="1:7">
      <c r="C12" s="7" t="s">
        <v>181</v>
      </c>
      <c r="D12" s="16" t="s">
        <v>19</v>
      </c>
      <c r="E12">
        <v>219.86</v>
      </c>
      <c r="F12">
        <v>219.86</v>
      </c>
      <c r="G12">
        <v>219.86</v>
      </c>
    </row>
    <row r="13" spans="1:7">
      <c r="A13" s="17" t="s">
        <v>119</v>
      </c>
      <c r="B13" s="17"/>
      <c r="C13" s="7" t="s">
        <v>182</v>
      </c>
      <c r="D13" t="s">
        <v>183</v>
      </c>
      <c r="E13">
        <f>'Financial Statements'!B68/'Financial Statements'!B27</f>
        <v>3.124822127430853E-3</v>
      </c>
      <c r="F13">
        <f>'Financial Statements'!C68/'Financial Statements'!C27</f>
        <v>3.7775565837141027E-3</v>
      </c>
      <c r="G13">
        <f>'Financial Statements'!D68/'Financial Statements'!D27</f>
        <v>3.7654767120949319E-3</v>
      </c>
    </row>
    <row r="14" spans="1:7">
      <c r="A14" s="11" t="s">
        <v>31</v>
      </c>
      <c r="B14" t="s">
        <v>184</v>
      </c>
      <c r="C14" s="24" t="s">
        <v>144</v>
      </c>
      <c r="D14" t="s">
        <v>185</v>
      </c>
      <c r="E14">
        <f>'Financial Statements'!B102/'Financial Statements'!B22</f>
        <v>-0.14870294480125848</v>
      </c>
      <c r="F14">
        <f>'Financial Statements'!C102/'Financial Statements'!C22</f>
        <v>-0.15279890156316012</v>
      </c>
      <c r="G14">
        <f>'Financial Statements'!D102/'Financial Statements'!D22</f>
        <v>-0.24526658654264863</v>
      </c>
    </row>
    <row r="15" spans="1:7">
      <c r="A15" s="11" t="s">
        <v>120</v>
      </c>
      <c r="B15" t="s">
        <v>186</v>
      </c>
      <c r="C15" s="7" t="s">
        <v>187</v>
      </c>
      <c r="D15" t="s">
        <v>188</v>
      </c>
      <c r="E15">
        <f>'Financial Statements'!B48-'Financial Statements'!B56</f>
        <v>198773</v>
      </c>
      <c r="F15">
        <f>'Financial Statements'!C48-'Financial Statements'!C56</f>
        <v>225521</v>
      </c>
      <c r="G15">
        <f>'Financial Statements'!D48-'Financial Statements'!D56</f>
        <v>218496</v>
      </c>
    </row>
    <row r="16" spans="1:7">
      <c r="A16" s="24" t="s">
        <v>121</v>
      </c>
      <c r="B16" s="3"/>
      <c r="C16" s="7" t="s">
        <v>189</v>
      </c>
      <c r="D16" t="s">
        <v>190</v>
      </c>
    </row>
    <row r="17" spans="1:7">
      <c r="A17" s="11" t="s">
        <v>122</v>
      </c>
      <c r="B17" t="s">
        <v>191</v>
      </c>
      <c r="C17" s="7" t="s">
        <v>192</v>
      </c>
      <c r="D17" t="s">
        <v>193</v>
      </c>
      <c r="E17">
        <f>E11*'Financial Statements'!B27</f>
        <v>99803</v>
      </c>
      <c r="F17">
        <f>F11*'Financial Statements'!C27</f>
        <v>94680</v>
      </c>
      <c r="G17">
        <f>G11*'Financial Statements'!D27</f>
        <v>57411</v>
      </c>
    </row>
    <row r="18" spans="1:7">
      <c r="A18" s="24" t="s">
        <v>123</v>
      </c>
      <c r="B18" s="3"/>
    </row>
    <row r="19" spans="1:7">
      <c r="A19" s="11" t="s">
        <v>124</v>
      </c>
      <c r="B19" t="s">
        <v>194</v>
      </c>
    </row>
    <row r="21" spans="1:7">
      <c r="A21" s="7" t="s">
        <v>125</v>
      </c>
      <c r="B21" s="7"/>
    </row>
    <row r="22" spans="1:7">
      <c r="A22" s="11" t="s">
        <v>126</v>
      </c>
      <c r="B22" t="s">
        <v>195</v>
      </c>
    </row>
    <row r="23" spans="1:7">
      <c r="A23" s="11" t="s">
        <v>127</v>
      </c>
      <c r="B23" t="s">
        <v>196</v>
      </c>
    </row>
    <row r="24" spans="1:7">
      <c r="A24" s="11" t="s">
        <v>128</v>
      </c>
      <c r="B24" t="s">
        <v>197</v>
      </c>
    </row>
    <row r="25" spans="1:7">
      <c r="A25" s="11" t="s">
        <v>129</v>
      </c>
      <c r="B25" t="s">
        <v>198</v>
      </c>
    </row>
    <row r="26" spans="1:7">
      <c r="A26" s="11" t="s">
        <v>130</v>
      </c>
      <c r="B26" t="s">
        <v>199</v>
      </c>
    </row>
    <row r="27" spans="1:7">
      <c r="A27" s="11" t="s">
        <v>131</v>
      </c>
      <c r="B27" t="s">
        <v>200</v>
      </c>
    </row>
    <row r="28" spans="1:7">
      <c r="A28" s="24" t="s">
        <v>132</v>
      </c>
      <c r="B28" s="3"/>
    </row>
    <row r="30" spans="1:7">
      <c r="A30" s="17" t="s">
        <v>133</v>
      </c>
      <c r="B30" s="17"/>
    </row>
    <row r="31" spans="1:7">
      <c r="A31" s="11" t="s">
        <v>134</v>
      </c>
      <c r="B31" t="s">
        <v>201</v>
      </c>
    </row>
    <row r="32" spans="1:7">
      <c r="A32" s="11" t="s">
        <v>135</v>
      </c>
      <c r="B32" t="s">
        <v>202</v>
      </c>
    </row>
    <row r="33" spans="1:2">
      <c r="A33" s="11" t="s">
        <v>136</v>
      </c>
      <c r="B33" t="s">
        <v>203</v>
      </c>
    </row>
    <row r="34" spans="1:2">
      <c r="A34" s="11" t="s">
        <v>137</v>
      </c>
      <c r="B34" t="s">
        <v>204</v>
      </c>
    </row>
    <row r="36" spans="1:2">
      <c r="A36" s="17" t="s">
        <v>138</v>
      </c>
      <c r="B36" s="17"/>
    </row>
    <row r="37" spans="1:2">
      <c r="A37" s="11" t="s">
        <v>139</v>
      </c>
      <c r="B37" t="s">
        <v>205</v>
      </c>
    </row>
    <row r="38" spans="1:2">
      <c r="A38" s="24" t="s">
        <v>140</v>
      </c>
      <c r="B38" s="3"/>
    </row>
    <row r="39" spans="1:2">
      <c r="A39" s="11" t="s">
        <v>141</v>
      </c>
      <c r="B39" t="s">
        <v>206</v>
      </c>
    </row>
    <row r="40" spans="1:2">
      <c r="A40" s="24" t="s">
        <v>142</v>
      </c>
      <c r="B40" s="3"/>
    </row>
    <row r="41" spans="1:2">
      <c r="A41" s="11" t="s">
        <v>143</v>
      </c>
      <c r="B41" t="s">
        <v>207</v>
      </c>
    </row>
    <row r="42" spans="1:2">
      <c r="A42" s="24" t="s">
        <v>144</v>
      </c>
      <c r="B42" s="3"/>
    </row>
    <row r="43" spans="1:2">
      <c r="A43" s="11" t="s">
        <v>145</v>
      </c>
      <c r="B43" t="s">
        <v>208</v>
      </c>
    </row>
    <row r="44" spans="1:2">
      <c r="A44" s="11" t="s">
        <v>146</v>
      </c>
      <c r="B44" t="s">
        <v>209</v>
      </c>
    </row>
    <row r="45" spans="1:2">
      <c r="A45" s="11" t="s">
        <v>147</v>
      </c>
      <c r="B45" s="1"/>
    </row>
    <row r="46" spans="1:2">
      <c r="A46" s="11" t="s">
        <v>137</v>
      </c>
      <c r="B46" t="s">
        <v>210</v>
      </c>
    </row>
    <row r="47" spans="1:2">
      <c r="A47" s="11" t="s">
        <v>148</v>
      </c>
      <c r="B47" t="s">
        <v>211</v>
      </c>
    </row>
    <row r="48" spans="1:2">
      <c r="A48" s="24" t="s">
        <v>149</v>
      </c>
      <c r="B48" s="3"/>
    </row>
    <row r="53" spans="1:2">
      <c r="A53" s="17"/>
    </row>
    <row r="54" spans="1:2">
      <c r="A54" s="1" t="s">
        <v>6</v>
      </c>
    </row>
    <row r="55" spans="1:2">
      <c r="A55" s="1" t="s">
        <v>7</v>
      </c>
      <c r="B55" t="s">
        <v>212</v>
      </c>
    </row>
    <row r="56" spans="1:2">
      <c r="A56" s="1" t="s">
        <v>8</v>
      </c>
      <c r="B56" t="s">
        <v>213</v>
      </c>
    </row>
    <row r="57" spans="1:2">
      <c r="A57" s="1" t="s">
        <v>9</v>
      </c>
      <c r="B57" t="s">
        <v>214</v>
      </c>
    </row>
    <row r="61" spans="1:2">
      <c r="A61" s="17" t="s">
        <v>10</v>
      </c>
    </row>
    <row r="62" spans="1:2">
      <c r="A62" s="1" t="s">
        <v>11</v>
      </c>
      <c r="B62" t="s">
        <v>215</v>
      </c>
    </row>
    <row r="63" spans="1:2">
      <c r="A63" s="1" t="s">
        <v>7</v>
      </c>
      <c r="B63" t="s">
        <v>216</v>
      </c>
    </row>
    <row r="64" spans="1:2">
      <c r="A64" s="1" t="s">
        <v>8</v>
      </c>
      <c r="B64" t="s">
        <v>217</v>
      </c>
    </row>
    <row r="65" spans="1:2">
      <c r="A65" s="1" t="s">
        <v>12</v>
      </c>
      <c r="B65" t="s">
        <v>218</v>
      </c>
    </row>
    <row r="66" spans="1:2">
      <c r="A66" s="1" t="s">
        <v>13</v>
      </c>
      <c r="B66" t="s">
        <v>219</v>
      </c>
    </row>
  </sheetData>
  <hyperlinks>
    <hyperlink ref="D12" r:id="rId1" xr:uid="{CD7BC1C1-704C-4B90-AF9F-BFB8F6B1DB3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C3B6-F67C-4965-B420-A6C8E94846F2}">
  <dimension ref="A1:B6"/>
  <sheetViews>
    <sheetView workbookViewId="0">
      <selection activeCell="B6" sqref="B6"/>
    </sheetView>
  </sheetViews>
  <sheetFormatPr defaultRowHeight="15"/>
  <sheetData>
    <row r="1" spans="1:2">
      <c r="A1" t="s">
        <v>212</v>
      </c>
    </row>
    <row r="6" spans="1:2">
      <c r="B6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Stella Utazi</cp:lastModifiedBy>
  <cp:revision/>
  <dcterms:created xsi:type="dcterms:W3CDTF">2020-05-18T16:32:37Z</dcterms:created>
  <dcterms:modified xsi:type="dcterms:W3CDTF">2024-08-06T04:45:46Z</dcterms:modified>
  <cp:category/>
  <cp:contentStatus/>
</cp:coreProperties>
</file>