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4788\Desktop\"/>
    </mc:Choice>
  </mc:AlternateContent>
  <xr:revisionPtr revIDLastSave="0" documentId="13_ncr:1_{878AA442-BA07-4EFA-B21C-6CB9FC07F166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3" l="1"/>
  <c r="E28" i="3" s="1"/>
  <c r="D21" i="3"/>
  <c r="D28" i="3" s="1"/>
  <c r="C21" i="3"/>
  <c r="C28" i="3" s="1"/>
  <c r="E19" i="3"/>
  <c r="E50" i="3" s="1"/>
  <c r="D19" i="3"/>
  <c r="D50" i="3" s="1"/>
  <c r="C19" i="3"/>
  <c r="C50" i="3" s="1"/>
  <c r="C8" i="3"/>
  <c r="E70" i="3"/>
  <c r="D70" i="3"/>
  <c r="C70" i="3"/>
  <c r="C69" i="3"/>
  <c r="E69" i="3"/>
  <c r="D69" i="3"/>
  <c r="E68" i="3"/>
  <c r="D68" i="3"/>
  <c r="C68" i="3"/>
  <c r="E64" i="3"/>
  <c r="D64" i="3"/>
  <c r="C64" i="3"/>
  <c r="E63" i="3"/>
  <c r="D63" i="3"/>
  <c r="C63" i="3"/>
  <c r="E62" i="3"/>
  <c r="D62" i="3"/>
  <c r="C62" i="3"/>
  <c r="E61" i="3"/>
  <c r="D61" i="3"/>
  <c r="C61" i="3"/>
  <c r="E60" i="3"/>
  <c r="D60" i="3"/>
  <c r="C60" i="3"/>
  <c r="E59" i="3"/>
  <c r="D59" i="3"/>
  <c r="C59" i="3"/>
  <c r="E58" i="3"/>
  <c r="D58" i="3"/>
  <c r="C58" i="3"/>
  <c r="C51" i="3"/>
  <c r="E51" i="3"/>
  <c r="D51" i="3"/>
  <c r="E49" i="3"/>
  <c r="D49" i="3"/>
  <c r="C49" i="3"/>
  <c r="E48" i="3"/>
  <c r="D48" i="3"/>
  <c r="C48" i="3"/>
  <c r="E46" i="3"/>
  <c r="D46" i="3"/>
  <c r="C46" i="3"/>
  <c r="E47" i="3"/>
  <c r="D47" i="3"/>
  <c r="C47" i="3"/>
  <c r="E44" i="3"/>
  <c r="D44" i="3"/>
  <c r="C44" i="3"/>
  <c r="E30" i="3"/>
  <c r="D30" i="3"/>
  <c r="C30" i="3"/>
  <c r="C43" i="3"/>
  <c r="C42" i="3" s="1"/>
  <c r="E41" i="3"/>
  <c r="D41" i="3"/>
  <c r="C41" i="3"/>
  <c r="E43" i="3"/>
  <c r="E42" i="3" s="1"/>
  <c r="D43" i="3"/>
  <c r="D42" i="3" s="1"/>
  <c r="E40" i="3"/>
  <c r="D40" i="3"/>
  <c r="C40" i="3"/>
  <c r="E37" i="3"/>
  <c r="D37" i="3"/>
  <c r="C37" i="3"/>
  <c r="E36" i="3"/>
  <c r="D36" i="3"/>
  <c r="C36" i="3"/>
  <c r="E35" i="3"/>
  <c r="D35" i="3"/>
  <c r="C35" i="3"/>
  <c r="E34" i="3"/>
  <c r="D34" i="3"/>
  <c r="C34" i="3"/>
  <c r="E31" i="3"/>
  <c r="D31" i="3"/>
  <c r="C31" i="3"/>
  <c r="E29" i="3"/>
  <c r="D29" i="3"/>
  <c r="C29" i="3"/>
  <c r="C27" i="3"/>
  <c r="E27" i="3"/>
  <c r="D27" i="3"/>
  <c r="E26" i="3"/>
  <c r="D26" i="3"/>
  <c r="C26" i="3"/>
  <c r="E25" i="3"/>
  <c r="D25" i="3"/>
  <c r="C25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E7" i="3" s="1"/>
  <c r="C56" i="1"/>
  <c r="B56" i="1"/>
  <c r="D47" i="1"/>
  <c r="C47" i="1"/>
  <c r="B47" i="1"/>
  <c r="D42" i="1"/>
  <c r="C42" i="1"/>
  <c r="B42" i="1"/>
  <c r="B48" i="1" s="1"/>
  <c r="C14" i="3" s="1"/>
  <c r="C13" i="3" s="1"/>
  <c r="D17" i="1"/>
  <c r="C17" i="1"/>
  <c r="B17" i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C13" i="1" l="1"/>
  <c r="C18" i="1" s="1"/>
  <c r="C20" i="1" s="1"/>
  <c r="C22" i="1" s="1"/>
  <c r="D17" i="3"/>
  <c r="D13" i="1"/>
  <c r="D18" i="1" s="1"/>
  <c r="D20" i="1" s="1"/>
  <c r="D22" i="1" s="1"/>
  <c r="E17" i="3"/>
  <c r="C10" i="3"/>
  <c r="C9" i="3"/>
  <c r="B62" i="1"/>
  <c r="C7" i="3"/>
  <c r="E10" i="3"/>
  <c r="E9" i="3"/>
  <c r="C62" i="1"/>
  <c r="D7" i="3"/>
  <c r="D10" i="3"/>
  <c r="D9" i="3"/>
  <c r="D6" i="3"/>
  <c r="D8" i="3"/>
  <c r="D5" i="3"/>
  <c r="E6" i="3"/>
  <c r="E5" i="3"/>
  <c r="E8" i="3"/>
  <c r="C6" i="3"/>
  <c r="C5" i="3"/>
  <c r="C17" i="3"/>
  <c r="B13" i="1"/>
  <c r="B18" i="1"/>
  <c r="B20" i="1" s="1"/>
  <c r="B22" i="1" s="1"/>
  <c r="C48" i="1"/>
  <c r="D14" i="3" s="1"/>
  <c r="D13" i="3" s="1"/>
  <c r="D62" i="1"/>
  <c r="D69" i="1" s="1"/>
  <c r="C69" i="1"/>
  <c r="D48" i="1"/>
  <c r="E14" i="3" s="1"/>
  <c r="E13" i="3" s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D76" i="1" l="1"/>
  <c r="E22" i="3"/>
  <c r="B76" i="1"/>
  <c r="C22" i="3"/>
  <c r="C76" i="1"/>
  <c r="D22" i="3"/>
  <c r="A24" i="3"/>
  <c r="A25" i="3" s="1"/>
  <c r="A26" i="3" s="1"/>
  <c r="A27" i="3" s="1"/>
  <c r="A28" i="3" s="1"/>
  <c r="A29" i="3" s="1"/>
  <c r="A30" i="3" s="1"/>
  <c r="C91" i="1" l="1"/>
  <c r="D18" i="3"/>
  <c r="D20" i="3"/>
  <c r="B91" i="1"/>
  <c r="C20" i="3"/>
  <c r="C18" i="3"/>
  <c r="D91" i="1"/>
  <c r="E20" i="3"/>
  <c r="E18" i="3"/>
  <c r="A33" i="3"/>
  <c r="A34" i="3" s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  <c r="D109" i="1" l="1"/>
  <c r="E11" i="3"/>
  <c r="E12" i="3" s="1"/>
  <c r="B109" i="1"/>
  <c r="C11" i="3"/>
  <c r="C12" i="3" s="1"/>
  <c r="C109" i="1"/>
  <c r="D11" i="3"/>
  <c r="D12" i="3" s="1"/>
</calcChain>
</file>

<file path=xl/sharedStrings.xml><?xml version="1.0" encoding="utf-8"?>
<sst xmlns="http://schemas.openxmlformats.org/spreadsheetml/2006/main" count="191" uniqueCount="159">
  <si>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</si>
  <si>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</si>
  <si>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</si>
  <si>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</si>
  <si>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</si>
  <si>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</si>
  <si>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</si>
  <si>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</si>
  <si>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</si>
  <si>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</si>
  <si>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</si>
  <si>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</si>
  <si>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</si>
  <si>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</si>
  <si>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</si>
  <si>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</si>
  <si>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</si>
  <si>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</si>
  <si>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</si>
  <si>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</si>
  <si>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</si>
  <si>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</si>
  <si>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</si>
  <si>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</si>
  <si>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</si>
  <si>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</si>
  <si>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</si>
  <si>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</si>
  <si>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</si>
  <si>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</si>
  <si>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</si>
  <si>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</si>
  <si>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</si>
  <si>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</si>
  <si>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</si>
  <si>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</si>
  <si>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</si>
  <si>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</si>
  <si>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</si>
  <si>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</si>
  <si>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</si>
  <si>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</si>
  <si>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</si>
  <si>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</si>
  <si>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</si>
  <si>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</si>
  <si>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</si>
  <si>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</si>
  <si>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</si>
  <si>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</si>
  <si>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</si>
  <si>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</si>
  <si>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</si>
  <si>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</si>
  <si>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</si>
  <si>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</si>
  <si>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</si>
  <si>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</si>
  <si>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</si>
  <si>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</si>
  <si>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</si>
  <si>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</si>
  <si>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</si>
  <si>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</si>
  <si>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</si>
  <si>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</si>
  <si>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</si>
  <si>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</si>
  <si>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</si>
  <si>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</si>
  <si>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</si>
  <si>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</si>
  <si>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</si>
  <si>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</si>
  <si>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</si>
  <si>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</si>
  <si>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</si>
  <si>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</si>
  <si>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</si>
  <si>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</si>
  <si>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</si>
  <si>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</si>
  <si>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</si>
  <si>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</si>
  <si>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</si>
  <si>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</si>
  <si>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</si>
  <si>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</si>
  <si>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</si>
  <si>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</si>
  <si>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</si>
  <si>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</si>
  <si>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</si>
  <si>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</si>
  <si>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</si>
  <si>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</si>
  <si>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</si>
  <si>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</si>
  <si>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</si>
  <si>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</si>
  <si>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</si>
  <si>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</si>
  <si>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</si>
  <si>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</si>
  <si>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</si>
  <si>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</si>
  <si>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</si>
  <si>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</si>
  <si>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</si>
  <si>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</si>
  <si>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</si>
  <si>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</si>
  <si>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</si>
  <si>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</si>
  <si>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</si>
  <si>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</si>
  <si>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</si>
  <si>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</si>
  <si>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</si>
  <si>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</si>
  <si>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</si>
  <si>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</si>
  <si>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</si>
  <si>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</si>
  <si>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</si>
  <si>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</si>
  <si>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</si>
  <si>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</si>
  <si>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</si>
  <si>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</si>
  <si>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</si>
  <si>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</si>
  <si>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</si>
  <si>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</si>
  <si>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</si>
  <si>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</si>
  <si>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</si>
  <si>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</si>
  <si>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</si>
  <si>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</si>
  <si>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</si>
  <si>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</si>
  <si>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</si>
  <si>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</si>
  <si>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</si>
  <si>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</si>
  <si>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</si>
  <si>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</si>
  <si>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</si>
  <si>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</si>
  <si>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Taken From Dividend payments report</t>
  </si>
  <si>
    <t>Taken From Stock Market Graphic</t>
  </si>
  <si>
    <t>NOTES</t>
  </si>
  <si>
    <t>OP. Expenses - Research and development</t>
  </si>
  <si>
    <t>OP. Expenses - Selling, general and administrative</t>
  </si>
  <si>
    <t>Taxes</t>
  </si>
  <si>
    <t xml:space="preserve">Share Price on beginning of September </t>
  </si>
  <si>
    <t xml:space="preserve"> Shouldn't it be higher?</t>
  </si>
  <si>
    <t xml:space="preserve"> in this case is not the same as Income before provision for income taxes?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</si>
</sst>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0" fillId="0" borderId="0" xfId="0" applyAlignment="1">
      <alignment horizontal="center"/>
    </xf>
    <xf numFmtId="166" fontId="0" fillId="0" borderId="4" xfId="0" applyNumberFormat="1" applyBorder="1"/>
    <xf numFmtId="0" fontId="2" fillId="0" borderId="4" xfId="0" applyFont="1" applyBorder="1"/>
    <xf numFmtId="0" fontId="0" fillId="0" borderId="4" xfId="0" applyBorder="1"/>
    <xf numFmtId="0" fontId="0" fillId="0" borderId="4" xfId="0" applyBorder="1" applyAlignment="1">
      <alignment horizontal="left" indent="1"/>
    </xf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left" indent="2"/>
    </xf>
    <xf numFmtId="0" fontId="2" fillId="0" borderId="4" xfId="0" applyFont="1" applyBorder="1" applyAlignment="1">
      <alignment horizontal="left"/>
    </xf>
    <xf numFmtId="10" fontId="0" fillId="5" borderId="4" xfId="0" applyNumberFormat="1" applyFill="1" applyBorder="1" applyAlignment="1">
      <alignment horizontal="center"/>
    </xf>
    <xf numFmtId="0" fontId="8" fillId="6" borderId="0" xfId="0" applyFont="1" applyFill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6" borderId="0" xfId="0" applyFill="1"/>
    <xf numFmtId="0" fontId="8" fillId="6" borderId="0" xfId="0" applyFont="1" applyFill="1" applyAlignment="1">
      <alignment horizontal="left" indent="12"/>
    </xf>
    <xf numFmtId="0" fontId="0" fillId="5" borderId="5" xfId="0" applyFill="1" applyBorder="1"/>
    <xf numFmtId="0" fontId="0" fillId="5" borderId="1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0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2" fontId="0" fillId="5" borderId="7" xfId="0" applyNumberFormat="1" applyFill="1" applyBorder="1"/>
    <xf numFmtId="0" fontId="9" fillId="5" borderId="7" xfId="0" applyFont="1" applyFill="1" applyBorder="1" applyAlignment="1">
      <alignment horizontal="left" indent="1"/>
    </xf>
    <xf numFmtId="0" fontId="9" fillId="5" borderId="0" xfId="0" applyFont="1" applyFill="1" applyBorder="1" applyAlignment="1">
      <alignment horizontal="left" indent="2"/>
    </xf>
    <xf numFmtId="0" fontId="9" fillId="5" borderId="8" xfId="0" applyFont="1" applyFill="1" applyBorder="1" applyAlignment="1">
      <alignment horizontal="left" indent="2"/>
    </xf>
    <xf numFmtId="0" fontId="9" fillId="5" borderId="12" xfId="0" applyFont="1" applyFill="1" applyBorder="1" applyAlignment="1">
      <alignment horizontal="left" indent="2"/>
    </xf>
    <xf numFmtId="0" fontId="9" fillId="5" borderId="3" xfId="0" applyFont="1" applyFill="1" applyBorder="1" applyAlignment="1">
      <alignment horizontal="left" indent="2"/>
    </xf>
    <xf numFmtId="0" fontId="9" fillId="5" borderId="13" xfId="0" applyFont="1" applyFill="1" applyBorder="1" applyAlignment="1">
      <alignment horizontal="left" indent="2"/>
    </xf>
    <xf numFmtId="0" fontId="0" fillId="0" borderId="4" xfId="0" applyBorder="1" applyAlignment="1">
      <alignment horizontal="left"/>
    </xf>
    <xf numFmtId="0" fontId="0" fillId="0" borderId="0" xfId="0" applyBorder="1"/>
    <xf numFmtId="0" fontId="0" fillId="0" borderId="9" xfId="0" applyBorder="1"/>
    <xf numFmtId="0" fontId="8" fillId="6" borderId="0" xfId="0" applyFont="1" applyFill="1" applyAlignment="1">
      <alignment horizontal="center"/>
    </xf>
    <xf numFmtId="2" fontId="0" fillId="5" borderId="4" xfId="0" applyNumberForma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/>
    </xf>
    <xf numFmtId="2" fontId="0" fillId="5" borderId="4" xfId="0" applyNumberFormat="1" applyFill="1" applyBorder="1" applyAlignment="1">
      <alignment horizontal="center"/>
    </xf>
    <xf numFmtId="0" fontId="2" fillId="5" borderId="7" xfId="0" applyFont="1" applyFill="1" applyBorder="1" applyAlignment="1">
      <alignment horizontal="left" indent="1"/>
    </xf>
    <xf numFmtId="0" fontId="2" fillId="5" borderId="0" xfId="0" applyFont="1" applyFill="1" applyBorder="1" applyAlignment="1">
      <alignment horizontal="left" indent="1"/>
    </xf>
    <xf numFmtId="0" fontId="2" fillId="5" borderId="8" xfId="0" applyFont="1" applyFill="1" applyBorder="1" applyAlignment="1">
      <alignment horizontal="left" indent="1"/>
    </xf>
    <xf numFmtId="0" fontId="2" fillId="5" borderId="7" xfId="0" applyFont="1" applyFill="1" applyBorder="1"/>
    <xf numFmtId="0" fontId="2" fillId="5" borderId="0" xfId="0" applyFont="1" applyFill="1" applyBorder="1"/>
    <xf numFmtId="0" fontId="2" fillId="5" borderId="8" xfId="0" applyFont="1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14" sqref="A14:A24"/>
    </sheetView>
  </sheetViews>
  <sheetFormatPr defaultRowHeight="15" x14ac:dyDescent="0.25"/>
  <cols>
    <col min="1" max="1" width="104.5703125" customWidth="1"/>
  </cols>
  <sheetData>
    <row r="1" spans="1:1" ht="23.25" x14ac:dyDescent="0.35">
      <c r="A1" s="5" t="s">
        <v>87</v>
      </c>
    </row>
    <row r="3" spans="1:1" x14ac:dyDescent="0.25">
      <c r="A3" s="7" t="s">
        <v>141</v>
      </c>
    </row>
    <row r="4" spans="1:1" x14ac:dyDescent="0.25">
      <c r="A4" s="16" t="s">
        <v>88</v>
      </c>
    </row>
    <row r="5" spans="1:1" x14ac:dyDescent="0.25">
      <c r="A5" s="7" t="s">
        <v>97</v>
      </c>
    </row>
    <row r="6" spans="1:1" x14ac:dyDescent="0.25">
      <c r="A6" s="1" t="s">
        <v>148</v>
      </c>
    </row>
    <row r="7" spans="1:1" x14ac:dyDescent="0.25">
      <c r="A7" s="1"/>
    </row>
    <row r="8" spans="1:1" x14ac:dyDescent="0.25">
      <c r="A8" s="17" t="s">
        <v>149</v>
      </c>
    </row>
    <row r="9" spans="1:1" x14ac:dyDescent="0.25">
      <c r="A9" s="1" t="s">
        <v>145</v>
      </c>
    </row>
    <row r="10" spans="1:1" x14ac:dyDescent="0.25">
      <c r="A10" s="1" t="s">
        <v>89</v>
      </c>
    </row>
    <row r="11" spans="1:1" x14ac:dyDescent="0.25">
      <c r="A11" s="1" t="s">
        <v>90</v>
      </c>
    </row>
    <row r="12" spans="1:1" x14ac:dyDescent="0.25">
      <c r="A12" s="1" t="s">
        <v>91</v>
      </c>
    </row>
    <row r="13" spans="1:1" x14ac:dyDescent="0.25">
      <c r="A13" s="1"/>
    </row>
    <row r="14" spans="1:1" x14ac:dyDescent="0.25">
      <c r="A14" s="17" t="s">
        <v>92</v>
      </c>
    </row>
    <row r="15" spans="1:1" x14ac:dyDescent="0.25">
      <c r="A15" s="1" t="s">
        <v>146</v>
      </c>
    </row>
    <row r="16" spans="1:1" x14ac:dyDescent="0.25">
      <c r="A16" s="1" t="s">
        <v>89</v>
      </c>
    </row>
    <row r="17" spans="1:1" x14ac:dyDescent="0.25">
      <c r="A17" s="1" t="s">
        <v>90</v>
      </c>
    </row>
    <row r="18" spans="1:1" x14ac:dyDescent="0.25">
      <c r="A18" s="1" t="s">
        <v>14</v>
      </c>
    </row>
    <row r="19" spans="1:1" x14ac:dyDescent="0.25">
      <c r="A19" s="1" t="s">
        <v>93</v>
      </c>
    </row>
    <row r="20" spans="1:1" x14ac:dyDescent="0.25">
      <c r="A20" s="1"/>
    </row>
    <row r="21" spans="1:1" x14ac:dyDescent="0.25">
      <c r="A21" s="17" t="s">
        <v>98</v>
      </c>
    </row>
    <row r="22" spans="1:1" x14ac:dyDescent="0.25">
      <c r="A22" s="1" t="s">
        <v>94</v>
      </c>
    </row>
    <row r="23" spans="1:1" x14ac:dyDescent="0.25">
      <c r="A23" s="1" t="s">
        <v>95</v>
      </c>
    </row>
    <row r="24" spans="1:1" x14ac:dyDescent="0.25">
      <c r="A24" s="1" t="s">
        <v>96</v>
      </c>
    </row>
    <row r="25" spans="1:1" x14ac:dyDescent="0.25">
      <c r="A25" s="1"/>
    </row>
    <row r="26" spans="1:1" x14ac:dyDescent="0.25">
      <c r="A26" s="17" t="s">
        <v>144</v>
      </c>
    </row>
    <row r="27" spans="1:1" x14ac:dyDescent="0.25">
      <c r="A27" s="16" t="s">
        <v>143</v>
      </c>
    </row>
    <row r="29" spans="1:1" x14ac:dyDescent="0.25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workbookViewId="0">
      <selection activeCell="A20" sqref="A20"/>
    </sheetView>
  </sheetViews>
  <sheetFormatPr defaultRowHeight="15" x14ac:dyDescent="0.25"/>
  <cols>
    <col min="1" max="1" width="59" customWidth="1"/>
    <col min="2" max="3" width="11.5703125" bestFit="1" customWidth="1"/>
    <col min="4" max="4" width="11.7109375" bestFit="1" customWidth="1"/>
  </cols>
  <sheetData>
    <row r="1" spans="1:10" ht="60" customHeight="1" x14ac:dyDescent="0.2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5">
      <c r="A2" s="37" t="s">
        <v>1</v>
      </c>
      <c r="B2" s="37"/>
      <c r="C2" s="37"/>
      <c r="D2" s="37"/>
    </row>
    <row r="3" spans="1:10" x14ac:dyDescent="0.25">
      <c r="B3" s="36" t="s">
        <v>23</v>
      </c>
      <c r="C3" s="36"/>
      <c r="D3" s="36"/>
    </row>
    <row r="4" spans="1:10" x14ac:dyDescent="0.25">
      <c r="B4" s="7">
        <v>2022</v>
      </c>
      <c r="C4" s="7">
        <v>2021</v>
      </c>
      <c r="D4" s="7">
        <v>2020</v>
      </c>
    </row>
    <row r="5" spans="1:10" x14ac:dyDescent="0.25">
      <c r="A5" t="s">
        <v>3</v>
      </c>
    </row>
    <row r="6" spans="1:10" x14ac:dyDescent="0.2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5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5">
      <c r="A9" t="s">
        <v>7</v>
      </c>
      <c r="B9" s="12"/>
      <c r="C9" s="12"/>
      <c r="D9" s="12"/>
    </row>
    <row r="10" spans="1:10" x14ac:dyDescent="0.2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5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5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5">
      <c r="A14" t="s">
        <v>10</v>
      </c>
      <c r="B14" s="12"/>
      <c r="C14" s="12"/>
      <c r="D14" s="12"/>
    </row>
    <row r="15" spans="1:10" x14ac:dyDescent="0.2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5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5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25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5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5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5">
      <c r="A21" t="s">
        <v>17</v>
      </c>
      <c r="B21" s="12">
        <v>19300</v>
      </c>
      <c r="C21" s="12">
        <v>14527</v>
      </c>
      <c r="D21" s="12">
        <v>9680</v>
      </c>
    </row>
    <row r="22" spans="1:4" ht="15.75" thickBot="1" x14ac:dyDescent="0.3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.75" thickTop="1" x14ac:dyDescent="0.25">
      <c r="A23" t="s">
        <v>19</v>
      </c>
    </row>
    <row r="24" spans="1:4" x14ac:dyDescent="0.25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5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5">
      <c r="A26" t="s">
        <v>22</v>
      </c>
    </row>
    <row r="27" spans="1:4" x14ac:dyDescent="0.25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5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5">
      <c r="A31" s="37" t="s">
        <v>24</v>
      </c>
      <c r="B31" s="37"/>
      <c r="C31" s="37"/>
      <c r="D31" s="37"/>
    </row>
    <row r="32" spans="1:4" x14ac:dyDescent="0.25">
      <c r="B32" s="36" t="s">
        <v>142</v>
      </c>
      <c r="C32" s="36"/>
      <c r="D32" s="36"/>
    </row>
    <row r="33" spans="1:4" x14ac:dyDescent="0.25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5">
      <c r="A35" t="s">
        <v>25</v>
      </c>
    </row>
    <row r="36" spans="1:4" x14ac:dyDescent="0.25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5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5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5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5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5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5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5">
      <c r="A43" t="s">
        <v>48</v>
      </c>
      <c r="B43" s="12"/>
      <c r="C43" s="12"/>
      <c r="D43" s="12"/>
    </row>
    <row r="44" spans="1:4" x14ac:dyDescent="0.25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5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5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5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.75" thickBot="1" x14ac:dyDescent="0.3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.75" thickTop="1" x14ac:dyDescent="0.25"/>
    <row r="50" spans="1:4" x14ac:dyDescent="0.25">
      <c r="A50" t="s">
        <v>34</v>
      </c>
    </row>
    <row r="51" spans="1:4" x14ac:dyDescent="0.25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5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5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5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5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5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5">
      <c r="A57" t="s">
        <v>51</v>
      </c>
      <c r="B57" s="12"/>
      <c r="C57" s="12"/>
      <c r="D57" s="12"/>
    </row>
    <row r="58" spans="1:4" x14ac:dyDescent="0.25">
      <c r="A58" s="1" t="s">
        <v>37</v>
      </c>
      <c r="B58" s="12"/>
      <c r="C58" s="12"/>
      <c r="D58" s="12"/>
    </row>
    <row r="59" spans="1:4" x14ac:dyDescent="0.25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5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5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25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5">
      <c r="B63" s="12"/>
      <c r="C63" s="12"/>
      <c r="D63" s="12"/>
    </row>
    <row r="64" spans="1:4" x14ac:dyDescent="0.25">
      <c r="A64" t="s">
        <v>42</v>
      </c>
      <c r="B64" s="12"/>
      <c r="C64" s="12"/>
      <c r="D64" s="12"/>
    </row>
    <row r="65" spans="1:4" x14ac:dyDescent="0.25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5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.75" thickBot="1" x14ac:dyDescent="0.3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.75" thickTop="1" x14ac:dyDescent="0.25"/>
    <row r="71" spans="1:4" x14ac:dyDescent="0.25">
      <c r="A71" s="37" t="s">
        <v>55</v>
      </c>
      <c r="B71" s="37"/>
      <c r="C71" s="37"/>
      <c r="D71" s="37"/>
    </row>
    <row r="72" spans="1:4" x14ac:dyDescent="0.25">
      <c r="B72" s="36" t="s">
        <v>23</v>
      </c>
      <c r="C72" s="36"/>
      <c r="D72" s="36"/>
    </row>
    <row r="73" spans="1:4" x14ac:dyDescent="0.25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5">
      <c r="A75" s="7" t="s">
        <v>56</v>
      </c>
      <c r="B75" s="15"/>
      <c r="C75" s="15"/>
      <c r="D75" s="15"/>
    </row>
    <row r="76" spans="1:4" x14ac:dyDescent="0.25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5">
      <c r="A77" s="11" t="s">
        <v>18</v>
      </c>
      <c r="B77" s="15"/>
      <c r="C77" s="15"/>
      <c r="D77" s="15"/>
    </row>
    <row r="78" spans="1:4" x14ac:dyDescent="0.25">
      <c r="A78" s="1" t="s">
        <v>58</v>
      </c>
      <c r="B78" s="12"/>
      <c r="C78" s="12"/>
      <c r="D78" s="12"/>
    </row>
    <row r="79" spans="1:4" x14ac:dyDescent="0.25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5">
      <c r="A83" t="s">
        <v>62</v>
      </c>
      <c r="B83" s="12"/>
      <c r="C83" s="12"/>
      <c r="D83" s="12"/>
    </row>
    <row r="84" spans="1:4" x14ac:dyDescent="0.2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5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5">
      <c r="A92" s="7" t="s">
        <v>64</v>
      </c>
      <c r="B92" s="12"/>
      <c r="C92" s="12"/>
      <c r="D92" s="12"/>
    </row>
    <row r="93" spans="1:4" x14ac:dyDescent="0.2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5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5">
      <c r="A100" s="7" t="s">
        <v>71</v>
      </c>
      <c r="B100" s="12"/>
      <c r="C100" s="12"/>
      <c r="D100" s="12"/>
    </row>
    <row r="101" spans="1:4" x14ac:dyDescent="0.2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5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5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.75" thickBot="1" x14ac:dyDescent="0.3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.75" thickTop="1" x14ac:dyDescent="0.25">
      <c r="B111" s="12"/>
      <c r="C111" s="12"/>
      <c r="D111" s="12"/>
    </row>
    <row r="112" spans="1:4" x14ac:dyDescent="0.25">
      <c r="A112" t="s">
        <v>80</v>
      </c>
      <c r="B112" s="12"/>
      <c r="C112" s="12"/>
      <c r="D112" s="12"/>
    </row>
    <row r="113" spans="1:4" x14ac:dyDescent="0.2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tabSelected="1" topLeftCell="A31" workbookViewId="0">
      <selection activeCell="N17" sqref="N17"/>
    </sheetView>
  </sheetViews>
  <sheetFormatPr defaultRowHeight="15" x14ac:dyDescent="0.25"/>
  <cols>
    <col min="1" max="1" width="4.7109375" customWidth="1"/>
    <col min="2" max="2" width="44.85546875" customWidth="1"/>
    <col min="3" max="3" width="13.42578125" bestFit="1" customWidth="1"/>
    <col min="4" max="4" width="11.28515625" customWidth="1"/>
    <col min="5" max="5" width="10.5703125" bestFit="1" customWidth="1"/>
  </cols>
  <sheetData>
    <row r="1" spans="1:10" ht="60" customHeight="1" x14ac:dyDescent="0.4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5">
      <c r="C2" s="36" t="s">
        <v>23</v>
      </c>
      <c r="D2" s="36"/>
      <c r="E2" s="36"/>
    </row>
    <row r="3" spans="1:10" x14ac:dyDescent="0.25">
      <c r="C3" s="59">
        <f>+'Financial Statements'!B4</f>
        <v>2022</v>
      </c>
      <c r="D3" s="59">
        <f>+'Financial Statements'!C4</f>
        <v>2021</v>
      </c>
      <c r="E3" s="59">
        <f>+'Financial Statements'!D4</f>
        <v>2020</v>
      </c>
      <c r="F3" s="39" t="s">
        <v>152</v>
      </c>
      <c r="G3" s="38"/>
      <c r="H3" s="38"/>
      <c r="I3" s="38"/>
    </row>
    <row r="4" spans="1:10" x14ac:dyDescent="0.25">
      <c r="A4" s="24">
        <v>1</v>
      </c>
      <c r="B4" s="25" t="s">
        <v>99</v>
      </c>
      <c r="C4" s="26"/>
      <c r="D4" s="26"/>
      <c r="E4" s="26"/>
      <c r="F4" s="40"/>
      <c r="G4" s="41"/>
      <c r="H4" s="41"/>
      <c r="I4" s="42"/>
    </row>
    <row r="5" spans="1:10" x14ac:dyDescent="0.25">
      <c r="A5" s="24">
        <f>+A4+0.1</f>
        <v>1.1000000000000001</v>
      </c>
      <c r="B5" s="27" t="s">
        <v>100</v>
      </c>
      <c r="C5" s="60">
        <f>'Financial Statements'!B42/'Financial Statements'!B56</f>
        <v>0.87935602862672257</v>
      </c>
      <c r="D5" s="60">
        <f>'Financial Statements'!C42/'Financial Statements'!C56</f>
        <v>1.0745531195957954</v>
      </c>
      <c r="E5" s="60">
        <f>'Financial Statements'!D42/'Financial Statements'!D56</f>
        <v>1.3636044481554577</v>
      </c>
      <c r="F5" s="43"/>
      <c r="G5" s="44"/>
      <c r="H5" s="44"/>
      <c r="I5" s="45"/>
    </row>
    <row r="6" spans="1:10" x14ac:dyDescent="0.25">
      <c r="A6" s="24">
        <f t="shared" ref="A6:A13" si="0">+A5+0.1</f>
        <v>1.2000000000000002</v>
      </c>
      <c r="B6" s="27" t="s">
        <v>101</v>
      </c>
      <c r="C6" s="60">
        <f>('Financial Statements'!B42-'Financial Statements'!B39)/'Financial Statements'!B56</f>
        <v>0.84723539114961488</v>
      </c>
      <c r="D6" s="60">
        <f>('Financial Statements'!C42-'Financial Statements'!C39)/'Financial Statements'!C56</f>
        <v>1.0221149018576519</v>
      </c>
      <c r="E6" s="60">
        <f>('Financial Statements'!D42-'Financial Statements'!D39)/'Financial Statements'!D56</f>
        <v>1.325072111735236</v>
      </c>
      <c r="F6" s="43"/>
      <c r="G6" s="44"/>
      <c r="H6" s="44"/>
      <c r="I6" s="45"/>
    </row>
    <row r="7" spans="1:10" x14ac:dyDescent="0.25">
      <c r="A7" s="24">
        <f t="shared" si="0"/>
        <v>1.3000000000000003</v>
      </c>
      <c r="B7" s="27" t="s">
        <v>102</v>
      </c>
      <c r="C7" s="60">
        <f>'Financial Statements'!B36/'Financial Statements'!B56</f>
        <v>0.15356340351469652</v>
      </c>
      <c r="D7" s="60">
        <f>'Financial Statements'!C36/'Financial Statements'!C56</f>
        <v>0.27844853005634318</v>
      </c>
      <c r="E7" s="60">
        <f>'Financial Statements'!D36/'Financial Statements'!D56</f>
        <v>0.36071049035979963</v>
      </c>
      <c r="F7" s="43"/>
      <c r="G7" s="44"/>
      <c r="H7" s="44"/>
      <c r="I7" s="45"/>
    </row>
    <row r="8" spans="1:10" x14ac:dyDescent="0.25">
      <c r="A8" s="24">
        <f t="shared" si="0"/>
        <v>1.4000000000000004</v>
      </c>
      <c r="B8" s="27" t="s">
        <v>103</v>
      </c>
      <c r="C8" s="60">
        <f>'Financial Statements'!B42/('Financial Statements'!B12+'Financial Statements'!B17)</f>
        <v>0.49257705781564332</v>
      </c>
      <c r="D8" s="60">
        <f>'Financial Statements'!C42 / ('Financial Statements'!C12+ 'Financial Statements'!C17 )</f>
        <v>0.52492330691249978</v>
      </c>
      <c r="E8" s="60">
        <f>'Financial Statements'!D42 / ('Financial Statements'!D12+ 'Financial Statements'!D17 )</f>
        <v>0.69017466514909209</v>
      </c>
      <c r="F8" s="64" t="s">
        <v>157</v>
      </c>
      <c r="G8" s="65"/>
      <c r="H8" s="65"/>
      <c r="I8" s="66"/>
    </row>
    <row r="9" spans="1:10" x14ac:dyDescent="0.25">
      <c r="A9" s="24">
        <f t="shared" si="0"/>
        <v>1.5000000000000004</v>
      </c>
      <c r="B9" s="27" t="s">
        <v>104</v>
      </c>
      <c r="C9" s="61">
        <f>'Financial Statements'!B39/'Financial Statements'!B12*365</f>
        <v>8.0756980666171607</v>
      </c>
      <c r="D9" s="61">
        <f>'Financial Statements'!C39/'Financial Statements'!C12*365</f>
        <v>11.27659274770989</v>
      </c>
      <c r="E9" s="61">
        <f>'Financial Statements'!D39/'Financial Statements'!D12*365</f>
        <v>8.7418833562358831</v>
      </c>
      <c r="F9" s="43"/>
      <c r="G9" s="44"/>
      <c r="H9" s="44"/>
      <c r="I9" s="45"/>
    </row>
    <row r="10" spans="1:10" x14ac:dyDescent="0.25">
      <c r="A10" s="24">
        <f t="shared" si="0"/>
        <v>1.6000000000000005</v>
      </c>
      <c r="B10" s="27" t="s">
        <v>105</v>
      </c>
      <c r="C10" s="61">
        <f>('Financial Statements'!B51/'Financial Statements'!B12)*365</f>
        <v>104.68527730310539</v>
      </c>
      <c r="D10" s="61">
        <f>('Financial Statements'!C51/'Financial Statements'!C12)*365</f>
        <v>93.851071222315596</v>
      </c>
      <c r="E10" s="61">
        <f>('Financial Statements'!D51/'Financial Statements'!D12)*365</f>
        <v>91.048189715674198</v>
      </c>
      <c r="F10" s="43"/>
      <c r="G10" s="44"/>
      <c r="H10" s="44"/>
      <c r="I10" s="45"/>
    </row>
    <row r="11" spans="1:10" x14ac:dyDescent="0.25">
      <c r="A11" s="24">
        <f t="shared" si="0"/>
        <v>1.7000000000000006</v>
      </c>
      <c r="B11" s="27" t="s">
        <v>106</v>
      </c>
      <c r="C11" s="61">
        <f>('Financial Statements'!B38/('Financial Statements'!B8-'Financial Statements'!B91))*365</f>
        <v>37.79584608545175</v>
      </c>
      <c r="D11" s="61">
        <f>('Financial Statements'!C38/('Financial Statements'!C8-'Financial Statements'!C91))*365</f>
        <v>36.639570018985481</v>
      </c>
      <c r="E11" s="61">
        <f>('Financial Statements'!D38/('Financial Statements'!D8-'Financial Statements'!D91))*365</f>
        <v>30.353743532070098</v>
      </c>
      <c r="F11" s="43"/>
      <c r="G11" s="44"/>
      <c r="H11" s="44"/>
      <c r="I11" s="45"/>
    </row>
    <row r="12" spans="1:10" x14ac:dyDescent="0.25">
      <c r="A12" s="24">
        <f t="shared" si="0"/>
        <v>1.8000000000000007</v>
      </c>
      <c r="B12" s="27" t="s">
        <v>107</v>
      </c>
      <c r="C12" s="62">
        <f>C9+C11-C10</f>
        <v>-58.813733151036487</v>
      </c>
      <c r="D12" s="62">
        <f t="shared" ref="D12:E12" si="1">D9+D11-D10</f>
        <v>-45.934908455620224</v>
      </c>
      <c r="E12" s="62">
        <f t="shared" si="1"/>
        <v>-51.952562827368219</v>
      </c>
      <c r="F12" s="43"/>
      <c r="G12" s="44"/>
      <c r="H12" s="44"/>
      <c r="I12" s="45"/>
    </row>
    <row r="13" spans="1:10" x14ac:dyDescent="0.25">
      <c r="A13" s="24">
        <f t="shared" si="0"/>
        <v>1.9000000000000008</v>
      </c>
      <c r="B13" s="27" t="s">
        <v>108</v>
      </c>
      <c r="C13" s="29">
        <f>(C14/'Financial Statements'!B8)</f>
        <v>0.50408035949767704</v>
      </c>
      <c r="D13" s="29">
        <f>(D14/'Financial Statements'!C8)</f>
        <v>0.61648583854768912</v>
      </c>
      <c r="E13" s="29">
        <f>(E14/'Financial Statements'!D8)</f>
        <v>0.79593464837986994</v>
      </c>
      <c r="F13" s="43"/>
      <c r="G13" s="44"/>
      <c r="H13" s="44"/>
      <c r="I13" s="45"/>
    </row>
    <row r="14" spans="1:10" x14ac:dyDescent="0.25">
      <c r="A14" s="24"/>
      <c r="B14" s="30" t="s">
        <v>109</v>
      </c>
      <c r="C14" s="28">
        <f>'Financial Statements'!B48-'Financial Statements'!B56</f>
        <v>198773</v>
      </c>
      <c r="D14" s="28">
        <f>'Financial Statements'!C48-'Financial Statements'!C56</f>
        <v>225521</v>
      </c>
      <c r="E14" s="28">
        <f>'Financial Statements'!D48-'Financial Statements'!D56</f>
        <v>218496</v>
      </c>
      <c r="F14" s="46"/>
      <c r="G14" s="47"/>
      <c r="H14" s="47"/>
      <c r="I14" s="48"/>
    </row>
    <row r="15" spans="1:10" x14ac:dyDescent="0.25">
      <c r="A15" s="18"/>
    </row>
    <row r="16" spans="1:10" x14ac:dyDescent="0.25">
      <c r="A16" s="24">
        <f>+A4+1</f>
        <v>2</v>
      </c>
      <c r="B16" s="31" t="s">
        <v>110</v>
      </c>
      <c r="C16" s="29"/>
      <c r="D16" s="29"/>
      <c r="E16" s="29"/>
      <c r="F16" s="40"/>
      <c r="G16" s="41"/>
      <c r="H16" s="41"/>
      <c r="I16" s="42"/>
    </row>
    <row r="17" spans="1:12" x14ac:dyDescent="0.25">
      <c r="A17" s="24">
        <f>+A16+0.1</f>
        <v>2.1</v>
      </c>
      <c r="B17" s="27" t="s">
        <v>9</v>
      </c>
      <c r="C17" s="29">
        <f>('Financial Statements'!B8-'Financial Statements'!B12)/'Financial Statements'!B8</f>
        <v>0.43309630561360085</v>
      </c>
      <c r="D17" s="29">
        <f>('Financial Statements'!C8-'Financial Statements'!C12)/'Financial Statements'!C8</f>
        <v>0.41779359625167778</v>
      </c>
      <c r="E17" s="29">
        <f>('Financial Statements'!D8-'Financial Statements'!D12)/'Financial Statements'!D8</f>
        <v>0.38233247727810865</v>
      </c>
      <c r="F17" s="43"/>
      <c r="G17" s="44"/>
      <c r="H17" s="44"/>
      <c r="I17" s="45"/>
    </row>
    <row r="18" spans="1:12" x14ac:dyDescent="0.25">
      <c r="A18" s="24">
        <f>+A17+0.1</f>
        <v>2.2000000000000002</v>
      </c>
      <c r="B18" s="27" t="s">
        <v>111</v>
      </c>
      <c r="C18" s="32">
        <f>C19/'Financial Statements'!B91</f>
        <v>1.0686854794475691</v>
      </c>
      <c r="D18" s="32">
        <f>D19/'Financial Statements'!C91</f>
        <v>1.1556642765143506</v>
      </c>
      <c r="E18" s="32">
        <f>E19/'Financial Statements'!D91</f>
        <v>0.95872276074075913</v>
      </c>
      <c r="F18" s="43"/>
      <c r="G18" s="44"/>
      <c r="H18" s="44"/>
      <c r="I18" s="45"/>
    </row>
    <row r="19" spans="1:12" x14ac:dyDescent="0.25">
      <c r="A19" s="24"/>
      <c r="B19" s="30" t="s">
        <v>112</v>
      </c>
      <c r="C19" s="63">
        <f>'Financial Statements'!B18+'Financial Statements'!B79</f>
        <v>130541</v>
      </c>
      <c r="D19" s="63">
        <f>'Financial Statements'!C18+'Financial Statements'!C79</f>
        <v>120233</v>
      </c>
      <c r="E19" s="63">
        <f>'Financial Statements'!D18+'Financial Statements'!D79</f>
        <v>77344</v>
      </c>
      <c r="F19" s="49"/>
      <c r="G19" s="44"/>
      <c r="H19" s="44"/>
      <c r="I19" s="45"/>
    </row>
    <row r="20" spans="1:12" x14ac:dyDescent="0.25">
      <c r="A20" s="24">
        <f>+A18+0.1</f>
        <v>2.3000000000000003</v>
      </c>
      <c r="B20" s="27" t="s">
        <v>113</v>
      </c>
      <c r="C20" s="32">
        <f>C21/'Financial Statements'!B91</f>
        <v>0.97504727754991771</v>
      </c>
      <c r="D20" s="32">
        <f>D21/'Financial Statements'!C91</f>
        <v>1.049683769391953</v>
      </c>
      <c r="E20" s="32">
        <f>E21/'Financial Statements'!D91</f>
        <v>0.8316310087512705</v>
      </c>
      <c r="F20" s="43"/>
      <c r="G20" s="44"/>
      <c r="H20" s="44"/>
      <c r="I20" s="45"/>
    </row>
    <row r="21" spans="1:12" x14ac:dyDescent="0.25">
      <c r="A21" s="24"/>
      <c r="B21" s="30" t="s">
        <v>114</v>
      </c>
      <c r="C21" s="63">
        <f>'Financial Statements'!B8-'Financial Statements'!B12-'Financial Statements'!B17+'Financial Statements'!B19</f>
        <v>119103</v>
      </c>
      <c r="D21" s="63">
        <f>'Financial Statements'!C8-'Financial Statements'!C12-'Financial Statements'!C17+'Financial Statements'!C19</f>
        <v>109207</v>
      </c>
      <c r="E21" s="63">
        <f>'Financial Statements'!D8-'Financial Statements'!D12-'Financial Statements'!D17+'Financial Statements'!D19</f>
        <v>67091</v>
      </c>
      <c r="F21" s="67" t="s">
        <v>158</v>
      </c>
      <c r="G21" s="68"/>
      <c r="H21" s="68"/>
      <c r="I21" s="69"/>
      <c r="J21" s="7"/>
      <c r="K21" s="7"/>
      <c r="L21" s="7"/>
    </row>
    <row r="22" spans="1:12" x14ac:dyDescent="0.25">
      <c r="A22" s="24">
        <f>+A20+0.1</f>
        <v>2.4000000000000004</v>
      </c>
      <c r="B22" s="27" t="s">
        <v>115</v>
      </c>
      <c r="C22" s="32">
        <f>'Financial Statements'!B22/'Financial Statements'!B8</f>
        <v>0.25309640705199732</v>
      </c>
      <c r="D22" s="32">
        <f>'Financial Statements'!C22/'Financial Statements'!C8</f>
        <v>0.25881793355694238</v>
      </c>
      <c r="E22" s="32">
        <f>'Financial Statements'!D22/'Financial Statements'!D8</f>
        <v>0.20913611278072236</v>
      </c>
      <c r="F22" s="46"/>
      <c r="G22" s="47"/>
      <c r="H22" s="47"/>
      <c r="I22" s="48"/>
    </row>
    <row r="23" spans="1:12" x14ac:dyDescent="0.25">
      <c r="A23" s="18"/>
    </row>
    <row r="24" spans="1:12" x14ac:dyDescent="0.25">
      <c r="A24" s="24">
        <f>+A16+1</f>
        <v>3</v>
      </c>
      <c r="B24" s="25" t="s">
        <v>116</v>
      </c>
      <c r="C24" s="28"/>
      <c r="D24" s="28"/>
      <c r="E24" s="28"/>
      <c r="F24" s="40"/>
      <c r="G24" s="41"/>
      <c r="H24" s="41"/>
      <c r="I24" s="42"/>
    </row>
    <row r="25" spans="1:12" x14ac:dyDescent="0.25">
      <c r="A25" s="24">
        <f>+A24+0.1</f>
        <v>3.1</v>
      </c>
      <c r="B25" s="27" t="s">
        <v>117</v>
      </c>
      <c r="C25" s="62">
        <f>'Financial Statements'!B62/'Financial Statements'!B68</f>
        <v>5.9615369434796337</v>
      </c>
      <c r="D25" s="62">
        <f>'Financial Statements'!C62/'Financial Statements'!C68</f>
        <v>4.5635124425423994</v>
      </c>
      <c r="E25" s="62">
        <f>'Financial Statements'!D62/'Financial Statements'!D68</f>
        <v>3.9570394404566951</v>
      </c>
      <c r="F25" s="43"/>
      <c r="G25" s="44"/>
      <c r="H25" s="44"/>
      <c r="I25" s="45"/>
    </row>
    <row r="26" spans="1:12" x14ac:dyDescent="0.25">
      <c r="A26" s="24">
        <f t="shared" ref="A26:A30" si="2">+A25+0.1</f>
        <v>3.2</v>
      </c>
      <c r="B26" s="27" t="s">
        <v>118</v>
      </c>
      <c r="C26" s="62">
        <f>'Financial Statements'!B62/'Financial Statements'!B48</f>
        <v>0.85635355983614692</v>
      </c>
      <c r="D26" s="62">
        <f>'Financial Statements'!C62/'Financial Statements'!C48</f>
        <v>0.82025743443057308</v>
      </c>
      <c r="E26" s="62">
        <f>'Financial Statements'!D62/'Financial Statements'!D48</f>
        <v>0.79826668477992391</v>
      </c>
      <c r="F26" s="43"/>
      <c r="G26" s="44"/>
      <c r="H26" s="44"/>
      <c r="I26" s="45"/>
    </row>
    <row r="27" spans="1:12" x14ac:dyDescent="0.25">
      <c r="A27" s="24">
        <f t="shared" si="2"/>
        <v>3.3000000000000003</v>
      </c>
      <c r="B27" s="27" t="s">
        <v>119</v>
      </c>
      <c r="C27" s="29">
        <f>'Financial Statements'!B61/('Financial Statements'!B61+'Financial Statements'!B68)</f>
        <v>0.74507604151469264</v>
      </c>
      <c r="D27" s="29">
        <f>'Financial Statements'!C61/('Financial Statements'!C61+'Financial Statements'!C68)</f>
        <v>0.72024778180302496</v>
      </c>
      <c r="E27" s="29">
        <f>'Financial Statements'!D61/('Financial Statements'!D61+'Financial Statements'!D68)</f>
        <v>0.70096020064440534</v>
      </c>
      <c r="F27" s="43"/>
      <c r="G27" s="44"/>
      <c r="H27" s="44"/>
      <c r="I27" s="45"/>
    </row>
    <row r="28" spans="1:12" x14ac:dyDescent="0.25">
      <c r="A28" s="24">
        <f t="shared" si="2"/>
        <v>3.4000000000000004</v>
      </c>
      <c r="B28" s="27" t="s">
        <v>120</v>
      </c>
      <c r="C28" s="62">
        <f>C21/'Financial Statements'!B114</f>
        <v>41.571727748691103</v>
      </c>
      <c r="D28" s="62">
        <f>D21/'Financial Statements'!C114</f>
        <v>40.642724227763303</v>
      </c>
      <c r="E28" s="62">
        <f>E21/'Financial Statements'!D114</f>
        <v>22.348767488341107</v>
      </c>
      <c r="F28" s="43"/>
      <c r="G28" s="44"/>
      <c r="H28" s="44"/>
      <c r="I28" s="45"/>
    </row>
    <row r="29" spans="1:12" x14ac:dyDescent="0.25">
      <c r="A29" s="24">
        <f t="shared" si="2"/>
        <v>3.5000000000000004</v>
      </c>
      <c r="B29" s="27" t="s">
        <v>121</v>
      </c>
      <c r="C29" s="62">
        <f>'Financial Statements'!B91/-'Financial Statements'!B108</f>
        <v>1.102953525539734</v>
      </c>
      <c r="D29" s="62">
        <f>'Financial Statements'!C91/-'Financial Statements'!C108</f>
        <v>1.1144580249161784</v>
      </c>
      <c r="E29" s="62">
        <f>'Financial Statements'!D91/-'Financial Statements'!D108</f>
        <v>0.92920985947938262</v>
      </c>
      <c r="F29" s="43"/>
      <c r="G29" s="44"/>
      <c r="H29" s="44"/>
      <c r="I29" s="45"/>
    </row>
    <row r="30" spans="1:12" x14ac:dyDescent="0.25">
      <c r="A30" s="24">
        <f t="shared" si="2"/>
        <v>3.6000000000000005</v>
      </c>
      <c r="B30" s="27" t="s">
        <v>122</v>
      </c>
      <c r="C30" s="62">
        <f>'List of Ratios'!C31*1000/'Financial Statements'!B28</f>
        <v>6.8261812776437125</v>
      </c>
      <c r="D30" s="62">
        <f>'List of Ratios'!D31*1000/'Financial Statements'!C28</f>
        <v>5.5116185260065587</v>
      </c>
      <c r="E30" s="62">
        <f>'List of Ratios'!E31*1000/'Financial Statements'!D28</f>
        <v>4.185537670865954</v>
      </c>
      <c r="F30" s="43"/>
      <c r="G30" s="44"/>
      <c r="H30" s="44"/>
      <c r="I30" s="45"/>
    </row>
    <row r="31" spans="1:12" x14ac:dyDescent="0.25">
      <c r="A31" s="24"/>
      <c r="B31" s="30" t="s">
        <v>123</v>
      </c>
      <c r="C31" s="28">
        <f>'Financial Statements'!B91-(-'Financial Statements'!B96)</f>
        <v>111443</v>
      </c>
      <c r="D31" s="28">
        <f>'Financial Statements'!C91-(-'Financial Statements'!C96)</f>
        <v>92953</v>
      </c>
      <c r="E31" s="28">
        <f>'Financial Statements'!D91-(-'Financial Statements'!D96)</f>
        <v>73365</v>
      </c>
      <c r="F31" s="46"/>
      <c r="G31" s="47"/>
      <c r="H31" s="47"/>
      <c r="I31" s="48"/>
    </row>
    <row r="32" spans="1:12" x14ac:dyDescent="0.25">
      <c r="A32" s="18"/>
    </row>
    <row r="33" spans="1:9" x14ac:dyDescent="0.25">
      <c r="A33" s="24">
        <f>+A24+1</f>
        <v>4</v>
      </c>
      <c r="B33" s="31" t="s">
        <v>124</v>
      </c>
      <c r="C33" s="28"/>
      <c r="D33" s="28"/>
      <c r="E33" s="28"/>
      <c r="F33" s="40"/>
      <c r="G33" s="41"/>
      <c r="H33" s="41"/>
      <c r="I33" s="42"/>
    </row>
    <row r="34" spans="1:9" x14ac:dyDescent="0.25">
      <c r="A34" s="24">
        <f>+A33+0.1</f>
        <v>4.0999999999999996</v>
      </c>
      <c r="B34" s="27" t="s">
        <v>125</v>
      </c>
      <c r="C34" s="62">
        <f>'Financial Statements'!B8/'Financial Statements'!B42</f>
        <v>2.9122115136073261</v>
      </c>
      <c r="D34" s="62">
        <f>'Financial Statements'!C8/'Financial Statements'!C42</f>
        <v>2.7130514106025099</v>
      </c>
      <c r="E34" s="62">
        <f>'Financial Statements'!D8/'Financial Statements'!D42</f>
        <v>1.9101612241063788</v>
      </c>
      <c r="F34" s="43"/>
      <c r="G34" s="44"/>
      <c r="H34" s="44"/>
      <c r="I34" s="45"/>
    </row>
    <row r="35" spans="1:9" x14ac:dyDescent="0.25">
      <c r="A35" s="24">
        <f t="shared" ref="A35:A37" si="3">+A34+0.1</f>
        <v>4.1999999999999993</v>
      </c>
      <c r="B35" s="27" t="s">
        <v>126</v>
      </c>
      <c r="C35" s="62">
        <f>'Financial Statements'!B8/'Financial Statements'!B45</f>
        <v>9.3626801529073767</v>
      </c>
      <c r="D35" s="62">
        <f>'Financial Statements'!C8/'Financial Statements'!C45</f>
        <v>9.2752789046653152</v>
      </c>
      <c r="E35" s="62">
        <f>'Financial Statements'!D8/'Financial Statements'!D45</f>
        <v>7.4665451776097482</v>
      </c>
      <c r="F35" s="43"/>
      <c r="G35" s="44"/>
      <c r="H35" s="44"/>
      <c r="I35" s="45"/>
    </row>
    <row r="36" spans="1:9" x14ac:dyDescent="0.25">
      <c r="A36" s="24">
        <f t="shared" si="3"/>
        <v>4.2999999999999989</v>
      </c>
      <c r="B36" s="27" t="s">
        <v>127</v>
      </c>
      <c r="C36" s="62">
        <f>'Financial Statements'!B12/'Financial Statements'!B39</f>
        <v>45.197331176708452</v>
      </c>
      <c r="D36" s="62">
        <f>'Financial Statements'!C12/'Financial Statements'!C39</f>
        <v>32.367933130699086</v>
      </c>
      <c r="E36" s="62">
        <f>'Financial Statements'!D12/'Financial Statements'!D39</f>
        <v>41.753016498399411</v>
      </c>
      <c r="F36" s="43"/>
      <c r="G36" s="44"/>
      <c r="H36" s="44"/>
      <c r="I36" s="45"/>
    </row>
    <row r="37" spans="1:9" x14ac:dyDescent="0.25">
      <c r="A37" s="24">
        <f t="shared" si="3"/>
        <v>4.3999999999999986</v>
      </c>
      <c r="B37" s="27" t="s">
        <v>128</v>
      </c>
      <c r="C37" s="29">
        <f>'Financial Statements'!B22/'Financial Statements'!B42</f>
        <v>0.73707027066947306</v>
      </c>
      <c r="D37" s="29">
        <f>'Financial Statements'!C22/'Financial Statements'!C42</f>
        <v>0.70218635972588928</v>
      </c>
      <c r="E37" s="29">
        <f>'Financial Statements'!D22/'Financial Statements'!D42</f>
        <v>0.39948369319407429</v>
      </c>
      <c r="F37" s="46"/>
      <c r="G37" s="47"/>
      <c r="H37" s="47"/>
      <c r="I37" s="48"/>
    </row>
    <row r="39" spans="1:9" x14ac:dyDescent="0.25">
      <c r="A39" s="24">
        <f>+A33+1</f>
        <v>5</v>
      </c>
      <c r="B39" s="31" t="s">
        <v>129</v>
      </c>
      <c r="C39" s="28"/>
      <c r="D39" s="28"/>
      <c r="E39" s="28"/>
      <c r="F39" s="40"/>
      <c r="G39" s="41"/>
      <c r="H39" s="41"/>
      <c r="I39" s="42"/>
    </row>
    <row r="40" spans="1:9" x14ac:dyDescent="0.25">
      <c r="A40" s="24">
        <f>+A39+0.1</f>
        <v>5.0999999999999996</v>
      </c>
      <c r="B40" s="27" t="s">
        <v>130</v>
      </c>
      <c r="C40" s="62">
        <f>C54/'Financial Statements'!B25</f>
        <v>25.500818330605565</v>
      </c>
      <c r="D40" s="62">
        <f>D54/'Financial Statements'!C25</f>
        <v>27.504456327985739</v>
      </c>
      <c r="E40" s="62">
        <f>E54/'Financial Statements'!D25</f>
        <v>36.878048780487802</v>
      </c>
      <c r="F40" s="43"/>
      <c r="G40" s="44"/>
      <c r="H40" s="44"/>
      <c r="I40" s="45"/>
    </row>
    <row r="41" spans="1:9" x14ac:dyDescent="0.25">
      <c r="A41" s="24">
        <f t="shared" ref="A41:A44" si="4">+A40+0.1</f>
        <v>5.1999999999999993</v>
      </c>
      <c r="B41" s="30" t="s">
        <v>131</v>
      </c>
      <c r="C41" s="60">
        <f>'Financial Statements'!B76*1000/'Financial Statements'!B28</f>
        <v>6.1132002014722815</v>
      </c>
      <c r="D41" s="60">
        <f>'Financial Statements'!C76*1000/'Financial Statements'!C28</f>
        <v>5.6140204408927197</v>
      </c>
      <c r="E41" s="60">
        <f>'Financial Statements'!D76*1000/'Financial Statements'!D28</f>
        <v>3.2753479618630856</v>
      </c>
      <c r="F41" s="43"/>
      <c r="G41" s="44"/>
      <c r="H41" s="44"/>
      <c r="I41" s="45"/>
    </row>
    <row r="42" spans="1:9" x14ac:dyDescent="0.25">
      <c r="A42" s="24">
        <f t="shared" si="4"/>
        <v>5.2999999999999989</v>
      </c>
      <c r="B42" s="27" t="s">
        <v>132</v>
      </c>
      <c r="C42" s="63">
        <f>C54/C43</f>
        <v>50.832470657483668</v>
      </c>
      <c r="D42" s="63">
        <f t="shared" ref="D42:E42" si="5">D54/D43</f>
        <v>39.248759539022977</v>
      </c>
      <c r="E42" s="63">
        <f t="shared" si="5"/>
        <v>28.11139718804921</v>
      </c>
      <c r="F42" s="43"/>
      <c r="G42" s="44"/>
      <c r="H42" s="44"/>
      <c r="I42" s="45"/>
    </row>
    <row r="43" spans="1:9" x14ac:dyDescent="0.25">
      <c r="A43" s="24">
        <f t="shared" si="4"/>
        <v>5.3999999999999986</v>
      </c>
      <c r="B43" s="30" t="s">
        <v>133</v>
      </c>
      <c r="C43" s="63">
        <f>('Financial Statements'!B48-'Financial Statements'!B56)/'Financial Statements'!B65</f>
        <v>3.0651667720396611</v>
      </c>
      <c r="D43" s="63">
        <f>('Financial Statements'!C48-'Financial Statements'!C56)/'Financial Statements'!C65</f>
        <v>3.9313344373747059</v>
      </c>
      <c r="E43" s="63">
        <f>('Financial Statements'!D48-'Financial Statements'!D56)/'Financial Statements'!D65</f>
        <v>4.3028811122708204</v>
      </c>
      <c r="F43" s="43"/>
      <c r="G43" s="44"/>
      <c r="H43" s="44"/>
      <c r="I43" s="45"/>
    </row>
    <row r="44" spans="1:9" x14ac:dyDescent="0.25">
      <c r="A44" s="24">
        <f t="shared" si="4"/>
        <v>5.4999999999999982</v>
      </c>
      <c r="B44" s="27" t="s">
        <v>134</v>
      </c>
      <c r="C44" s="32">
        <f>C45/C41</f>
        <v>0.14722239912627877</v>
      </c>
      <c r="D44" s="32">
        <f t="shared" ref="D44:E44" si="6">D45/D41</f>
        <v>0.15140664501478665</v>
      </c>
      <c r="E44" s="32">
        <f t="shared" si="6"/>
        <v>0.95867676856351569</v>
      </c>
      <c r="F44" s="43"/>
      <c r="G44" s="44"/>
      <c r="H44" s="44"/>
      <c r="I44" s="45"/>
    </row>
    <row r="45" spans="1:9" x14ac:dyDescent="0.25">
      <c r="A45" s="24"/>
      <c r="B45" s="30" t="s">
        <v>135</v>
      </c>
      <c r="C45" s="28">
        <v>0.9</v>
      </c>
      <c r="D45" s="28">
        <v>0.85</v>
      </c>
      <c r="E45" s="28">
        <v>3.14</v>
      </c>
      <c r="F45" s="50" t="s">
        <v>150</v>
      </c>
      <c r="G45" s="51"/>
      <c r="H45" s="51"/>
      <c r="I45" s="52"/>
    </row>
    <row r="46" spans="1:9" x14ac:dyDescent="0.25">
      <c r="A46" s="24">
        <f>+A44+0.1</f>
        <v>5.5999999999999979</v>
      </c>
      <c r="B46" s="27" t="s">
        <v>136</v>
      </c>
      <c r="C46" s="29">
        <f>C45/C54</f>
        <v>5.7762659649573198E-3</v>
      </c>
      <c r="D46" s="29">
        <f>D45/D54</f>
        <v>5.5087491898898246E-3</v>
      </c>
      <c r="E46" s="29">
        <f>E45/E54</f>
        <v>2.5958994708994713E-2</v>
      </c>
      <c r="F46" s="43"/>
      <c r="G46" s="44"/>
      <c r="H46" s="44"/>
      <c r="I46" s="45"/>
    </row>
    <row r="47" spans="1:9" x14ac:dyDescent="0.25">
      <c r="A47" s="24">
        <f t="shared" ref="A47:A50" si="7">+A45+0.1</f>
        <v>0.1</v>
      </c>
      <c r="B47" s="27" t="s">
        <v>137</v>
      </c>
      <c r="C47" s="29">
        <f>'Financial Statements'!B22/'Financial Statements'!B68</f>
        <v>1.9695887275023682</v>
      </c>
      <c r="D47" s="29">
        <f>'Financial Statements'!C22/'Financial Statements'!C68</f>
        <v>1.5007132667617689</v>
      </c>
      <c r="E47" s="29">
        <f>'Financial Statements'!D22/'Financial Statements'!D68</f>
        <v>0.87866358530127486</v>
      </c>
      <c r="F47" s="43"/>
      <c r="G47" s="44"/>
      <c r="H47" s="44"/>
      <c r="I47" s="45"/>
    </row>
    <row r="48" spans="1:9" x14ac:dyDescent="0.25">
      <c r="A48" s="24">
        <f t="shared" si="7"/>
        <v>5.6999999999999975</v>
      </c>
      <c r="B48" s="27" t="s">
        <v>138</v>
      </c>
      <c r="C48" s="29">
        <f>'Financial Statements'!B76/('Financial Statements'!B48-'Financial Statements'!B56)</f>
        <v>0.502095355002943</v>
      </c>
      <c r="D48" s="29">
        <f>'Financial Statements'!C76/('Financial Statements'!C48-'Financial Statements'!C56)</f>
        <v>0.41982786525423355</v>
      </c>
      <c r="E48" s="29">
        <f>'Financial Statements'!D76/('Financial Statements'!D48-'Financial Statements'!D56)</f>
        <v>0.26275538224956063</v>
      </c>
      <c r="F48" s="43"/>
      <c r="G48" s="44"/>
      <c r="H48" s="44"/>
      <c r="I48" s="45"/>
    </row>
    <row r="49" spans="1:9" x14ac:dyDescent="0.25">
      <c r="A49" s="24">
        <f t="shared" si="7"/>
        <v>0.2</v>
      </c>
      <c r="B49" s="27" t="s">
        <v>128</v>
      </c>
      <c r="C49" s="29">
        <f>'Financial Statements'!B76/'Financial Statements'!B48</f>
        <v>0.28292440929256851</v>
      </c>
      <c r="D49" s="29">
        <f>'Financial Statements'!C76/'Financial Statements'!C48</f>
        <v>0.26974205275183616</v>
      </c>
      <c r="E49" s="29">
        <f>'Financial Statements'!D76/'Financial Statements'!D48</f>
        <v>0.1772557180259843</v>
      </c>
      <c r="F49" s="43"/>
      <c r="G49" s="44"/>
      <c r="H49" s="44"/>
      <c r="I49" s="45"/>
    </row>
    <row r="50" spans="1:9" x14ac:dyDescent="0.25">
      <c r="A50" s="24">
        <f t="shared" si="7"/>
        <v>5.7999999999999972</v>
      </c>
      <c r="B50" s="27" t="s">
        <v>139</v>
      </c>
      <c r="C50" s="63">
        <f>C51/C19</f>
        <v>19.390136879524437</v>
      </c>
      <c r="D50" s="63">
        <f t="shared" ref="D50:E50" si="8">D51/D19</f>
        <v>21.432801324927436</v>
      </c>
      <c r="E50" s="63">
        <f t="shared" si="8"/>
        <v>27.034673218866359</v>
      </c>
      <c r="F50" s="43"/>
      <c r="G50" s="44"/>
      <c r="H50" s="44"/>
      <c r="I50" s="45"/>
    </row>
    <row r="51" spans="1:9" x14ac:dyDescent="0.25">
      <c r="A51" s="24"/>
      <c r="B51" s="30" t="s">
        <v>140</v>
      </c>
      <c r="C51" s="62">
        <f>(C54*'Financial Statements'!B28/1000)+('Financial Statements'!B55-'Financial Statements'!B36)</f>
        <v>2531207.8583899997</v>
      </c>
      <c r="D51" s="62">
        <f>(D54*'Financial Statements'!C28/1000)+('Financial Statements'!C55-'Financial Statements'!C36)</f>
        <v>2576930.0017000004</v>
      </c>
      <c r="E51" s="62">
        <f>(E54*'Financial Statements'!D28/1000)+('Financial Statements'!D55-'Financial Statements'!D36)</f>
        <v>2090969.7654399998</v>
      </c>
      <c r="F51" s="46"/>
      <c r="G51" s="47"/>
      <c r="H51" s="47"/>
      <c r="I51" s="48"/>
    </row>
    <row r="52" spans="1:9" x14ac:dyDescent="0.25">
      <c r="C52" s="23"/>
      <c r="D52" s="23"/>
      <c r="E52" s="23"/>
    </row>
    <row r="53" spans="1:9" x14ac:dyDescent="0.25">
      <c r="C53" s="23"/>
      <c r="D53" s="23"/>
      <c r="E53" s="23"/>
    </row>
    <row r="54" spans="1:9" x14ac:dyDescent="0.25">
      <c r="A54" s="26"/>
      <c r="B54" s="26" t="s">
        <v>156</v>
      </c>
      <c r="C54" s="28">
        <v>155.81</v>
      </c>
      <c r="D54" s="28">
        <v>154.30000000000001</v>
      </c>
      <c r="E54" s="28">
        <v>120.96</v>
      </c>
      <c r="F54" s="53" t="s">
        <v>151</v>
      </c>
      <c r="G54" s="54"/>
      <c r="H54" s="54"/>
      <c r="I54" s="55"/>
    </row>
    <row r="57" spans="1:9" ht="30" x14ac:dyDescent="0.25">
      <c r="B57" s="33" t="s">
        <v>92</v>
      </c>
      <c r="C57" s="34">
        <v>2022</v>
      </c>
      <c r="D57" s="34">
        <v>2021</v>
      </c>
      <c r="E57" s="34">
        <v>2020</v>
      </c>
    </row>
    <row r="58" spans="1:9" x14ac:dyDescent="0.25">
      <c r="B58" s="27" t="s">
        <v>146</v>
      </c>
      <c r="C58" s="29">
        <f>'Financial Statements'!B12/'Financial Statements'!B8</f>
        <v>0.56690369438639909</v>
      </c>
      <c r="D58" s="29">
        <f>'Financial Statements'!C12/'Financial Statements'!C8</f>
        <v>0.58220640374832222</v>
      </c>
      <c r="E58" s="29">
        <f>'Financial Statements'!D12/'Financial Statements'!D8</f>
        <v>0.61766752272189129</v>
      </c>
      <c r="F58" s="40"/>
      <c r="G58" s="41"/>
      <c r="H58" s="41"/>
      <c r="I58" s="42"/>
    </row>
    <row r="59" spans="1:9" x14ac:dyDescent="0.25">
      <c r="B59" s="27" t="s">
        <v>89</v>
      </c>
      <c r="C59" s="29">
        <f>'Financial Statements'!B13/'Financial Statements'!B8</f>
        <v>0.43309630561360085</v>
      </c>
      <c r="D59" s="29">
        <f>'Financial Statements'!C13/'Financial Statements'!C8</f>
        <v>0.41779359625167778</v>
      </c>
      <c r="E59" s="29">
        <f>'Financial Statements'!D13/'Financial Statements'!D8</f>
        <v>0.38233247727810865</v>
      </c>
      <c r="F59" s="43"/>
      <c r="G59" s="44"/>
      <c r="H59" s="44"/>
      <c r="I59" s="45"/>
    </row>
    <row r="60" spans="1:9" x14ac:dyDescent="0.25">
      <c r="B60" s="27" t="s">
        <v>153</v>
      </c>
      <c r="C60" s="29">
        <f>'Financial Statements'!B15/'Financial Statements'!B8</f>
        <v>6.657148363798665E-2</v>
      </c>
      <c r="D60" s="29">
        <f>'Financial Statements'!C15/'Financial Statements'!C8</f>
        <v>5.9904269074427925E-2</v>
      </c>
      <c r="E60" s="29">
        <f>'Financial Statements'!D15/'Financial Statements'!D8</f>
        <v>6.8309564140393061E-2</v>
      </c>
      <c r="F60" s="43"/>
      <c r="G60" s="44"/>
      <c r="H60" s="44"/>
      <c r="I60" s="45"/>
    </row>
    <row r="61" spans="1:9" x14ac:dyDescent="0.25">
      <c r="B61" s="56" t="s">
        <v>154</v>
      </c>
      <c r="C61" s="29">
        <f>'Financial Statements'!B16/'Financial Statements'!B8</f>
        <v>6.3637378020328261E-2</v>
      </c>
      <c r="D61" s="29">
        <f>'Financial Statements'!C16/'Financial Statements'!C8</f>
        <v>6.006555190163388E-2</v>
      </c>
      <c r="E61" s="29">
        <f>'Financial Statements'!D16/'Financial Statements'!D8</f>
        <v>7.2549769593646979E-2</v>
      </c>
      <c r="F61" s="43"/>
      <c r="G61" s="57"/>
      <c r="H61" s="44"/>
      <c r="I61" s="45"/>
    </row>
    <row r="62" spans="1:9" x14ac:dyDescent="0.25">
      <c r="B62" s="27" t="s">
        <v>155</v>
      </c>
      <c r="C62" s="29">
        <f>'Financial Statements'!B21/'Financial Statements'!B8</f>
        <v>4.8944026292832364E-2</v>
      </c>
      <c r="D62" s="29">
        <f>'Financial Statements'!C21/'Financial Statements'!C8</f>
        <v>3.9711112386794492E-2</v>
      </c>
      <c r="E62" s="29">
        <f>'Financial Statements'!D21/'Financial Statements'!D8</f>
        <v>3.5262189679981057E-2</v>
      </c>
      <c r="F62" s="43"/>
      <c r="G62" s="44"/>
      <c r="H62" s="44"/>
      <c r="I62" s="45"/>
    </row>
    <row r="63" spans="1:9" x14ac:dyDescent="0.25">
      <c r="B63" s="27" t="s">
        <v>14</v>
      </c>
      <c r="C63" s="29">
        <f>'Financial Statements'!B18/'Financial Statements'!B8</f>
        <v>0.30288744395528594</v>
      </c>
      <c r="D63" s="29">
        <f>'Financial Statements'!C18/'Financial Statements'!C8</f>
        <v>0.29782377527561593</v>
      </c>
      <c r="E63" s="29">
        <f>'Financial Statements'!D18/'Financial Statements'!D8</f>
        <v>0.24147314354406862</v>
      </c>
      <c r="F63" s="43"/>
      <c r="G63" s="44"/>
      <c r="H63" s="44"/>
      <c r="I63" s="45"/>
    </row>
    <row r="64" spans="1:9" x14ac:dyDescent="0.25">
      <c r="B64" s="27" t="s">
        <v>93</v>
      </c>
      <c r="C64" s="29">
        <f>'Financial Statements'!B22/'Financial Statements'!B8</f>
        <v>0.25309640705199732</v>
      </c>
      <c r="D64" s="29">
        <f>'Financial Statements'!C22/'Financial Statements'!C8</f>
        <v>0.25881793355694238</v>
      </c>
      <c r="E64" s="29">
        <f>'Financial Statements'!D22/'Financial Statements'!D8</f>
        <v>0.20913611278072236</v>
      </c>
      <c r="F64" s="58"/>
      <c r="G64" s="47"/>
      <c r="H64" s="47"/>
      <c r="I64" s="48"/>
    </row>
    <row r="66" spans="2:9" x14ac:dyDescent="0.25">
      <c r="B66" s="1"/>
    </row>
    <row r="67" spans="2:9" ht="30" x14ac:dyDescent="0.25">
      <c r="B67" s="35" t="s">
        <v>98</v>
      </c>
      <c r="C67" s="34">
        <v>2022</v>
      </c>
      <c r="D67" s="34">
        <v>2021</v>
      </c>
      <c r="E67" s="34">
        <v>2020</v>
      </c>
    </row>
    <row r="68" spans="2:9" x14ac:dyDescent="0.25">
      <c r="B68" s="27" t="s">
        <v>94</v>
      </c>
      <c r="C68" s="29">
        <f>'Financial Statements'!B21/'Financial Statements'!B20</f>
        <v>0.16204461684424407</v>
      </c>
      <c r="D68" s="29">
        <f>'Financial Statements'!C21/'Financial Statements'!C20</f>
        <v>0.13302260844085087</v>
      </c>
      <c r="E68" s="29">
        <f>'Financial Statements'!D21/'Financial Statements'!D20</f>
        <v>0.14428164731484103</v>
      </c>
      <c r="F68" s="40"/>
      <c r="G68" s="41"/>
      <c r="H68" s="41"/>
      <c r="I68" s="42"/>
    </row>
    <row r="69" spans="2:9" x14ac:dyDescent="0.25">
      <c r="B69" s="27" t="s">
        <v>95</v>
      </c>
      <c r="C69" s="29">
        <f xml:space="preserve"> ('Financial Statements'!B79 -1* ('Financial Statements'!B96+'Financial Statements'!B97+'Financial Statements'!B93+'Financial Statements'!B97))/'Financial Statements'!B8</f>
        <v>0.25194000933233246</v>
      </c>
      <c r="D69" s="29">
        <f xml:space="preserve"> ('Financial Statements'!C79 -1* ('Financial Statements'!C96+'Financial Statements'!C97+'Financial Statements'!C93+'Financial Statements'!C97))/'Financial Statements'!C8</f>
        <v>0.360817020532124</v>
      </c>
      <c r="E69" s="29">
        <f xml:space="preserve"> ('Financial Statements'!D79 -1* ('Financial Statements'!D96+'Financial Statements'!D97+'Financial Statements'!D93+'Financial Statements'!D97))/'Financial Statements'!D8</f>
        <v>0.49669781250569184</v>
      </c>
      <c r="F69" s="43"/>
      <c r="G69" s="44"/>
      <c r="H69" s="44"/>
      <c r="I69" s="45"/>
    </row>
    <row r="70" spans="2:9" x14ac:dyDescent="0.25">
      <c r="B70" s="27" t="s">
        <v>96</v>
      </c>
      <c r="C70" s="29">
        <f xml:space="preserve"> ('Financial Statements'!B79 -1* ('Financial Statements'!B96+'Financial Statements'!B97+'Financial Statements'!B93+'Financial Statements'!B97))/'Financial Statements'!B48</f>
        <v>0.28163172740287168</v>
      </c>
      <c r="D70" s="29">
        <f xml:space="preserve"> ('Financial Statements'!C79 -1* ('Financial Statements'!C96+'Financial Statements'!C97+'Financial Statements'!C93+'Financial Statements'!C97))/'Financial Statements'!C48</f>
        <v>0.37604629033452802</v>
      </c>
      <c r="E70" s="29">
        <f xml:space="preserve"> ('Financial Statements'!D79 -1* ('Financial Statements'!D96+'Financial Statements'!D97+'Financial Statements'!D93+'Financial Statements'!D97))/'Financial Statements'!D48</f>
        <v>0.42098194437583364</v>
      </c>
      <c r="F70" s="46"/>
      <c r="G70" s="47"/>
      <c r="H70" s="47"/>
      <c r="I70" s="48"/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Diogo Nolasco Monteiro Rodrigues</cp:lastModifiedBy>
  <dcterms:created xsi:type="dcterms:W3CDTF">2020-05-18T16:32:37Z</dcterms:created>
  <dcterms:modified xsi:type="dcterms:W3CDTF">2024-08-17T14:43:26Z</dcterms:modified>
</cp:coreProperties>
</file>