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Dhrashti\Desktop\Quill Capital Partner - Trainee Investment Analyst\"/>
    </mc:Choice>
  </mc:AlternateContent>
  <xr:revisionPtr revIDLastSave="0" documentId="13_ncr:1_{2B964670-F110-42AF-BED7-42B59FDF42E0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Instructions" sheetId="1" r:id="rId1"/>
    <sheet name="Financial Statements" sheetId="2" r:id="rId2"/>
    <sheet name="List of Ratios" sheetId="3" r:id="rId3"/>
    <sheet name="Graph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3" l="1"/>
  <c r="E53" i="3"/>
  <c r="C53" i="3"/>
  <c r="D54" i="3"/>
  <c r="E54" i="3"/>
  <c r="C54" i="3"/>
  <c r="D55" i="3"/>
  <c r="E55" i="3"/>
  <c r="C55" i="3"/>
  <c r="D52" i="3"/>
  <c r="E52" i="3"/>
  <c r="C52" i="3"/>
  <c r="D50" i="3"/>
  <c r="E50" i="3"/>
  <c r="C50" i="3"/>
  <c r="D51" i="3"/>
  <c r="E51" i="3"/>
  <c r="C51" i="3"/>
  <c r="E49" i="3"/>
  <c r="D49" i="3"/>
  <c r="C45" i="3"/>
  <c r="D44" i="3"/>
  <c r="E44" i="3"/>
  <c r="C44" i="3"/>
  <c r="D45" i="3"/>
  <c r="E45" i="3"/>
  <c r="D42" i="3"/>
  <c r="E42" i="3"/>
  <c r="D43" i="3"/>
  <c r="E43" i="3"/>
  <c r="C43" i="3"/>
  <c r="C42" i="3" s="1"/>
  <c r="E39" i="3"/>
  <c r="D39" i="3"/>
  <c r="E38" i="3"/>
  <c r="D38" i="3"/>
  <c r="E36" i="3"/>
  <c r="D36" i="3"/>
  <c r="E37" i="3"/>
  <c r="D37" i="3"/>
  <c r="E32" i="3"/>
  <c r="C32" i="3"/>
  <c r="D33" i="3"/>
  <c r="D32" i="3" s="1"/>
  <c r="E33" i="3"/>
  <c r="C33" i="3"/>
  <c r="D28" i="3"/>
  <c r="E28" i="3"/>
  <c r="C28" i="3"/>
  <c r="D27" i="3"/>
  <c r="E27" i="3"/>
  <c r="C27" i="3"/>
  <c r="D26" i="3"/>
  <c r="E26" i="3"/>
  <c r="C26" i="3"/>
  <c r="D23" i="3"/>
  <c r="E23" i="3"/>
  <c r="C23" i="3"/>
  <c r="D22" i="3"/>
  <c r="D29" i="3" s="1"/>
  <c r="E22" i="3"/>
  <c r="E29" i="3" s="1"/>
  <c r="C22" i="3"/>
  <c r="C29" i="3" s="1"/>
  <c r="D21" i="3"/>
  <c r="E21" i="3"/>
  <c r="C21" i="3"/>
  <c r="D20" i="3"/>
  <c r="D19" i="3" s="1"/>
  <c r="E20" i="3"/>
  <c r="E19" i="3" s="1"/>
  <c r="C20" i="3"/>
  <c r="C19" i="3" s="1"/>
  <c r="D18" i="3"/>
  <c r="E18" i="3"/>
  <c r="C18" i="3"/>
  <c r="D15" i="3"/>
  <c r="D14" i="3" s="1"/>
  <c r="E15" i="3"/>
  <c r="E14" i="3" s="1"/>
  <c r="C15" i="3"/>
  <c r="C14" i="3" s="1"/>
  <c r="E12" i="3"/>
  <c r="D12" i="3"/>
  <c r="C10" i="2"/>
  <c r="D10" i="2"/>
  <c r="B10" i="2"/>
  <c r="E10" i="3"/>
  <c r="D10" i="3"/>
  <c r="E11" i="3"/>
  <c r="D11" i="3"/>
  <c r="D9" i="3"/>
  <c r="D8" i="3" s="1"/>
  <c r="E9" i="3"/>
  <c r="E8" i="3" s="1"/>
  <c r="C9" i="3"/>
  <c r="C8" i="3" s="1"/>
  <c r="D7" i="3"/>
  <c r="E7" i="3"/>
  <c r="C7" i="3"/>
  <c r="D6" i="3"/>
  <c r="E6" i="3"/>
  <c r="C6" i="3"/>
  <c r="D5" i="3"/>
  <c r="E5" i="3"/>
  <c r="C5" i="3"/>
  <c r="D13" i="3" l="1"/>
  <c r="E13" i="3"/>
  <c r="A49" i="3" l="1"/>
  <c r="A52" i="3" s="1"/>
  <c r="A17" i="3"/>
  <c r="A25" i="3" s="1"/>
  <c r="A5" i="3"/>
  <c r="A6" i="3" s="1"/>
  <c r="A7" i="3" s="1"/>
  <c r="A8" i="3" s="1"/>
  <c r="A10" i="3" s="1"/>
  <c r="A11" i="3" s="1"/>
  <c r="A12" i="3" s="1"/>
  <c r="A13" i="3" s="1"/>
  <c r="A14" i="3" s="1"/>
  <c r="A35" i="3" l="1"/>
  <c r="A26" i="3"/>
  <c r="A27" i="3" s="1"/>
  <c r="A28" i="3" s="1"/>
  <c r="A29" i="3" s="1"/>
  <c r="A30" i="3" s="1"/>
  <c r="A32" i="3" s="1"/>
  <c r="A18" i="3"/>
  <c r="A19" i="3" s="1"/>
  <c r="A21" i="3" s="1"/>
  <c r="A23" i="3" s="1"/>
  <c r="A36" i="3" l="1"/>
  <c r="A37" i="3" s="1"/>
  <c r="A38" i="3" s="1"/>
  <c r="A39" i="3" s="1"/>
  <c r="A41" i="3"/>
  <c r="A42" i="3" s="1"/>
  <c r="A43" i="3" s="1"/>
  <c r="A44" i="3" s="1"/>
  <c r="A45" i="3" s="1"/>
  <c r="A46" i="3" s="1"/>
  <c r="A48" i="3" s="1"/>
  <c r="A50" i="3" s="1"/>
  <c r="A53" i="3" s="1"/>
</calcChain>
</file>

<file path=xl/sharedStrings.xml><?xml version="1.0" encoding="utf-8"?>
<sst xmlns="http://schemas.openxmlformats.org/spreadsheetml/2006/main" count="196" uniqueCount="166">
  <si>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</si>
  <si>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</si>
  <si>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</si>
  <si>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</si>
  <si>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</si>
  <si>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</si>
  <si>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</si>
  <si>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</si>
  <si>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</si>
  <si>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</si>
  <si>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</si>
  <si>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</si>
  <si>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</si>
  <si>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</si>
  <si>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</si>
  <si>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</si>
  <si>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</si>
  <si>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</si>
  <si>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</si>
  <si>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</si>
  <si>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</si>
  <si>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</si>
  <si>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</si>
  <si>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</si>
  <si>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</si>
  <si>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</si>
  <si>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</si>
  <si>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</si>
  <si>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</si>
  <si>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</si>
  <si>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</si>
  <si>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</si>
  <si>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</si>
  <si>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</si>
  <si>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</si>
  <si>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</si>
  <si>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</si>
  <si>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</si>
  <si>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</si>
  <si>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</si>
  <si>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</si>
  <si>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</si>
  <si>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</si>
  <si>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</si>
  <si>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</si>
  <si>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</si>
  <si>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</si>
  <si>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</si>
  <si>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</si>
  <si>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</si>
  <si>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</si>
  <si>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</si>
  <si>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</si>
  <si>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</si>
  <si>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</si>
  <si>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 xml:space="preserve">Years ended </t>
  </si>
  <si>
    <t xml:space="preserve">As at 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</si>
  <si>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</si>
  <si>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</si>
  <si>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</si>
  <si>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Amazon.Com,Inc.</t>
  </si>
  <si>
    <t>Net product sales</t>
  </si>
  <si>
    <t>Net service sales</t>
  </si>
  <si>
    <t>Operating expenses:</t>
  </si>
  <si>
    <t>Cost of sales</t>
  </si>
  <si>
    <t>Fulfillment</t>
  </si>
  <si>
    <t>Technology and content</t>
  </si>
  <si>
    <t>Sales and marketing</t>
  </si>
  <si>
    <t>General and administrative</t>
  </si>
  <si>
    <t>Other operating expense (income), net</t>
  </si>
  <si>
    <t>Operating income</t>
  </si>
  <si>
    <t>Interest income</t>
  </si>
  <si>
    <t>Interest expense</t>
  </si>
  <si>
    <t>Other income (expense), net</t>
  </si>
  <si>
    <t>Income (loss) before income taxes</t>
  </si>
  <si>
    <t>Benefit (provision) for income taxes</t>
  </si>
  <si>
    <t>Equity-method investment activity, net of tax</t>
  </si>
  <si>
    <t>Net income (loss)</t>
  </si>
  <si>
    <t>Basic earnings per share</t>
  </si>
  <si>
    <t>Diluted earnings per share</t>
  </si>
  <si>
    <t>Weighted-average shares used in computation of earnings per share:</t>
  </si>
  <si>
    <t>(In millions, except per share data)</t>
  </si>
  <si>
    <t>ASSETS</t>
  </si>
  <si>
    <t>Current assets:</t>
  </si>
  <si>
    <t>Cash and cash equivalents</t>
  </si>
  <si>
    <t>Marketable securities</t>
  </si>
  <si>
    <t>Inventories</t>
  </si>
  <si>
    <t>Accounts receivable, net and other</t>
  </si>
  <si>
    <t>Property and equipment, net</t>
  </si>
  <si>
    <t>Operating leases</t>
  </si>
  <si>
    <t>Goodwill</t>
  </si>
  <si>
    <t>Other assets</t>
  </si>
  <si>
    <t>LIABILITIES AND STOCKHOLDERS’ EQUITY</t>
  </si>
  <si>
    <t>Current liabilities:</t>
  </si>
  <si>
    <t>Accounts payable</t>
  </si>
  <si>
    <t>Accrued expenses and other</t>
  </si>
  <si>
    <t>Unearned revenue</t>
  </si>
  <si>
    <t>Long-term lease liabilities</t>
  </si>
  <si>
    <t>Long-term debt</t>
  </si>
  <si>
    <t>Other long-term liabilities</t>
  </si>
  <si>
    <t>Commitments and contingencies (Note 7)</t>
  </si>
  <si>
    <t>Stockholders’ equity:</t>
  </si>
  <si>
    <t>Preferred stock ($0.01 par value; 500 shares authorized; no shares issued or outstanding)</t>
  </si>
  <si>
    <t>Common stock ($0.01 par value; 100,000 shares authorized; 10,644 and 10,757 shares issued; 10,175 and 10,242 shares outstanding)</t>
  </si>
  <si>
    <t>Treasury stock, at cost</t>
  </si>
  <si>
    <t>Additional paid-in capital</t>
  </si>
  <si>
    <t>Accumulated other comprehensive income (loss)</t>
  </si>
  <si>
    <t>Retained earnings</t>
  </si>
  <si>
    <t>CASH, CASH EQUIVALENTS, AND RESTRICTED CASH, BEGINNING OF PERIOD</t>
  </si>
  <si>
    <t>Adjustments to reconcile net income (loss) to net cash from operating activities:</t>
  </si>
  <si>
    <t>Depreciation and amortization of property and equipment and capitalized content costs, operating lease assets, and other</t>
  </si>
  <si>
    <t>Stock-based compensation</t>
  </si>
  <si>
    <t>Other expense (income), net</t>
  </si>
  <si>
    <t>Deferred income taxes</t>
  </si>
  <si>
    <t>INVESTING ACTIVITIES:</t>
  </si>
  <si>
    <t>Purchases of property and equipment</t>
  </si>
  <si>
    <t>Proceeds from property and equipment sales and incentives</t>
  </si>
  <si>
    <t>Acquisitions, net of cash acquired, and other</t>
  </si>
  <si>
    <t>Sales and maturities of marketable securities</t>
  </si>
  <si>
    <t>Purchases of marketable securities</t>
  </si>
  <si>
    <t>FINANCING ACTIVITIES:</t>
  </si>
  <si>
    <t>Common stock repurchased</t>
  </si>
  <si>
    <t>Proceeds from short-term debt, and other</t>
  </si>
  <si>
    <t>Repayments of short-term debt, and other</t>
  </si>
  <si>
    <t>Proceeds from long-term debt</t>
  </si>
  <si>
    <t>Repayments of long-term debt</t>
  </si>
  <si>
    <t>Principal repayments of finance leases</t>
  </si>
  <si>
    <t>Principal repayments of financing obligations</t>
  </si>
  <si>
    <t>Foreign currency effect on cash, cash equivalents, and restricted cash</t>
  </si>
  <si>
    <t>Net increase (decrease) in cash, cash equivalents, and restricted cash</t>
  </si>
  <si>
    <t>CASH, CASH EQUIVALENTS, AND RESTRICTED CASH, END OF PERIOD</t>
  </si>
  <si>
    <t>-</t>
  </si>
  <si>
    <t>Daily Operating Expenses</t>
  </si>
  <si>
    <t>Price per share</t>
  </si>
  <si>
    <t>Capital Employed</t>
  </si>
  <si>
    <t xml:space="preserve">   Market Capitalization</t>
  </si>
  <si>
    <t>Years ended</t>
  </si>
  <si>
    <t xml:space="preserve">  Total net sales</t>
  </si>
  <si>
    <t xml:space="preserve">  Gross Margin</t>
  </si>
  <si>
    <t xml:space="preserve">  Total operating expenses</t>
  </si>
  <si>
    <t xml:space="preserve">  Total non-operating income (expense)</t>
  </si>
  <si>
    <t xml:space="preserve">  Basic</t>
  </si>
  <si>
    <t xml:space="preserve">  Diluted</t>
  </si>
  <si>
    <t xml:space="preserve">  Total current assets</t>
  </si>
  <si>
    <t xml:space="preserve">  Total assets</t>
  </si>
  <si>
    <t xml:space="preserve">  Total current liabilities</t>
  </si>
  <si>
    <t xml:space="preserve">  Total stockholders’ equity</t>
  </si>
  <si>
    <t xml:space="preserve">  Total liabilities and stockholders’ equity</t>
  </si>
  <si>
    <t xml:space="preserve">  Changes in operating assets and liabilities:</t>
  </si>
  <si>
    <t xml:space="preserve">  OPERATING ACTIVITIES:</t>
  </si>
  <si>
    <t xml:space="preserve">  Net cash provided by (used in) operating activities</t>
  </si>
  <si>
    <t xml:space="preserve">  Net cash provided by (used in) investing activities</t>
  </si>
  <si>
    <t xml:space="preserve">  Net cash provided by (used in) financing activities</t>
  </si>
  <si>
    <t>Times interest earned(TIE)</t>
  </si>
  <si>
    <t>Asset Turnover</t>
  </si>
  <si>
    <t>Fixed Asset Turnover</t>
  </si>
  <si>
    <t>Inventory Turnover</t>
  </si>
  <si>
    <t>Price-to-Earnings (P/E)</t>
  </si>
  <si>
    <t>Return on Equity (ROE)</t>
  </si>
  <si>
    <t>Enterprise Value to EBITDA (EV/EBITDA)</t>
  </si>
  <si>
    <t>Current Ratio</t>
  </si>
  <si>
    <t>Gross Margin</t>
  </si>
  <si>
    <t>EBITDA Margin</t>
  </si>
  <si>
    <t>Net Margin</t>
  </si>
  <si>
    <t>Debt to Equity (D/E)</t>
  </si>
  <si>
    <t>Long-term Debt to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</si>
</sst>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4" fontId="0" fillId="0" borderId="0" xfId="1" applyNumberFormat="1" applyFont="1"/>
    <xf numFmtId="3" fontId="0" fillId="0" borderId="0" xfId="0" applyNumberFormat="1"/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5" fontId="0" fillId="0" borderId="0" xfId="0" applyNumberFormat="1"/>
    <xf numFmtId="0" fontId="2" fillId="0" borderId="0" xfId="0" applyFont="1" applyAlignment="1">
      <alignment horizontal="left"/>
    </xf>
    <xf numFmtId="164" fontId="0" fillId="0" borderId="0" xfId="1" applyNumberFormat="1" applyFont="1" applyBorder="1"/>
    <xf numFmtId="164" fontId="2" fillId="0" borderId="0" xfId="1" applyNumberFormat="1" applyFont="1" applyBorder="1"/>
    <xf numFmtId="0" fontId="0" fillId="0" borderId="0" xfId="0" applyAlignment="1">
      <alignment horizontal="left"/>
    </xf>
    <xf numFmtId="2" fontId="0" fillId="0" borderId="0" xfId="0" applyNumberFormat="1"/>
    <xf numFmtId="3" fontId="0" fillId="0" borderId="2" xfId="0" applyNumberFormat="1" applyBorder="1"/>
    <xf numFmtId="3" fontId="0" fillId="0" borderId="3" xfId="0" applyNumberFormat="1" applyBorder="1"/>
    <xf numFmtId="3" fontId="0" fillId="0" borderId="1" xfId="0" applyNumberFormat="1" applyBorder="1"/>
    <xf numFmtId="0" fontId="0" fillId="0" borderId="4" xfId="0" applyBorder="1"/>
    <xf numFmtId="2" fontId="0" fillId="0" borderId="4" xfId="0" applyNumberFormat="1" applyBorder="1"/>
    <xf numFmtId="3" fontId="0" fillId="0" borderId="5" xfId="0" applyNumberFormat="1" applyBorder="1"/>
    <xf numFmtId="3" fontId="0" fillId="0" borderId="4" xfId="0" applyNumberFormat="1" applyBorder="1"/>
    <xf numFmtId="0" fontId="0" fillId="0" borderId="0" xfId="0" applyAlignment="1">
      <alignment horizontal="center"/>
    </xf>
    <xf numFmtId="0" fontId="2" fillId="0" borderId="3" xfId="0" applyFont="1" applyBorder="1"/>
    <xf numFmtId="0" fontId="0" fillId="0" borderId="2" xfId="0" applyBorder="1"/>
    <xf numFmtId="0" fontId="8" fillId="0" borderId="0" xfId="0" applyFont="1" applyAlignment="1">
      <alignment horizontal="left" indent="1"/>
    </xf>
    <xf numFmtId="3" fontId="8" fillId="0" borderId="0" xfId="0" applyNumberFormat="1" applyFont="1"/>
    <xf numFmtId="0" fontId="8" fillId="0" borderId="0" xfId="0" applyFont="1" applyAlignment="1">
      <alignment horizontal="left"/>
    </xf>
    <xf numFmtId="2" fontId="0" fillId="0" borderId="0" xfId="0" applyNumberFormat="1" applyAlignment="1">
      <alignment horizontal="center"/>
    </xf>
    <xf numFmtId="10" fontId="0" fillId="0" borderId="0" xfId="3" applyNumberFormat="1" applyFont="1"/>
    <xf numFmtId="0" fontId="8" fillId="0" borderId="0" xfId="0" applyFont="1"/>
    <xf numFmtId="10" fontId="0" fillId="0" borderId="0" xfId="3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Current Ratio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Graphs!$B$3</c:f>
              <c:strCache>
                <c:ptCount val="1"/>
                <c:pt idx="0">
                  <c:v>Current Ratio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Graphs!$C$2:$E$2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Graphs!$C$3:$E$3</c:f>
              <c:numCache>
                <c:formatCode>0.00</c:formatCode>
                <c:ptCount val="3"/>
                <c:pt idx="0">
                  <c:v>1.0502274795268425</c:v>
                </c:pt>
                <c:pt idx="1">
                  <c:v>1.1357597739445826</c:v>
                </c:pt>
                <c:pt idx="2">
                  <c:v>0.9446435811136924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83-4402-A67C-8C582C1FA24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92075727"/>
        <c:axId val="1692076207"/>
      </c:lineChart>
      <c:catAx>
        <c:axId val="16920757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2076207"/>
        <c:crosses val="autoZero"/>
        <c:auto val="1"/>
        <c:lblAlgn val="ctr"/>
        <c:lblOffset val="100"/>
        <c:noMultiLvlLbl val="0"/>
      </c:catAx>
      <c:valAx>
        <c:axId val="1692076207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16920757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Asset Turnover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Graphs!$B$21:$C$21</c:f>
              <c:strCache>
                <c:ptCount val="2"/>
                <c:pt idx="0">
                  <c:v>Asset Turnover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Graphs!$D$20:$E$20</c:f>
              <c:numCache>
                <c:formatCode>General</c:formatCode>
                <c:ptCount val="2"/>
                <c:pt idx="0">
                  <c:v>2021</c:v>
                </c:pt>
                <c:pt idx="1">
                  <c:v>2022</c:v>
                </c:pt>
              </c:numCache>
            </c:numRef>
          </c:cat>
          <c:val>
            <c:numRef>
              <c:f>Graphs!$D$21:$E$21</c:f>
              <c:numCache>
                <c:formatCode>0.00%</c:formatCode>
                <c:ptCount val="2"/>
                <c:pt idx="0">
                  <c:v>0.31670091028710712</c:v>
                </c:pt>
                <c:pt idx="1">
                  <c:v>0.29096978795866052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4F-4B75-BDF2-3963D0A1489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3417023"/>
        <c:axId val="53418943"/>
      </c:lineChart>
      <c:catAx>
        <c:axId val="534170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418943"/>
        <c:crosses val="autoZero"/>
        <c:auto val="1"/>
        <c:lblAlgn val="ctr"/>
        <c:lblOffset val="100"/>
        <c:noMultiLvlLbl val="0"/>
      </c:catAx>
      <c:valAx>
        <c:axId val="53418943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534170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Fixed Asset Turnover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Graphs!$B$23:$C$23</c:f>
              <c:strCache>
                <c:ptCount val="2"/>
                <c:pt idx="0">
                  <c:v>Fixed Asset Turnover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Graphs!$D$22:$E$22</c:f>
              <c:numCache>
                <c:formatCode>General</c:formatCode>
                <c:ptCount val="2"/>
                <c:pt idx="0">
                  <c:v>2021</c:v>
                </c:pt>
                <c:pt idx="1">
                  <c:v>2022</c:v>
                </c:pt>
              </c:numCache>
            </c:numRef>
          </c:cat>
          <c:val>
            <c:numRef>
              <c:f>Graphs!$D$23:$E$23</c:f>
              <c:numCache>
                <c:formatCode>0.00%</c:formatCode>
                <c:ptCount val="2"/>
                <c:pt idx="0">
                  <c:v>0.85923663563708186</c:v>
                </c:pt>
                <c:pt idx="1">
                  <c:v>0.74061804747028781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F8-4ED6-AAD3-D0677F8F676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7950399"/>
        <c:axId val="67944639"/>
      </c:lineChart>
      <c:catAx>
        <c:axId val="679503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944639"/>
        <c:crosses val="autoZero"/>
        <c:auto val="1"/>
        <c:lblAlgn val="ctr"/>
        <c:lblOffset val="100"/>
        <c:noMultiLvlLbl val="0"/>
      </c:catAx>
      <c:valAx>
        <c:axId val="67944639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679503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Inventory Turnover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Graphs!$B$25:$C$25</c:f>
              <c:strCache>
                <c:ptCount val="2"/>
                <c:pt idx="0">
                  <c:v>Inventory Turnover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Graphs!$D$24:$E$24</c:f>
              <c:numCache>
                <c:formatCode>General</c:formatCode>
                <c:ptCount val="2"/>
                <c:pt idx="0">
                  <c:v>2021</c:v>
                </c:pt>
                <c:pt idx="1">
                  <c:v>2022</c:v>
                </c:pt>
              </c:numCache>
            </c:numRef>
          </c:cat>
          <c:val>
            <c:numRef>
              <c:f>Graphs!$D$25:$E$25</c:f>
              <c:numCache>
                <c:formatCode>0.00%</c:formatCode>
                <c:ptCount val="2"/>
                <c:pt idx="0">
                  <c:v>2.4128997962257466</c:v>
                </c:pt>
                <c:pt idx="1">
                  <c:v>2.1540085017525543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48-48D1-B9B0-55F4B328EBD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042527"/>
        <c:axId val="66044447"/>
      </c:lineChart>
      <c:catAx>
        <c:axId val="660425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44447"/>
        <c:crosses val="autoZero"/>
        <c:auto val="1"/>
        <c:lblAlgn val="ctr"/>
        <c:lblOffset val="100"/>
        <c:noMultiLvlLbl val="0"/>
      </c:catAx>
      <c:valAx>
        <c:axId val="66044447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660425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Price-to-Earnings (P/E)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Graphs!$B$27</c:f>
              <c:strCache>
                <c:ptCount val="1"/>
                <c:pt idx="0">
                  <c:v>Price-to-Earnings (P/E)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Graphs!$C$26:$E$26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Graphs!$C$27:$E$27</c:f>
              <c:numCache>
                <c:formatCode>0.00</c:formatCode>
                <c:ptCount val="3"/>
                <c:pt idx="0">
                  <c:v>48.057416267942585</c:v>
                </c:pt>
                <c:pt idx="1">
                  <c:v>49.478395061728392</c:v>
                </c:pt>
                <c:pt idx="2">
                  <c:v>-381.96296296296293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F0-4818-9681-E2F34D00BEA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9452847"/>
        <c:axId val="59450927"/>
      </c:lineChart>
      <c:catAx>
        <c:axId val="594528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50927"/>
        <c:crosses val="autoZero"/>
        <c:auto val="1"/>
        <c:lblAlgn val="ctr"/>
        <c:lblOffset val="100"/>
        <c:noMultiLvlLbl val="0"/>
      </c:catAx>
      <c:valAx>
        <c:axId val="59450927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594528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Return on Equity (ROE)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Graphs!$B$29:$C$29</c:f>
              <c:strCache>
                <c:ptCount val="2"/>
                <c:pt idx="0">
                  <c:v>Return on Equity (ROE)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Graphs!$D$28:$E$28</c:f>
              <c:numCache>
                <c:formatCode>General</c:formatCode>
                <c:ptCount val="2"/>
                <c:pt idx="0">
                  <c:v>2021</c:v>
                </c:pt>
                <c:pt idx="1">
                  <c:v>2022</c:v>
                </c:pt>
              </c:numCache>
            </c:numRef>
          </c:cat>
          <c:val>
            <c:numRef>
              <c:f>Graphs!$D$29:$E$29</c:f>
              <c:numCache>
                <c:formatCode>0.00%</c:formatCode>
                <c:ptCount val="2"/>
                <c:pt idx="0">
                  <c:v>7.2014124818151601E-2</c:v>
                </c:pt>
                <c:pt idx="1">
                  <c:v>-4.7873986942818551E-3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FD-4A11-9C41-73167052403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3417983"/>
        <c:axId val="53420863"/>
      </c:lineChart>
      <c:catAx>
        <c:axId val="534179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420863"/>
        <c:crosses val="autoZero"/>
        <c:auto val="1"/>
        <c:lblAlgn val="ctr"/>
        <c:lblOffset val="100"/>
        <c:noMultiLvlLbl val="0"/>
      </c:catAx>
      <c:valAx>
        <c:axId val="53420863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534179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Enterprise Value to EBITDA (EV/EBITDA)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Graphs!$B$31</c:f>
              <c:strCache>
                <c:ptCount val="1"/>
                <c:pt idx="0">
                  <c:v>Enterprise Value to EBITDA (EV/EBITDA)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Graphs!$C$30:$E$30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Graphs!$C$31:$E$31</c:f>
              <c:numCache>
                <c:formatCode>0.00</c:formatCode>
                <c:ptCount val="3"/>
                <c:pt idx="0">
                  <c:v>2.6110317372439455</c:v>
                </c:pt>
                <c:pt idx="1">
                  <c:v>3.46925119321785</c:v>
                </c:pt>
                <c:pt idx="2">
                  <c:v>1.9572184800682786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E1-4876-BA31-E95FC74B938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438607"/>
        <c:axId val="63438127"/>
      </c:lineChart>
      <c:catAx>
        <c:axId val="634386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438127"/>
        <c:crosses val="autoZero"/>
        <c:auto val="1"/>
        <c:lblAlgn val="ctr"/>
        <c:lblOffset val="100"/>
        <c:noMultiLvlLbl val="0"/>
      </c:catAx>
      <c:valAx>
        <c:axId val="63438127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63438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Quick Ratio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Graphs!$B$5</c:f>
              <c:strCache>
                <c:ptCount val="1"/>
                <c:pt idx="0">
                  <c:v>Quick Ratio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Graphs!$C$4:$E$4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Graphs!$C$5:$E$5</c:f>
              <c:numCache>
                <c:formatCode>0.00</c:formatCode>
                <c:ptCount val="3"/>
                <c:pt idx="0">
                  <c:v>0.86195355461486722</c:v>
                </c:pt>
                <c:pt idx="1">
                  <c:v>0.90633039517523517</c:v>
                </c:pt>
                <c:pt idx="2">
                  <c:v>0.72323721145740161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71-43B6-A79E-331E7DA4BBE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90348927"/>
        <c:axId val="1690349407"/>
      </c:lineChart>
      <c:catAx>
        <c:axId val="16903489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0349407"/>
        <c:crosses val="autoZero"/>
        <c:auto val="1"/>
        <c:lblAlgn val="ctr"/>
        <c:lblOffset val="100"/>
        <c:noMultiLvlLbl val="0"/>
      </c:catAx>
      <c:valAx>
        <c:axId val="1690349407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16903489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Defensive Interval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Graphs!$B$7</c:f>
              <c:strCache>
                <c:ptCount val="1"/>
                <c:pt idx="0">
                  <c:v>Defensive Interval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Graphs!$C$6:$E$6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Graphs!$C$7:$E$7</c:f>
              <c:numCache>
                <c:formatCode>0.00</c:formatCode>
                <c:ptCount val="3"/>
                <c:pt idx="0">
                  <c:v>109.48844189280355</c:v>
                </c:pt>
                <c:pt idx="1">
                  <c:v>105.77332377405646</c:v>
                </c:pt>
                <c:pt idx="2">
                  <c:v>81.758079464259026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0E-4BC8-AA54-BBF7AE1F70D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7612719"/>
        <c:axId val="27614639"/>
      </c:lineChart>
      <c:catAx>
        <c:axId val="276127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614639"/>
        <c:crosses val="autoZero"/>
        <c:auto val="1"/>
        <c:lblAlgn val="ctr"/>
        <c:lblOffset val="100"/>
        <c:noMultiLvlLbl val="0"/>
      </c:catAx>
      <c:valAx>
        <c:axId val="27614639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27612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Gross Margin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Graphs!$B$9</c:f>
              <c:strCache>
                <c:ptCount val="1"/>
                <c:pt idx="0">
                  <c:v>Gross Margin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Graphs!$C$8:$E$8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Graphs!$C$9:$E$9</c:f>
              <c:numCache>
                <c:formatCode>0.00%</c:formatCode>
                <c:ptCount val="3"/>
                <c:pt idx="0">
                  <c:v>0.3956779186870571</c:v>
                </c:pt>
                <c:pt idx="1">
                  <c:v>0.42032514441639601</c:v>
                </c:pt>
                <c:pt idx="2">
                  <c:v>0.43805339865326287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51-46C5-B3A5-6CFBBDF47D3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97385119"/>
        <c:axId val="1397385599"/>
      </c:lineChart>
      <c:catAx>
        <c:axId val="13973851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7385599"/>
        <c:crosses val="autoZero"/>
        <c:auto val="1"/>
        <c:lblAlgn val="ctr"/>
        <c:lblOffset val="100"/>
        <c:noMultiLvlLbl val="0"/>
      </c:catAx>
      <c:valAx>
        <c:axId val="1397385599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397385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EBITDA Margin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Graphs!$B$11</c:f>
              <c:strCache>
                <c:ptCount val="1"/>
                <c:pt idx="0">
                  <c:v>EBITDA Margin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Graphs!$C$10:$E$10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Graphs!$C$11:$E$11</c:f>
              <c:numCache>
                <c:formatCode>0.00%</c:formatCode>
                <c:ptCount val="3"/>
                <c:pt idx="0">
                  <c:v>1.0059083468026027</c:v>
                </c:pt>
                <c:pt idx="1">
                  <c:v>1.0203353610516324</c:v>
                </c:pt>
                <c:pt idx="2">
                  <c:v>1.0577314813914078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BE-4B4D-B883-4E58BA6BF46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6149855"/>
        <c:axId val="26151295"/>
      </c:lineChart>
      <c:catAx>
        <c:axId val="261498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151295"/>
        <c:crosses val="autoZero"/>
        <c:auto val="1"/>
        <c:lblAlgn val="ctr"/>
        <c:lblOffset val="100"/>
        <c:noMultiLvlLbl val="0"/>
      </c:catAx>
      <c:valAx>
        <c:axId val="26151295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261498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Net Margin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Graphs!$B$13</c:f>
              <c:strCache>
                <c:ptCount val="1"/>
                <c:pt idx="0">
                  <c:v>Net Margin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Graphs!$C$12:$E$12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Graphs!$C$13:$E$13</c:f>
              <c:numCache>
                <c:formatCode>0.00%</c:formatCode>
                <c:ptCount val="3"/>
                <c:pt idx="0">
                  <c:v>5.5252496995316841E-2</c:v>
                </c:pt>
                <c:pt idx="1">
                  <c:v>7.1014128755145567E-2</c:v>
                </c:pt>
                <c:pt idx="2">
                  <c:v>-5.2958950004183018E-3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42-4F25-9E87-A23D38ABD5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0726863"/>
        <c:axId val="30723983"/>
      </c:lineChart>
      <c:catAx>
        <c:axId val="307268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723983"/>
        <c:crosses val="autoZero"/>
        <c:auto val="1"/>
        <c:lblAlgn val="ctr"/>
        <c:lblOffset val="100"/>
        <c:noMultiLvlLbl val="0"/>
      </c:catAx>
      <c:valAx>
        <c:axId val="30723983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307268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Debt to Equity (D/E)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Graphs!$B$15</c:f>
              <c:strCache>
                <c:ptCount val="1"/>
                <c:pt idx="0">
                  <c:v>Debt to Equity (D/E)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Graphs!$C$14:$E$14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Graphs!$C$15:$E$15</c:f>
              <c:numCache>
                <c:formatCode>0.00%</c:formatCode>
                <c:ptCount val="3"/>
                <c:pt idx="0">
                  <c:v>0.34062781037214679</c:v>
                </c:pt>
                <c:pt idx="1">
                  <c:v>0.35259141379435061</c:v>
                </c:pt>
                <c:pt idx="2">
                  <c:v>0.45979608745369516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D9-45BA-9647-B21306D5E7A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6152255"/>
        <c:axId val="26148895"/>
      </c:lineChart>
      <c:catAx>
        <c:axId val="261522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148895"/>
        <c:crosses val="autoZero"/>
        <c:auto val="1"/>
        <c:lblAlgn val="ctr"/>
        <c:lblOffset val="100"/>
        <c:noMultiLvlLbl val="0"/>
      </c:catAx>
      <c:valAx>
        <c:axId val="26148895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261522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Long-term Debt to Capital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Graphs!$B$17</c:f>
              <c:strCache>
                <c:ptCount val="1"/>
                <c:pt idx="0">
                  <c:v>Long-term Debt to Capital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Graphs!$C$16:$E$16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Graphs!$C$17:$E$17</c:f>
              <c:numCache>
                <c:formatCode>0.00%</c:formatCode>
                <c:ptCount val="3"/>
                <c:pt idx="0">
                  <c:v>0.2540808177607411</c:v>
                </c:pt>
                <c:pt idx="1">
                  <c:v>0.26067843562990334</c:v>
                </c:pt>
                <c:pt idx="2">
                  <c:v>0.31497281805687805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47-432F-A0F7-5CF81023CF3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439567"/>
        <c:axId val="63440527"/>
      </c:lineChart>
      <c:catAx>
        <c:axId val="63439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440527"/>
        <c:crosses val="autoZero"/>
        <c:auto val="1"/>
        <c:lblAlgn val="ctr"/>
        <c:lblOffset val="100"/>
        <c:noMultiLvlLbl val="0"/>
      </c:catAx>
      <c:valAx>
        <c:axId val="63440527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634395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900"/>
              <a:t>Times interest earned(TIE)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Graphs!$B$19</c:f>
              <c:strCache>
                <c:ptCount val="1"/>
                <c:pt idx="0">
                  <c:v>Times interest earned(TIE)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Graphs!$C$18:$E$18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Graphs!$C$19:$E$19</c:f>
              <c:numCache>
                <c:formatCode>0.00</c:formatCode>
                <c:ptCount val="3"/>
                <c:pt idx="0">
                  <c:v>-13.903460837887067</c:v>
                </c:pt>
                <c:pt idx="1">
                  <c:v>-13.752902155887231</c:v>
                </c:pt>
                <c:pt idx="2">
                  <c:v>-5.1744824672581329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3D-428E-9D85-60833D98186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7951359"/>
        <c:axId val="67948479"/>
      </c:lineChart>
      <c:catAx>
        <c:axId val="679513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948479"/>
        <c:crosses val="autoZero"/>
        <c:auto val="1"/>
        <c:lblAlgn val="ctr"/>
        <c:lblOffset val="100"/>
        <c:noMultiLvlLbl val="0"/>
      </c:catAx>
      <c:valAx>
        <c:axId val="67948479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679513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4762</xdr:rowOff>
    </xdr:from>
    <xdr:to>
      <xdr:col>10</xdr:col>
      <xdr:colOff>9525</xdr:colOff>
      <xdr:row>9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39177F9-1F0A-14C3-84CC-0973E600BB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180975</xdr:colOff>
      <xdr:row>1</xdr:row>
      <xdr:rowOff>4762</xdr:rowOff>
    </xdr:from>
    <xdr:to>
      <xdr:col>14</xdr:col>
      <xdr:colOff>266700</xdr:colOff>
      <xdr:row>9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E71D18D-71B7-E975-B4B5-A45562A380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409575</xdr:colOff>
      <xdr:row>0</xdr:row>
      <xdr:rowOff>185736</xdr:rowOff>
    </xdr:from>
    <xdr:to>
      <xdr:col>18</xdr:col>
      <xdr:colOff>485775</xdr:colOff>
      <xdr:row>9</xdr:row>
      <xdr:rowOff>47625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5D23722-6675-BFC4-129F-A672F242A2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9525</xdr:colOff>
      <xdr:row>10</xdr:row>
      <xdr:rowOff>4763</xdr:rowOff>
    </xdr:from>
    <xdr:to>
      <xdr:col>10</xdr:col>
      <xdr:colOff>19050</xdr:colOff>
      <xdr:row>17</xdr:row>
      <xdr:rowOff>171451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EB19C6C-1427-B820-074D-B8C5351C13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133350</xdr:colOff>
      <xdr:row>9</xdr:row>
      <xdr:rowOff>185737</xdr:rowOff>
    </xdr:from>
    <xdr:to>
      <xdr:col>14</xdr:col>
      <xdr:colOff>257175</xdr:colOff>
      <xdr:row>18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5FAA75F-B5F5-8F7A-E2CE-5902DD29DC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371475</xdr:colOff>
      <xdr:row>9</xdr:row>
      <xdr:rowOff>176212</xdr:rowOff>
    </xdr:from>
    <xdr:to>
      <xdr:col>18</xdr:col>
      <xdr:colOff>476250</xdr:colOff>
      <xdr:row>17</xdr:row>
      <xdr:rowOff>171450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D45EDF5-7729-5684-44F9-4DAF8FA9CE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9526</xdr:colOff>
      <xdr:row>18</xdr:row>
      <xdr:rowOff>166688</xdr:rowOff>
    </xdr:from>
    <xdr:to>
      <xdr:col>10</xdr:col>
      <xdr:colOff>28576</xdr:colOff>
      <xdr:row>26</xdr:row>
      <xdr:rowOff>180976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32FE26B-47CD-A17C-162C-5DD7ACEB6A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142875</xdr:colOff>
      <xdr:row>18</xdr:row>
      <xdr:rowOff>185737</xdr:rowOff>
    </xdr:from>
    <xdr:to>
      <xdr:col>14</xdr:col>
      <xdr:colOff>285750</xdr:colOff>
      <xdr:row>26</xdr:row>
      <xdr:rowOff>180975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94E58D03-1825-FF3A-7F93-B901F21B7D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0</xdr:colOff>
      <xdr:row>19</xdr:row>
      <xdr:rowOff>23812</xdr:rowOff>
    </xdr:from>
    <xdr:to>
      <xdr:col>19</xdr:col>
      <xdr:colOff>38100</xdr:colOff>
      <xdr:row>26</xdr:row>
      <xdr:rowOff>180976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0E592E1-FEF5-948A-0E63-6CB43D1460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9525</xdr:colOff>
      <xdr:row>28</xdr:row>
      <xdr:rowOff>14287</xdr:rowOff>
    </xdr:from>
    <xdr:to>
      <xdr:col>9</xdr:col>
      <xdr:colOff>590550</xdr:colOff>
      <xdr:row>36</xdr:row>
      <xdr:rowOff>28575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B373184A-2FB1-5655-AB90-B63453A99A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152400</xdr:colOff>
      <xdr:row>28</xdr:row>
      <xdr:rowOff>4762</xdr:rowOff>
    </xdr:from>
    <xdr:to>
      <xdr:col>14</xdr:col>
      <xdr:colOff>314325</xdr:colOff>
      <xdr:row>36</xdr:row>
      <xdr:rowOff>47625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2D33082-D5EE-BC9D-F295-07D4ECAE82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9526</xdr:colOff>
      <xdr:row>27</xdr:row>
      <xdr:rowOff>185737</xdr:rowOff>
    </xdr:from>
    <xdr:to>
      <xdr:col>19</xdr:col>
      <xdr:colOff>47626</xdr:colOff>
      <xdr:row>36</xdr:row>
      <xdr:rowOff>57150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1295A526-838A-C819-F363-4CB01A552E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600075</xdr:colOff>
      <xdr:row>36</xdr:row>
      <xdr:rowOff>185738</xdr:rowOff>
    </xdr:from>
    <xdr:to>
      <xdr:col>10</xdr:col>
      <xdr:colOff>142875</xdr:colOff>
      <xdr:row>46</xdr:row>
      <xdr:rowOff>28576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2D602258-DC2B-F2AD-4731-110CCD2BBF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257175</xdr:colOff>
      <xdr:row>36</xdr:row>
      <xdr:rowOff>176212</xdr:rowOff>
    </xdr:from>
    <xdr:to>
      <xdr:col>14</xdr:col>
      <xdr:colOff>323850</xdr:colOff>
      <xdr:row>45</xdr:row>
      <xdr:rowOff>171450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573BD030-31DA-AC01-C3D8-F220107098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</xdr:col>
      <xdr:colOff>400050</xdr:colOff>
      <xdr:row>27</xdr:row>
      <xdr:rowOff>128587</xdr:rowOff>
    </xdr:from>
    <xdr:to>
      <xdr:col>11</xdr:col>
      <xdr:colOff>209550</xdr:colOff>
      <xdr:row>42</xdr:row>
      <xdr:rowOff>14287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A8EB7A35-82EB-527A-CE51-D86235ACB1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zoomScaleNormal="100" workbookViewId="0">
      <selection activeCell="A9" sqref="A9"/>
    </sheetView>
  </sheetViews>
  <sheetFormatPr defaultRowHeight="15" x14ac:dyDescent="0.25"/>
  <cols>
    <col min="1" max="1" width="157.85546875" style="2" customWidth="1"/>
  </cols>
  <sheetData>
    <row r="1" spans="1:1" ht="23.25" x14ac:dyDescent="0.35">
      <c r="A1" s="3" t="s">
        <v>0</v>
      </c>
    </row>
    <row r="3" spans="1:1" x14ac:dyDescent="0.25">
      <c r="A3" s="2" t="s">
        <v>59</v>
      </c>
    </row>
    <row r="4" spans="1:1" x14ac:dyDescent="0.25">
      <c r="A4" s="5" t="s">
        <v>5</v>
      </c>
    </row>
    <row r="5" spans="1:1" x14ac:dyDescent="0.25">
      <c r="A5" s="6" t="s">
        <v>1</v>
      </c>
    </row>
    <row r="7" spans="1:1" x14ac:dyDescent="0.25">
      <c r="A7" s="2" t="s">
        <v>57</v>
      </c>
    </row>
    <row r="8" spans="1:1" x14ac:dyDescent="0.25">
      <c r="A8" s="2" t="s">
        <v>58</v>
      </c>
    </row>
    <row r="9" spans="1:1" ht="30" x14ac:dyDescent="0.25">
      <c r="A9" s="2" t="s">
        <v>2</v>
      </c>
    </row>
    <row r="10" spans="1:1" x14ac:dyDescent="0.25">
      <c r="A10" s="2" t="s">
        <v>6</v>
      </c>
    </row>
    <row r="11" spans="1:1" x14ac:dyDescent="0.25">
      <c r="A11" s="2" t="s">
        <v>4</v>
      </c>
    </row>
    <row r="13" spans="1:1" x14ac:dyDescent="0.25">
      <c r="A13" s="4" t="s">
        <v>3</v>
      </c>
    </row>
    <row r="14" spans="1:1" x14ac:dyDescent="0.25">
      <c r="A14" s="2" t="s">
        <v>7</v>
      </c>
    </row>
    <row r="15" spans="1:1" x14ac:dyDescent="0.25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3"/>
  <sheetViews>
    <sheetView workbookViewId="0">
      <selection activeCell="J91" sqref="J91"/>
    </sheetView>
  </sheetViews>
  <sheetFormatPr defaultRowHeight="15" x14ac:dyDescent="0.25"/>
  <cols>
    <col min="1" max="1" width="55.5703125" customWidth="1"/>
    <col min="2" max="3" width="11.5703125" bestFit="1" customWidth="1"/>
    <col min="4" max="4" width="11.7109375" bestFit="1" customWidth="1"/>
  </cols>
  <sheetData>
    <row r="1" spans="1:10" ht="60" customHeight="1" x14ac:dyDescent="0.25">
      <c r="A1" s="7" t="s">
        <v>60</v>
      </c>
      <c r="B1" s="8" t="s">
        <v>81</v>
      </c>
      <c r="C1" s="8"/>
      <c r="D1" s="8"/>
      <c r="E1" s="8"/>
      <c r="F1" s="8"/>
      <c r="G1" s="8"/>
      <c r="H1" s="8"/>
      <c r="I1" s="8"/>
      <c r="J1" s="8"/>
    </row>
    <row r="2" spans="1:10" x14ac:dyDescent="0.25">
      <c r="A2" s="39" t="s">
        <v>9</v>
      </c>
      <c r="B2" s="39"/>
      <c r="C2" s="39"/>
      <c r="D2" s="39"/>
    </row>
    <row r="3" spans="1:10" x14ac:dyDescent="0.25">
      <c r="B3" s="38" t="s">
        <v>55</v>
      </c>
      <c r="C3" s="38"/>
      <c r="D3" s="38"/>
    </row>
    <row r="4" spans="1:10" x14ac:dyDescent="0.25">
      <c r="B4" s="29">
        <v>2020</v>
      </c>
      <c r="C4" s="29">
        <v>2021</v>
      </c>
      <c r="D4" s="29">
        <v>2022</v>
      </c>
    </row>
    <row r="5" spans="1:10" x14ac:dyDescent="0.25">
      <c r="A5" t="s">
        <v>61</v>
      </c>
      <c r="B5" s="11">
        <v>215915</v>
      </c>
      <c r="C5" s="11">
        <v>241787</v>
      </c>
      <c r="D5" s="11">
        <v>242901</v>
      </c>
    </row>
    <row r="6" spans="1:10" x14ac:dyDescent="0.25">
      <c r="A6" t="s">
        <v>62</v>
      </c>
      <c r="B6" s="21">
        <v>170149</v>
      </c>
      <c r="C6" s="21">
        <v>228035</v>
      </c>
      <c r="D6" s="21">
        <v>271082</v>
      </c>
    </row>
    <row r="7" spans="1:10" x14ac:dyDescent="0.25">
      <c r="A7" s="19" t="s">
        <v>137</v>
      </c>
      <c r="B7" s="11">
        <v>386064</v>
      </c>
      <c r="C7" s="11">
        <v>469822</v>
      </c>
      <c r="D7" s="11">
        <v>513983</v>
      </c>
    </row>
    <row r="8" spans="1:10" x14ac:dyDescent="0.25">
      <c r="A8" t="s">
        <v>63</v>
      </c>
      <c r="B8" s="18"/>
      <c r="C8" s="18"/>
      <c r="D8" s="18"/>
    </row>
    <row r="9" spans="1:10" x14ac:dyDescent="0.25">
      <c r="A9" s="19" t="s">
        <v>64</v>
      </c>
      <c r="B9" s="11">
        <v>233307</v>
      </c>
      <c r="C9" s="11">
        <v>272344</v>
      </c>
      <c r="D9" s="11">
        <v>288831</v>
      </c>
    </row>
    <row r="10" spans="1:10" x14ac:dyDescent="0.25">
      <c r="A10" s="33" t="s">
        <v>138</v>
      </c>
      <c r="B10" s="32">
        <f>B7-B9</f>
        <v>152757</v>
      </c>
      <c r="C10" s="32">
        <f t="shared" ref="C10:D10" si="0">C7-C9</f>
        <v>197478</v>
      </c>
      <c r="D10" s="32">
        <f t="shared" si="0"/>
        <v>225152</v>
      </c>
    </row>
    <row r="11" spans="1:10" x14ac:dyDescent="0.25">
      <c r="A11" t="s">
        <v>65</v>
      </c>
      <c r="B11" s="11">
        <v>58517</v>
      </c>
      <c r="C11" s="11">
        <v>75111</v>
      </c>
      <c r="D11" s="11">
        <v>84299</v>
      </c>
    </row>
    <row r="12" spans="1:10" x14ac:dyDescent="0.25">
      <c r="A12" t="s">
        <v>66</v>
      </c>
      <c r="B12" s="11">
        <v>42740</v>
      </c>
      <c r="C12" s="11">
        <v>56052</v>
      </c>
      <c r="D12" s="11">
        <v>73213</v>
      </c>
    </row>
    <row r="13" spans="1:10" x14ac:dyDescent="0.25">
      <c r="A13" t="s">
        <v>67</v>
      </c>
      <c r="B13" s="11">
        <v>22008</v>
      </c>
      <c r="C13" s="11">
        <v>32551</v>
      </c>
      <c r="D13" s="11">
        <v>42238</v>
      </c>
    </row>
    <row r="14" spans="1:10" x14ac:dyDescent="0.25">
      <c r="A14" t="s">
        <v>68</v>
      </c>
      <c r="B14" s="11">
        <v>6668</v>
      </c>
      <c r="C14" s="11">
        <v>8823</v>
      </c>
      <c r="D14" s="11">
        <v>11891</v>
      </c>
    </row>
    <row r="15" spans="1:10" x14ac:dyDescent="0.25">
      <c r="A15" t="s">
        <v>69</v>
      </c>
      <c r="B15">
        <v>-75</v>
      </c>
      <c r="C15">
        <v>62</v>
      </c>
      <c r="D15" s="11">
        <v>1263</v>
      </c>
    </row>
    <row r="16" spans="1:10" x14ac:dyDescent="0.25">
      <c r="A16" s="19" t="s">
        <v>139</v>
      </c>
      <c r="B16" s="22">
        <v>363165</v>
      </c>
      <c r="C16" s="22">
        <v>444943</v>
      </c>
      <c r="D16" s="22">
        <v>501735</v>
      </c>
    </row>
    <row r="17" spans="1:4" x14ac:dyDescent="0.25">
      <c r="A17" t="s">
        <v>70</v>
      </c>
      <c r="B17" s="11">
        <v>22899</v>
      </c>
      <c r="C17" s="11">
        <v>24879</v>
      </c>
      <c r="D17" s="11">
        <v>12248</v>
      </c>
    </row>
    <row r="18" spans="1:4" x14ac:dyDescent="0.25">
      <c r="A18" t="s">
        <v>71</v>
      </c>
      <c r="B18">
        <v>555</v>
      </c>
      <c r="C18">
        <v>448</v>
      </c>
      <c r="D18">
        <v>989</v>
      </c>
    </row>
    <row r="19" spans="1:4" s="9" customFormat="1" x14ac:dyDescent="0.25">
      <c r="A19" t="s">
        <v>72</v>
      </c>
      <c r="B19" s="11">
        <v>-1647</v>
      </c>
      <c r="C19" s="11">
        <v>-1809</v>
      </c>
      <c r="D19" s="11">
        <v>-2367</v>
      </c>
    </row>
    <row r="20" spans="1:4" x14ac:dyDescent="0.25">
      <c r="A20" t="s">
        <v>73</v>
      </c>
      <c r="B20" s="11">
        <v>2371</v>
      </c>
      <c r="C20" s="11">
        <v>14633</v>
      </c>
      <c r="D20" s="11">
        <v>-16806</v>
      </c>
    </row>
    <row r="21" spans="1:4" x14ac:dyDescent="0.25">
      <c r="A21" s="19" t="s">
        <v>140</v>
      </c>
      <c r="B21" s="22">
        <v>1279</v>
      </c>
      <c r="C21" s="22">
        <v>13272</v>
      </c>
      <c r="D21" s="22">
        <v>-18184</v>
      </c>
    </row>
    <row r="22" spans="1:4" x14ac:dyDescent="0.25">
      <c r="A22" t="s">
        <v>74</v>
      </c>
      <c r="B22" s="11">
        <v>24178</v>
      </c>
      <c r="C22" s="11">
        <v>38151</v>
      </c>
      <c r="D22" s="11">
        <v>-5936</v>
      </c>
    </row>
    <row r="23" spans="1:4" x14ac:dyDescent="0.25">
      <c r="A23" t="s">
        <v>75</v>
      </c>
      <c r="B23" s="11">
        <v>-2863</v>
      </c>
      <c r="C23" s="11">
        <v>-4791</v>
      </c>
      <c r="D23" s="11">
        <v>3217</v>
      </c>
    </row>
    <row r="24" spans="1:4" x14ac:dyDescent="0.25">
      <c r="A24" t="s">
        <v>76</v>
      </c>
      <c r="B24">
        <v>16</v>
      </c>
      <c r="C24">
        <v>4</v>
      </c>
      <c r="D24">
        <v>-3</v>
      </c>
    </row>
    <row r="25" spans="1:4" ht="15.75" thickBot="1" x14ac:dyDescent="0.3">
      <c r="A25" t="s">
        <v>77</v>
      </c>
      <c r="B25" s="23">
        <v>21331</v>
      </c>
      <c r="C25" s="23">
        <v>33364</v>
      </c>
      <c r="D25" s="23">
        <v>-2722</v>
      </c>
    </row>
    <row r="26" spans="1:4" ht="16.5" thickTop="1" thickBot="1" x14ac:dyDescent="0.3">
      <c r="A26" t="s">
        <v>78</v>
      </c>
      <c r="B26" s="24">
        <v>2.13</v>
      </c>
      <c r="C26" s="25">
        <v>3.3</v>
      </c>
      <c r="D26" s="24">
        <v>-0.27</v>
      </c>
    </row>
    <row r="27" spans="1:4" ht="16.5" thickTop="1" thickBot="1" x14ac:dyDescent="0.3">
      <c r="A27" t="s">
        <v>79</v>
      </c>
      <c r="B27" s="24">
        <v>2.09</v>
      </c>
      <c r="C27" s="24">
        <v>3.24</v>
      </c>
      <c r="D27" s="24">
        <v>-0.27</v>
      </c>
    </row>
    <row r="28" spans="1:4" ht="15.75" thickTop="1" x14ac:dyDescent="0.25">
      <c r="A28" t="s">
        <v>80</v>
      </c>
      <c r="B28" s="11"/>
      <c r="C28" s="11"/>
      <c r="D28" s="11"/>
    </row>
    <row r="29" spans="1:4" ht="15.75" thickBot="1" x14ac:dyDescent="0.3">
      <c r="A29" s="19" t="s">
        <v>141</v>
      </c>
      <c r="B29" s="26">
        <v>10005</v>
      </c>
      <c r="C29" s="26">
        <v>10117</v>
      </c>
      <c r="D29" s="26">
        <v>10189</v>
      </c>
    </row>
    <row r="30" spans="1:4" ht="16.5" thickTop="1" thickBot="1" x14ac:dyDescent="0.3">
      <c r="A30" s="19" t="s">
        <v>142</v>
      </c>
      <c r="B30" s="27">
        <v>10198</v>
      </c>
      <c r="C30" s="27">
        <v>10296</v>
      </c>
      <c r="D30" s="27">
        <v>10189</v>
      </c>
    </row>
    <row r="31" spans="1:4" ht="15.75" thickTop="1" x14ac:dyDescent="0.25"/>
    <row r="32" spans="1:4" x14ac:dyDescent="0.25">
      <c r="A32" s="39" t="s">
        <v>11</v>
      </c>
      <c r="B32" s="39"/>
      <c r="C32" s="39"/>
      <c r="D32" s="39"/>
    </row>
    <row r="33" spans="1:4" x14ac:dyDescent="0.25">
      <c r="B33" s="38" t="s">
        <v>56</v>
      </c>
      <c r="C33" s="38"/>
      <c r="D33" s="38"/>
    </row>
    <row r="34" spans="1:4" x14ac:dyDescent="0.25">
      <c r="B34" s="29">
        <v>2020</v>
      </c>
      <c r="C34" s="29">
        <v>2021</v>
      </c>
      <c r="D34" s="29">
        <v>2022</v>
      </c>
    </row>
    <row r="35" spans="1:4" x14ac:dyDescent="0.25">
      <c r="A35" s="28" t="s">
        <v>82</v>
      </c>
    </row>
    <row r="36" spans="1:4" x14ac:dyDescent="0.25">
      <c r="A36" t="s">
        <v>83</v>
      </c>
    </row>
    <row r="37" spans="1:4" x14ac:dyDescent="0.25">
      <c r="A37" t="s">
        <v>84</v>
      </c>
      <c r="B37" s="11">
        <v>42122</v>
      </c>
      <c r="C37" s="11">
        <v>36220</v>
      </c>
      <c r="D37" s="11">
        <v>53888</v>
      </c>
    </row>
    <row r="38" spans="1:4" x14ac:dyDescent="0.25">
      <c r="A38" t="s">
        <v>85</v>
      </c>
      <c r="B38" s="11">
        <v>42274</v>
      </c>
      <c r="C38" s="11">
        <v>59829</v>
      </c>
      <c r="D38" s="11">
        <v>16138</v>
      </c>
    </row>
    <row r="39" spans="1:4" x14ac:dyDescent="0.25">
      <c r="A39" t="s">
        <v>86</v>
      </c>
      <c r="B39" s="11">
        <v>23795</v>
      </c>
      <c r="C39" s="11">
        <v>32640</v>
      </c>
      <c r="D39" s="11">
        <v>34405</v>
      </c>
    </row>
    <row r="40" spans="1:4" x14ac:dyDescent="0.25">
      <c r="A40" t="s">
        <v>87</v>
      </c>
      <c r="B40" s="21">
        <v>24542</v>
      </c>
      <c r="C40" s="21">
        <v>32891</v>
      </c>
      <c r="D40" s="21">
        <v>42360</v>
      </c>
    </row>
    <row r="41" spans="1:4" x14ac:dyDescent="0.25">
      <c r="A41" t="s">
        <v>143</v>
      </c>
      <c r="B41" s="11">
        <v>132733</v>
      </c>
      <c r="C41" s="11">
        <v>161580</v>
      </c>
      <c r="D41" s="11">
        <v>146791</v>
      </c>
    </row>
    <row r="42" spans="1:4" x14ac:dyDescent="0.25">
      <c r="A42" t="s">
        <v>88</v>
      </c>
      <c r="B42" s="11">
        <v>113114</v>
      </c>
      <c r="C42" s="11">
        <v>160281</v>
      </c>
      <c r="D42" s="11">
        <v>186715</v>
      </c>
    </row>
    <row r="43" spans="1:4" x14ac:dyDescent="0.25">
      <c r="A43" t="s">
        <v>89</v>
      </c>
      <c r="B43" s="11">
        <v>37553</v>
      </c>
      <c r="C43" s="11">
        <v>56082</v>
      </c>
      <c r="D43" s="11">
        <v>66123</v>
      </c>
    </row>
    <row r="44" spans="1:4" x14ac:dyDescent="0.25">
      <c r="A44" t="s">
        <v>90</v>
      </c>
      <c r="B44" s="11">
        <v>15017</v>
      </c>
      <c r="C44" s="11">
        <v>15371</v>
      </c>
      <c r="D44" s="11">
        <v>20288</v>
      </c>
    </row>
    <row r="45" spans="1:4" x14ac:dyDescent="0.25">
      <c r="A45" t="s">
        <v>91</v>
      </c>
      <c r="B45" s="21">
        <v>22778</v>
      </c>
      <c r="C45" s="21">
        <v>27235</v>
      </c>
      <c r="D45" s="21">
        <v>42758</v>
      </c>
    </row>
    <row r="46" spans="1:4" ht="15.75" thickBot="1" x14ac:dyDescent="0.3">
      <c r="A46" t="s">
        <v>144</v>
      </c>
      <c r="B46" s="23">
        <v>321195</v>
      </c>
      <c r="C46" s="23">
        <v>420549</v>
      </c>
      <c r="D46" s="23">
        <v>462675</v>
      </c>
    </row>
    <row r="47" spans="1:4" ht="15.75" thickTop="1" x14ac:dyDescent="0.25">
      <c r="A47" s="28" t="s">
        <v>92</v>
      </c>
      <c r="B47" s="17"/>
      <c r="C47" s="17"/>
      <c r="D47" s="17"/>
    </row>
    <row r="48" spans="1:4" x14ac:dyDescent="0.25">
      <c r="A48" t="s">
        <v>93</v>
      </c>
      <c r="B48" s="18"/>
      <c r="C48" s="18"/>
      <c r="D48" s="18"/>
    </row>
    <row r="49" spans="1:4" x14ac:dyDescent="0.25">
      <c r="A49" t="s">
        <v>94</v>
      </c>
      <c r="B49" s="11">
        <v>72539</v>
      </c>
      <c r="C49" s="11">
        <v>78664</v>
      </c>
      <c r="D49" s="11">
        <v>79600</v>
      </c>
    </row>
    <row r="50" spans="1:4" x14ac:dyDescent="0.25">
      <c r="A50" t="s">
        <v>95</v>
      </c>
      <c r="B50" s="11">
        <v>44138</v>
      </c>
      <c r="C50" s="11">
        <v>51775</v>
      </c>
      <c r="D50" s="11">
        <v>62566</v>
      </c>
    </row>
    <row r="51" spans="1:4" x14ac:dyDescent="0.25">
      <c r="A51" t="s">
        <v>96</v>
      </c>
      <c r="B51" s="21">
        <v>9708</v>
      </c>
      <c r="C51" s="21">
        <v>11827</v>
      </c>
      <c r="D51" s="21">
        <v>13227</v>
      </c>
    </row>
    <row r="52" spans="1:4" x14ac:dyDescent="0.25">
      <c r="A52" t="s">
        <v>145</v>
      </c>
      <c r="B52" s="11">
        <v>126385</v>
      </c>
      <c r="C52" s="11">
        <v>142266</v>
      </c>
      <c r="D52" s="11">
        <v>155393</v>
      </c>
    </row>
    <row r="53" spans="1:4" x14ac:dyDescent="0.25">
      <c r="A53" t="s">
        <v>97</v>
      </c>
      <c r="B53" s="11">
        <v>52573</v>
      </c>
      <c r="C53" s="11">
        <v>67651</v>
      </c>
      <c r="D53" s="11">
        <v>72968</v>
      </c>
    </row>
    <row r="54" spans="1:4" x14ac:dyDescent="0.25">
      <c r="A54" t="s">
        <v>98</v>
      </c>
      <c r="B54" s="11">
        <v>31816</v>
      </c>
      <c r="C54" s="11">
        <v>48744</v>
      </c>
      <c r="D54" s="11">
        <v>67150</v>
      </c>
    </row>
    <row r="55" spans="1:4" x14ac:dyDescent="0.25">
      <c r="A55" t="s">
        <v>99</v>
      </c>
      <c r="B55" s="11">
        <v>17017</v>
      </c>
      <c r="C55" s="11">
        <v>23643</v>
      </c>
      <c r="D55" s="11">
        <v>21121</v>
      </c>
    </row>
    <row r="56" spans="1:4" x14ac:dyDescent="0.25">
      <c r="A56" t="s">
        <v>100</v>
      </c>
      <c r="B56" s="17"/>
      <c r="C56" s="17"/>
      <c r="D56" s="17"/>
    </row>
    <row r="57" spans="1:4" x14ac:dyDescent="0.25">
      <c r="A57" t="s">
        <v>101</v>
      </c>
      <c r="B57" s="18"/>
      <c r="C57" s="18"/>
      <c r="D57" s="18"/>
    </row>
    <row r="58" spans="1:4" x14ac:dyDescent="0.25">
      <c r="A58" t="s">
        <v>102</v>
      </c>
      <c r="B58" s="17"/>
      <c r="C58" s="17"/>
      <c r="D58" s="17"/>
    </row>
    <row r="59" spans="1:4" x14ac:dyDescent="0.25">
      <c r="A59" t="s">
        <v>103</v>
      </c>
      <c r="B59">
        <v>5</v>
      </c>
      <c r="C59">
        <v>106</v>
      </c>
      <c r="D59">
        <v>108</v>
      </c>
    </row>
    <row r="60" spans="1:4" x14ac:dyDescent="0.25">
      <c r="A60" t="s">
        <v>104</v>
      </c>
      <c r="B60" s="11">
        <v>-1837</v>
      </c>
      <c r="C60" s="11">
        <v>-1837</v>
      </c>
      <c r="D60" s="11">
        <v>-7837</v>
      </c>
    </row>
    <row r="61" spans="1:4" x14ac:dyDescent="0.25">
      <c r="A61" t="s">
        <v>105</v>
      </c>
      <c r="B61" s="11">
        <v>42865</v>
      </c>
      <c r="C61" s="11">
        <v>55437</v>
      </c>
      <c r="D61" s="11">
        <v>75066</v>
      </c>
    </row>
    <row r="62" spans="1:4" x14ac:dyDescent="0.25">
      <c r="A62" t="s">
        <v>106</v>
      </c>
      <c r="B62">
        <v>-180</v>
      </c>
      <c r="C62" s="11">
        <v>-1376</v>
      </c>
      <c r="D62" s="11">
        <v>-4487</v>
      </c>
    </row>
    <row r="63" spans="1:4" x14ac:dyDescent="0.25">
      <c r="A63" t="s">
        <v>107</v>
      </c>
      <c r="B63" s="21">
        <v>52551</v>
      </c>
      <c r="C63" s="21">
        <v>85915</v>
      </c>
      <c r="D63" s="21">
        <v>83193</v>
      </c>
    </row>
    <row r="64" spans="1:4" x14ac:dyDescent="0.25">
      <c r="A64" t="s">
        <v>146</v>
      </c>
      <c r="B64" s="22">
        <v>93404</v>
      </c>
      <c r="C64" s="22">
        <v>138245</v>
      </c>
      <c r="D64" s="22">
        <v>146043</v>
      </c>
    </row>
    <row r="65" spans="1:4" ht="15.75" thickBot="1" x14ac:dyDescent="0.3">
      <c r="A65" t="s">
        <v>147</v>
      </c>
      <c r="B65" s="23">
        <v>321195</v>
      </c>
      <c r="C65" s="23">
        <v>420549</v>
      </c>
      <c r="D65" s="23">
        <v>462675</v>
      </c>
    </row>
    <row r="66" spans="1:4" ht="15.75" thickTop="1" x14ac:dyDescent="0.25">
      <c r="A66" s="1"/>
      <c r="B66" s="17"/>
      <c r="C66" s="17"/>
      <c r="D66" s="17"/>
    </row>
    <row r="67" spans="1:4" x14ac:dyDescent="0.25">
      <c r="A67" s="39" t="s">
        <v>12</v>
      </c>
      <c r="B67" s="39"/>
      <c r="C67" s="39"/>
      <c r="D67" s="39"/>
    </row>
    <row r="68" spans="1:4" x14ac:dyDescent="0.25">
      <c r="B68" s="38" t="s">
        <v>55</v>
      </c>
      <c r="C68" s="38"/>
      <c r="D68" s="38"/>
    </row>
    <row r="69" spans="1:4" x14ac:dyDescent="0.25">
      <c r="B69" s="29">
        <v>2020</v>
      </c>
      <c r="C69" s="29">
        <v>2021</v>
      </c>
      <c r="D69" s="29">
        <v>2022</v>
      </c>
    </row>
    <row r="70" spans="1:4" x14ac:dyDescent="0.25">
      <c r="A70" t="s">
        <v>108</v>
      </c>
      <c r="B70" s="11">
        <v>36410</v>
      </c>
      <c r="C70" s="11">
        <v>42377</v>
      </c>
      <c r="D70" s="11">
        <v>36477</v>
      </c>
    </row>
    <row r="71" spans="1:4" x14ac:dyDescent="0.25">
      <c r="A71" t="s">
        <v>149</v>
      </c>
      <c r="C71" s="18"/>
      <c r="D71" s="18"/>
    </row>
    <row r="72" spans="1:4" x14ac:dyDescent="0.25">
      <c r="A72" t="s">
        <v>77</v>
      </c>
      <c r="B72" s="11">
        <v>21331</v>
      </c>
      <c r="C72" s="11">
        <v>33364</v>
      </c>
      <c r="D72" s="11">
        <v>-2722</v>
      </c>
    </row>
    <row r="73" spans="1:4" x14ac:dyDescent="0.25">
      <c r="A73" t="s">
        <v>109</v>
      </c>
      <c r="B73" s="18"/>
      <c r="C73" s="18"/>
      <c r="D73" s="18"/>
    </row>
    <row r="74" spans="1:4" x14ac:dyDescent="0.25">
      <c r="A74" t="s">
        <v>110</v>
      </c>
      <c r="B74" s="11">
        <v>25180</v>
      </c>
      <c r="C74" s="11">
        <v>34433</v>
      </c>
      <c r="D74" s="11">
        <v>41921</v>
      </c>
    </row>
    <row r="75" spans="1:4" x14ac:dyDescent="0.25">
      <c r="A75" t="s">
        <v>111</v>
      </c>
      <c r="B75" s="11">
        <v>9208</v>
      </c>
      <c r="C75" s="11">
        <v>12757</v>
      </c>
      <c r="D75" s="11">
        <v>19621</v>
      </c>
    </row>
    <row r="76" spans="1:4" x14ac:dyDescent="0.25">
      <c r="A76" t="s">
        <v>112</v>
      </c>
      <c r="B76" s="11">
        <v>-2582</v>
      </c>
      <c r="C76" s="11">
        <v>-14306</v>
      </c>
      <c r="D76" s="11">
        <v>16966</v>
      </c>
    </row>
    <row r="77" spans="1:4" x14ac:dyDescent="0.25">
      <c r="A77" t="s">
        <v>113</v>
      </c>
      <c r="B77">
        <v>-554</v>
      </c>
      <c r="C77">
        <v>-310</v>
      </c>
      <c r="D77" s="11">
        <v>-8148</v>
      </c>
    </row>
    <row r="78" spans="1:4" x14ac:dyDescent="0.25">
      <c r="A78" t="s">
        <v>148</v>
      </c>
      <c r="B78" s="17"/>
      <c r="C78" s="17"/>
      <c r="D78" s="17"/>
    </row>
    <row r="79" spans="1:4" x14ac:dyDescent="0.25">
      <c r="A79" t="s">
        <v>86</v>
      </c>
      <c r="B79" s="11">
        <v>-2849</v>
      </c>
      <c r="C79" s="11">
        <v>-9487</v>
      </c>
      <c r="D79" s="11">
        <v>-2592</v>
      </c>
    </row>
    <row r="80" spans="1:4" x14ac:dyDescent="0.25">
      <c r="A80" t="s">
        <v>87</v>
      </c>
      <c r="B80" s="11">
        <v>-8169</v>
      </c>
      <c r="C80" s="11">
        <v>-18163</v>
      </c>
      <c r="D80" s="11">
        <v>-21897</v>
      </c>
    </row>
    <row r="81" spans="1:4" x14ac:dyDescent="0.25">
      <c r="A81" t="s">
        <v>94</v>
      </c>
      <c r="B81" s="11">
        <v>17480</v>
      </c>
      <c r="C81" s="11">
        <v>3602</v>
      </c>
      <c r="D81" s="11">
        <v>2945</v>
      </c>
    </row>
    <row r="82" spans="1:4" x14ac:dyDescent="0.25">
      <c r="A82" t="s">
        <v>95</v>
      </c>
      <c r="B82" s="11">
        <v>5754</v>
      </c>
      <c r="C82" s="11">
        <v>2123</v>
      </c>
      <c r="D82" s="11">
        <v>-1558</v>
      </c>
    </row>
    <row r="83" spans="1:4" x14ac:dyDescent="0.25">
      <c r="A83" t="s">
        <v>96</v>
      </c>
      <c r="B83" s="21">
        <v>1265</v>
      </c>
      <c r="C83" s="21">
        <v>2314</v>
      </c>
      <c r="D83" s="21">
        <v>2216</v>
      </c>
    </row>
    <row r="84" spans="1:4" x14ac:dyDescent="0.25">
      <c r="A84" t="s">
        <v>150</v>
      </c>
      <c r="B84" s="11">
        <v>66064</v>
      </c>
      <c r="C84" s="11">
        <v>46327</v>
      </c>
      <c r="D84" s="11">
        <v>46752</v>
      </c>
    </row>
    <row r="85" spans="1:4" x14ac:dyDescent="0.25">
      <c r="A85" t="s">
        <v>114</v>
      </c>
      <c r="B85" s="17"/>
      <c r="C85" s="17"/>
      <c r="D85" s="17"/>
    </row>
    <row r="86" spans="1:4" x14ac:dyDescent="0.25">
      <c r="A86" t="s">
        <v>115</v>
      </c>
      <c r="B86" s="11">
        <v>-40140</v>
      </c>
      <c r="C86" s="11">
        <v>-61053</v>
      </c>
      <c r="D86" s="11">
        <v>-63645</v>
      </c>
    </row>
    <row r="87" spans="1:4" x14ac:dyDescent="0.25">
      <c r="A87" t="s">
        <v>116</v>
      </c>
      <c r="B87" s="11">
        <v>5096</v>
      </c>
      <c r="C87" s="11">
        <v>5657</v>
      </c>
      <c r="D87" s="11">
        <v>5324</v>
      </c>
    </row>
    <row r="88" spans="1:4" x14ac:dyDescent="0.25">
      <c r="A88" t="s">
        <v>117</v>
      </c>
      <c r="B88" s="11">
        <v>-2325</v>
      </c>
      <c r="C88" s="11">
        <v>-1985</v>
      </c>
      <c r="D88" s="11">
        <v>-8316</v>
      </c>
    </row>
    <row r="89" spans="1:4" x14ac:dyDescent="0.25">
      <c r="A89" t="s">
        <v>118</v>
      </c>
      <c r="B89" s="11">
        <v>50237</v>
      </c>
      <c r="C89" s="11">
        <v>59384</v>
      </c>
      <c r="D89" s="11">
        <v>31601</v>
      </c>
    </row>
    <row r="90" spans="1:4" x14ac:dyDescent="0.25">
      <c r="A90" t="s">
        <v>119</v>
      </c>
      <c r="B90" s="21">
        <v>-72479</v>
      </c>
      <c r="C90" s="21">
        <v>-60157</v>
      </c>
      <c r="D90" s="21">
        <v>-2565</v>
      </c>
    </row>
    <row r="91" spans="1:4" x14ac:dyDescent="0.25">
      <c r="A91" t="s">
        <v>151</v>
      </c>
      <c r="B91" s="11">
        <v>-59611</v>
      </c>
      <c r="C91" s="11">
        <v>-58154</v>
      </c>
      <c r="D91" s="11">
        <v>-37601</v>
      </c>
    </row>
    <row r="92" spans="1:4" x14ac:dyDescent="0.25">
      <c r="A92" t="s">
        <v>120</v>
      </c>
      <c r="B92" s="17"/>
      <c r="C92" s="17"/>
      <c r="D92" s="17"/>
    </row>
    <row r="93" spans="1:4" x14ac:dyDescent="0.25">
      <c r="A93" t="s">
        <v>121</v>
      </c>
      <c r="B93" s="17" t="s">
        <v>131</v>
      </c>
      <c r="C93" s="17" t="s">
        <v>131</v>
      </c>
      <c r="D93" s="11">
        <v>-6000</v>
      </c>
    </row>
    <row r="94" spans="1:4" x14ac:dyDescent="0.25">
      <c r="A94" t="s">
        <v>122</v>
      </c>
      <c r="B94" s="11">
        <v>6796</v>
      </c>
      <c r="C94" s="11">
        <v>7956</v>
      </c>
      <c r="D94" s="11">
        <v>41553</v>
      </c>
    </row>
    <row r="95" spans="1:4" x14ac:dyDescent="0.25">
      <c r="A95" t="s">
        <v>123</v>
      </c>
      <c r="B95" s="11">
        <v>-6177</v>
      </c>
      <c r="C95" s="11">
        <v>-7753</v>
      </c>
      <c r="D95" s="11">
        <v>-37554</v>
      </c>
    </row>
    <row r="96" spans="1:4" x14ac:dyDescent="0.25">
      <c r="A96" t="s">
        <v>124</v>
      </c>
      <c r="B96" s="11">
        <v>10525</v>
      </c>
      <c r="C96" s="11">
        <v>19003</v>
      </c>
      <c r="D96" s="11">
        <v>21166</v>
      </c>
    </row>
    <row r="97" spans="1:4" x14ac:dyDescent="0.25">
      <c r="A97" t="s">
        <v>125</v>
      </c>
      <c r="B97" s="11">
        <v>-1553</v>
      </c>
      <c r="C97" s="11">
        <v>-1590</v>
      </c>
      <c r="D97" s="11">
        <v>-1258</v>
      </c>
    </row>
    <row r="98" spans="1:4" x14ac:dyDescent="0.25">
      <c r="A98" t="s">
        <v>126</v>
      </c>
      <c r="B98" s="11">
        <v>-10642</v>
      </c>
      <c r="C98" s="11">
        <v>-11163</v>
      </c>
      <c r="D98" s="11">
        <v>-7941</v>
      </c>
    </row>
    <row r="99" spans="1:4" x14ac:dyDescent="0.25">
      <c r="A99" t="s">
        <v>127</v>
      </c>
      <c r="B99" s="30">
        <v>-53</v>
      </c>
      <c r="C99" s="30">
        <v>-162</v>
      </c>
      <c r="D99" s="30">
        <v>-248</v>
      </c>
    </row>
    <row r="100" spans="1:4" x14ac:dyDescent="0.25">
      <c r="A100" t="s">
        <v>152</v>
      </c>
      <c r="B100" s="11">
        <v>-1104</v>
      </c>
      <c r="C100" s="11">
        <v>6291</v>
      </c>
      <c r="D100" s="11">
        <v>9718</v>
      </c>
    </row>
    <row r="101" spans="1:4" x14ac:dyDescent="0.25">
      <c r="A101" t="s">
        <v>128</v>
      </c>
      <c r="B101">
        <v>618</v>
      </c>
      <c r="C101">
        <v>-364</v>
      </c>
      <c r="D101" s="11">
        <v>-1093</v>
      </c>
    </row>
    <row r="102" spans="1:4" x14ac:dyDescent="0.25">
      <c r="A102" t="s">
        <v>129</v>
      </c>
      <c r="B102" s="22">
        <v>5967</v>
      </c>
      <c r="C102" s="22">
        <v>-5900</v>
      </c>
      <c r="D102" s="22">
        <v>17776</v>
      </c>
    </row>
    <row r="103" spans="1:4" ht="15.75" thickBot="1" x14ac:dyDescent="0.3">
      <c r="A103" t="s">
        <v>130</v>
      </c>
      <c r="B103" s="26">
        <v>42377</v>
      </c>
      <c r="C103" s="26">
        <v>36477</v>
      </c>
      <c r="D103" s="26">
        <v>54253</v>
      </c>
    </row>
    <row r="104" spans="1:4" ht="15.75" thickTop="1" x14ac:dyDescent="0.25">
      <c r="A104" s="1"/>
      <c r="B104" s="17"/>
      <c r="C104" s="17"/>
      <c r="D104" s="17"/>
    </row>
    <row r="105" spans="1:4" x14ac:dyDescent="0.25">
      <c r="A105" s="1"/>
      <c r="B105" s="17"/>
      <c r="C105" s="17"/>
      <c r="D105" s="17"/>
    </row>
    <row r="106" spans="1:4" x14ac:dyDescent="0.25">
      <c r="A106" s="1"/>
      <c r="B106" s="17"/>
      <c r="C106" s="17"/>
      <c r="D106" s="17"/>
    </row>
    <row r="107" spans="1:4" x14ac:dyDescent="0.25">
      <c r="A107" s="9"/>
      <c r="B107" s="18"/>
      <c r="C107" s="18"/>
      <c r="D107" s="18"/>
    </row>
    <row r="108" spans="1:4" x14ac:dyDescent="0.25">
      <c r="A108" s="9"/>
      <c r="B108" s="18"/>
      <c r="C108" s="18"/>
      <c r="D108" s="18"/>
    </row>
    <row r="109" spans="1:4" x14ac:dyDescent="0.25">
      <c r="A109" s="9"/>
      <c r="B109" s="18"/>
      <c r="C109" s="18"/>
      <c r="D109" s="18"/>
    </row>
    <row r="110" spans="1:4" x14ac:dyDescent="0.25">
      <c r="B110" s="17"/>
      <c r="C110" s="17"/>
      <c r="D110" s="17"/>
    </row>
    <row r="111" spans="1:4" x14ac:dyDescent="0.25">
      <c r="B111" s="17"/>
      <c r="C111" s="17"/>
      <c r="D111" s="17"/>
    </row>
    <row r="112" spans="1:4" x14ac:dyDescent="0.25">
      <c r="B112" s="17"/>
      <c r="C112" s="17"/>
      <c r="D112" s="17"/>
    </row>
    <row r="113" spans="2:4" x14ac:dyDescent="0.25">
      <c r="B113" s="10"/>
      <c r="C113" s="10"/>
      <c r="D113" s="10"/>
    </row>
  </sheetData>
  <mergeCells count="6">
    <mergeCell ref="B68:D68"/>
    <mergeCell ref="A2:D2"/>
    <mergeCell ref="B3:D3"/>
    <mergeCell ref="A32:D32"/>
    <mergeCell ref="B33:D33"/>
    <mergeCell ref="A67:D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5"/>
  <sheetViews>
    <sheetView topLeftCell="A40" workbookViewId="0">
      <selection activeCell="B53" sqref="B53:E53"/>
    </sheetView>
  </sheetViews>
  <sheetFormatPr defaultRowHeight="15" x14ac:dyDescent="0.25"/>
  <cols>
    <col min="1" max="1" width="4.7109375" customWidth="1"/>
    <col min="2" max="2" width="44.85546875" customWidth="1"/>
    <col min="3" max="3" width="9.5703125" bestFit="1" customWidth="1"/>
    <col min="4" max="5" width="10.5703125" bestFit="1" customWidth="1"/>
  </cols>
  <sheetData>
    <row r="1" spans="1:10" ht="60" customHeight="1" x14ac:dyDescent="0.4">
      <c r="A1" s="7"/>
      <c r="B1" s="13" t="s">
        <v>60</v>
      </c>
      <c r="C1" s="14"/>
      <c r="D1" s="14"/>
      <c r="E1" s="14"/>
      <c r="F1" s="14"/>
      <c r="G1" s="14"/>
      <c r="H1" s="14"/>
      <c r="I1" s="14"/>
      <c r="J1" s="14"/>
    </row>
    <row r="2" spans="1:10" x14ac:dyDescent="0.25">
      <c r="C2" s="38" t="s">
        <v>136</v>
      </c>
      <c r="D2" s="38"/>
      <c r="E2" s="38"/>
    </row>
    <row r="3" spans="1:10" x14ac:dyDescent="0.25">
      <c r="C3" s="29">
        <v>2020</v>
      </c>
      <c r="D3" s="29">
        <v>2021</v>
      </c>
      <c r="E3" s="29">
        <v>2022</v>
      </c>
    </row>
    <row r="4" spans="1:10" x14ac:dyDescent="0.25">
      <c r="A4" s="15">
        <v>1</v>
      </c>
      <c r="B4" s="9" t="s">
        <v>13</v>
      </c>
    </row>
    <row r="5" spans="1:10" x14ac:dyDescent="0.25">
      <c r="A5" s="15">
        <f>+A4+0.1</f>
        <v>1.1000000000000001</v>
      </c>
      <c r="B5" s="1" t="s">
        <v>14</v>
      </c>
      <c r="C5" s="20">
        <f>'Financial Statements'!B41/'Financial Statements'!B52</f>
        <v>1.0502274795268425</v>
      </c>
      <c r="D5" s="20">
        <f>'Financial Statements'!C41/'Financial Statements'!C52</f>
        <v>1.1357597739445826</v>
      </c>
      <c r="E5" s="20">
        <f>'Financial Statements'!D41/'Financial Statements'!D52</f>
        <v>0.9446435811136924</v>
      </c>
    </row>
    <row r="6" spans="1:10" x14ac:dyDescent="0.25">
      <c r="A6" s="15">
        <f t="shared" ref="A6:A14" si="0">+A5+0.1</f>
        <v>1.2000000000000002</v>
      </c>
      <c r="B6" s="1" t="s">
        <v>15</v>
      </c>
      <c r="C6" s="20">
        <f>('Financial Statements'!B41-'Financial Statements'!B39)/'Financial Statements'!B52</f>
        <v>0.86195355461486722</v>
      </c>
      <c r="D6" s="20">
        <f>('Financial Statements'!C41-'Financial Statements'!C39)/'Financial Statements'!C52</f>
        <v>0.90633039517523517</v>
      </c>
      <c r="E6" s="20">
        <f>('Financial Statements'!D41-'Financial Statements'!D39)/'Financial Statements'!D52</f>
        <v>0.72323721145740161</v>
      </c>
    </row>
    <row r="7" spans="1:10" x14ac:dyDescent="0.25">
      <c r="A7" s="15">
        <f t="shared" si="0"/>
        <v>1.3000000000000003</v>
      </c>
      <c r="B7" s="1" t="s">
        <v>16</v>
      </c>
      <c r="C7" s="20">
        <f>('Financial Statements'!B37+'Financial Statements'!B38)/'Financial Statements'!B52</f>
        <v>0.66776911817066897</v>
      </c>
      <c r="D7" s="20">
        <f>('Financial Statements'!C37+'Financial Statements'!C38)/'Financial Statements'!C52</f>
        <v>0.67513671572968947</v>
      </c>
      <c r="E7" s="20">
        <f>('Financial Statements'!D37+'Financial Statements'!D38)/'Financial Statements'!D52</f>
        <v>0.45063805962945563</v>
      </c>
    </row>
    <row r="8" spans="1:10" x14ac:dyDescent="0.25">
      <c r="A8" s="15">
        <f t="shared" si="0"/>
        <v>1.4000000000000004</v>
      </c>
      <c r="B8" s="1" t="s">
        <v>17</v>
      </c>
      <c r="C8" s="20">
        <f>('Financial Statements'!B37+'Financial Statements'!B38+'Financial Statements'!B40)/'List of Ratios'!C9</f>
        <v>109.48844189280355</v>
      </c>
      <c r="D8" s="20">
        <f>('Financial Statements'!C37+'Financial Statements'!C38+'Financial Statements'!C40)/'List of Ratios'!D9</f>
        <v>105.77332377405646</v>
      </c>
      <c r="E8" s="20">
        <f>('Financial Statements'!D37+'Financial Statements'!D38+'Financial Statements'!D40)/'List of Ratios'!E9</f>
        <v>81.758079464259026</v>
      </c>
    </row>
    <row r="9" spans="1:10" x14ac:dyDescent="0.25">
      <c r="A9" s="15"/>
      <c r="B9" s="31" t="s">
        <v>132</v>
      </c>
      <c r="C9" s="20">
        <f>'Financial Statements'!B16/365</f>
        <v>994.97260273972597</v>
      </c>
      <c r="D9" s="20">
        <f>'Financial Statements'!C16/365</f>
        <v>1219.0219178082191</v>
      </c>
      <c r="E9" s="20">
        <f>'Financial Statements'!D16/365</f>
        <v>1374.6164383561643</v>
      </c>
    </row>
    <row r="10" spans="1:10" x14ac:dyDescent="0.25">
      <c r="A10" s="15">
        <f>+A8+0.1</f>
        <v>1.5000000000000004</v>
      </c>
      <c r="B10" s="1" t="s">
        <v>18</v>
      </c>
      <c r="C10" s="34" t="s">
        <v>131</v>
      </c>
      <c r="D10" s="20">
        <f>((('Financial Statements'!C39+'Financial Statements'!B39)/2)/'Financial Statements'!C9)*365</f>
        <v>37.817567120994035</v>
      </c>
      <c r="E10" s="20">
        <f>((('Financial Statements'!D39+'Financial Statements'!C39)/2)/'Financial Statements'!D9)*365</f>
        <v>42.362878292150086</v>
      </c>
    </row>
    <row r="11" spans="1:10" x14ac:dyDescent="0.25">
      <c r="A11" s="15">
        <f t="shared" si="0"/>
        <v>1.6000000000000005</v>
      </c>
      <c r="B11" s="1" t="s">
        <v>19</v>
      </c>
      <c r="C11" s="34" t="s">
        <v>131</v>
      </c>
      <c r="D11" s="20">
        <f>((('Financial Statements'!C49+'Financial Statements'!B49/2)/'Financial Statements'!C9))*365</f>
        <v>154.03580581911112</v>
      </c>
      <c r="E11" s="20">
        <f>((('Financial Statements'!D49+'Financial Statements'!C49/2)/'Financial Statements'!D9))*365</f>
        <v>150.2961247234542</v>
      </c>
    </row>
    <row r="12" spans="1:10" x14ac:dyDescent="0.25">
      <c r="A12" s="15">
        <f t="shared" si="0"/>
        <v>1.7000000000000006</v>
      </c>
      <c r="B12" s="1" t="s">
        <v>20</v>
      </c>
      <c r="C12" s="34" t="s">
        <v>131</v>
      </c>
      <c r="D12" s="20">
        <f>((('Financial Statements'!C40+'Financial Statements'!B40)/2)/'Financial Statements'!C10)*365</f>
        <v>53.076912364921668</v>
      </c>
      <c r="E12" s="20">
        <f>((('Financial Statements'!D40+'Financial Statements'!C40)/2)/'Financial Statements'!D10)*365</f>
        <v>60.995716227259805</v>
      </c>
    </row>
    <row r="13" spans="1:10" x14ac:dyDescent="0.25">
      <c r="A13" s="15">
        <f t="shared" si="0"/>
        <v>1.8000000000000007</v>
      </c>
      <c r="B13" s="1" t="s">
        <v>21</v>
      </c>
      <c r="C13" s="34" t="s">
        <v>131</v>
      </c>
      <c r="D13" s="20">
        <f>D10+D12-D11</f>
        <v>-63.141326333195423</v>
      </c>
      <c r="E13" s="20">
        <f>E10+E12-E11</f>
        <v>-46.937530204044307</v>
      </c>
    </row>
    <row r="14" spans="1:10" x14ac:dyDescent="0.25">
      <c r="A14" s="15">
        <f t="shared" si="0"/>
        <v>1.9000000000000008</v>
      </c>
      <c r="B14" s="1" t="s">
        <v>22</v>
      </c>
      <c r="C14" s="35">
        <f>C15/'Financial Statements'!B7</f>
        <v>1.6442869576028845E-2</v>
      </c>
      <c r="D14" s="35">
        <f>D15/'Financial Statements'!C7</f>
        <v>4.1109186032156859E-2</v>
      </c>
      <c r="E14" s="35">
        <f>E15/'Financial Statements'!D7</f>
        <v>-1.6735962084349094E-2</v>
      </c>
    </row>
    <row r="15" spans="1:10" x14ac:dyDescent="0.25">
      <c r="A15" s="15"/>
      <c r="B15" s="12" t="s">
        <v>23</v>
      </c>
      <c r="C15" s="11">
        <f>'Financial Statements'!B41-'Financial Statements'!B52</f>
        <v>6348</v>
      </c>
      <c r="D15" s="11">
        <f>'Financial Statements'!C41-'Financial Statements'!C52</f>
        <v>19314</v>
      </c>
      <c r="E15" s="11">
        <f>'Financial Statements'!D41-'Financial Statements'!D52</f>
        <v>-8602</v>
      </c>
    </row>
    <row r="16" spans="1:10" x14ac:dyDescent="0.25">
      <c r="A16" s="15"/>
    </row>
    <row r="17" spans="1:5" x14ac:dyDescent="0.25">
      <c r="A17" s="15">
        <f>+A4+1</f>
        <v>2</v>
      </c>
      <c r="B17" s="16" t="s">
        <v>24</v>
      </c>
    </row>
    <row r="18" spans="1:5" x14ac:dyDescent="0.25">
      <c r="A18" s="15">
        <f>+A17+0.1</f>
        <v>2.1</v>
      </c>
      <c r="B18" s="1" t="s">
        <v>10</v>
      </c>
      <c r="C18" s="35">
        <f>'Financial Statements'!B10/'Financial Statements'!B7</f>
        <v>0.3956779186870571</v>
      </c>
      <c r="D18" s="35">
        <f>'Financial Statements'!C10/'Financial Statements'!C7</f>
        <v>0.42032514441639601</v>
      </c>
      <c r="E18" s="35">
        <f>'Financial Statements'!D10/'Financial Statements'!D7</f>
        <v>0.43805339865326287</v>
      </c>
    </row>
    <row r="19" spans="1:5" x14ac:dyDescent="0.25">
      <c r="A19" s="15">
        <f>+A18+0.1</f>
        <v>2.2000000000000002</v>
      </c>
      <c r="B19" s="1" t="s">
        <v>25</v>
      </c>
      <c r="C19" s="35">
        <f>C20/'Financial Statements'!B7</f>
        <v>1.0059083468026027</v>
      </c>
      <c r="D19" s="35">
        <f>D20/'Financial Statements'!C7</f>
        <v>1.0203353610516324</v>
      </c>
      <c r="E19" s="35">
        <f>E20/'Financial Statements'!D7</f>
        <v>1.0577314813914078</v>
      </c>
    </row>
    <row r="20" spans="1:5" x14ac:dyDescent="0.25">
      <c r="A20" s="15"/>
      <c r="B20" s="12" t="s">
        <v>26</v>
      </c>
      <c r="C20" s="11">
        <f>'Financial Statements'!B16+'Financial Statements'!B74</f>
        <v>388345</v>
      </c>
      <c r="D20" s="11">
        <f>'Financial Statements'!C16+'Financial Statements'!C74</f>
        <v>479376</v>
      </c>
      <c r="E20" s="11">
        <f>'Financial Statements'!D16+'Financial Statements'!D74</f>
        <v>543656</v>
      </c>
    </row>
    <row r="21" spans="1:5" x14ac:dyDescent="0.25">
      <c r="A21" s="15">
        <f>+A19+0.1</f>
        <v>2.3000000000000003</v>
      </c>
      <c r="B21" s="1" t="s">
        <v>27</v>
      </c>
      <c r="C21" s="35">
        <f>'Financial Statements'!B16/'Financial Statements'!B7</f>
        <v>0.94068600024866345</v>
      </c>
      <c r="D21" s="35">
        <f>'Financial Statements'!C16/'Financial Statements'!C7</f>
        <v>0.94704590249073051</v>
      </c>
      <c r="E21" s="35">
        <f>'Financial Statements'!D16/'Financial Statements'!D7</f>
        <v>0.97617041808775773</v>
      </c>
    </row>
    <row r="22" spans="1:5" x14ac:dyDescent="0.25">
      <c r="A22" s="15"/>
      <c r="B22" s="12" t="s">
        <v>28</v>
      </c>
      <c r="C22" s="11">
        <f>'Financial Statements'!B7-'Financial Statements'!B16</f>
        <v>22899</v>
      </c>
      <c r="D22" s="11">
        <f>'Financial Statements'!C7-'Financial Statements'!C16</f>
        <v>24879</v>
      </c>
      <c r="E22" s="11">
        <f>'Financial Statements'!D7-'Financial Statements'!D16</f>
        <v>12248</v>
      </c>
    </row>
    <row r="23" spans="1:5" x14ac:dyDescent="0.25">
      <c r="A23" s="15">
        <f>+A21+0.1</f>
        <v>2.4000000000000004</v>
      </c>
      <c r="B23" s="1" t="s">
        <v>29</v>
      </c>
      <c r="C23" s="35">
        <f>'Financial Statements'!B25/'Financial Statements'!B7</f>
        <v>5.5252496995316841E-2</v>
      </c>
      <c r="D23" s="35">
        <f>'Financial Statements'!C25/'Financial Statements'!C7</f>
        <v>7.1014128755145567E-2</v>
      </c>
      <c r="E23" s="35">
        <f>'Financial Statements'!D25/'Financial Statements'!D7</f>
        <v>-5.2958950004183018E-3</v>
      </c>
    </row>
    <row r="24" spans="1:5" x14ac:dyDescent="0.25">
      <c r="A24" s="15"/>
    </row>
    <row r="25" spans="1:5" x14ac:dyDescent="0.25">
      <c r="A25" s="15">
        <f>+A17+1</f>
        <v>3</v>
      </c>
      <c r="B25" s="9" t="s">
        <v>30</v>
      </c>
    </row>
    <row r="26" spans="1:5" x14ac:dyDescent="0.25">
      <c r="A26" s="15">
        <f>+A25+0.1</f>
        <v>3.1</v>
      </c>
      <c r="B26" s="1" t="s">
        <v>31</v>
      </c>
      <c r="C26" s="35">
        <f>'Financial Statements'!B54/'Financial Statements'!B64</f>
        <v>0.34062781037214679</v>
      </c>
      <c r="D26" s="35">
        <f>'Financial Statements'!C54/'Financial Statements'!C64</f>
        <v>0.35259141379435061</v>
      </c>
      <c r="E26" s="35">
        <f>'Financial Statements'!D54/'Financial Statements'!D64</f>
        <v>0.45979608745369516</v>
      </c>
    </row>
    <row r="27" spans="1:5" x14ac:dyDescent="0.25">
      <c r="A27" s="15">
        <f t="shared" ref="A27:A30" si="1">+A26+0.1</f>
        <v>3.2</v>
      </c>
      <c r="B27" s="1" t="s">
        <v>32</v>
      </c>
      <c r="C27" s="35">
        <f>'Financial Statements'!B54/'Financial Statements'!B46</f>
        <v>9.9055091144009094E-2</v>
      </c>
      <c r="D27" s="35">
        <f>'Financial Statements'!C54/'Financial Statements'!C46</f>
        <v>0.11590563763081116</v>
      </c>
      <c r="E27" s="35">
        <f>'Financial Statements'!D54/'Financial Statements'!D46</f>
        <v>0.14513427351812827</v>
      </c>
    </row>
    <row r="28" spans="1:5" x14ac:dyDescent="0.25">
      <c r="A28" s="15">
        <f t="shared" si="1"/>
        <v>3.3000000000000003</v>
      </c>
      <c r="B28" s="1" t="s">
        <v>33</v>
      </c>
      <c r="C28" s="35">
        <f>'Financial Statements'!B54/('Financial Statements'!B54+'Financial Statements'!B64)</f>
        <v>0.2540808177607411</v>
      </c>
      <c r="D28" s="35">
        <f>'Financial Statements'!C54/('Financial Statements'!C54+'Financial Statements'!C64)</f>
        <v>0.26067843562990334</v>
      </c>
      <c r="E28" s="35">
        <f>'Financial Statements'!D54/('Financial Statements'!D54+'Financial Statements'!D64)</f>
        <v>0.31497281805687805</v>
      </c>
    </row>
    <row r="29" spans="1:5" x14ac:dyDescent="0.25">
      <c r="A29" s="15">
        <f t="shared" si="1"/>
        <v>3.4000000000000004</v>
      </c>
      <c r="B29" s="1" t="s">
        <v>34</v>
      </c>
      <c r="C29" s="20">
        <f>C22/'Financial Statements'!B19</f>
        <v>-13.903460837887067</v>
      </c>
      <c r="D29" s="20">
        <f>D22/'Financial Statements'!C19</f>
        <v>-13.752902155887231</v>
      </c>
      <c r="E29" s="20">
        <f>E22/'Financial Statements'!D19</f>
        <v>-5.1744824672581329</v>
      </c>
    </row>
    <row r="30" spans="1:5" x14ac:dyDescent="0.25">
      <c r="A30" s="15">
        <f t="shared" si="1"/>
        <v>3.5000000000000004</v>
      </c>
      <c r="B30" s="1" t="s">
        <v>35</v>
      </c>
    </row>
    <row r="31" spans="1:5" x14ac:dyDescent="0.25">
      <c r="A31" s="15"/>
      <c r="B31" s="31" t="s">
        <v>133</v>
      </c>
      <c r="C31" s="36">
        <v>100.44</v>
      </c>
      <c r="D31" s="36">
        <v>160.31</v>
      </c>
      <c r="E31" s="36">
        <v>103.13</v>
      </c>
    </row>
    <row r="32" spans="1:5" x14ac:dyDescent="0.25">
      <c r="A32" s="15">
        <f>+A30+0.1</f>
        <v>3.6000000000000005</v>
      </c>
      <c r="B32" s="1" t="s">
        <v>36</v>
      </c>
      <c r="C32" s="20">
        <f>C33/C31</f>
        <v>258.10434090003986</v>
      </c>
      <c r="D32" s="20">
        <f t="shared" ref="D32:E32" si="2">D33/D31</f>
        <v>-91.85952217578442</v>
      </c>
      <c r="E32" s="20">
        <f t="shared" si="2"/>
        <v>-163.8029671288665</v>
      </c>
    </row>
    <row r="33" spans="1:5" x14ac:dyDescent="0.25">
      <c r="A33" s="15"/>
      <c r="B33" s="12" t="s">
        <v>37</v>
      </c>
      <c r="C33" s="11">
        <f>'Financial Statements'!B84+'Financial Statements'!B86</f>
        <v>25924</v>
      </c>
      <c r="D33" s="11">
        <f>'Financial Statements'!C84+'Financial Statements'!C86</f>
        <v>-14726</v>
      </c>
      <c r="E33" s="11">
        <f>'Financial Statements'!D84+'Financial Statements'!D86</f>
        <v>-16893</v>
      </c>
    </row>
    <row r="34" spans="1:5" x14ac:dyDescent="0.25">
      <c r="A34" s="15"/>
    </row>
    <row r="35" spans="1:5" x14ac:dyDescent="0.25">
      <c r="A35" s="15">
        <f>+A25+1</f>
        <v>4</v>
      </c>
      <c r="B35" s="16" t="s">
        <v>38</v>
      </c>
    </row>
    <row r="36" spans="1:5" x14ac:dyDescent="0.25">
      <c r="A36" s="15">
        <f>+A35+0.1</f>
        <v>4.0999999999999996</v>
      </c>
      <c r="B36" s="1" t="s">
        <v>39</v>
      </c>
      <c r="C36" s="34" t="s">
        <v>131</v>
      </c>
      <c r="D36" s="35">
        <f>'Financial Statements'!C7/('Financial Statements'!C46+'Financial Statements'!B46)/2</f>
        <v>0.31670091028710712</v>
      </c>
      <c r="E36" s="35">
        <f>'Financial Statements'!D7/('Financial Statements'!D46+'Financial Statements'!C46)/2</f>
        <v>0.29096978795866052</v>
      </c>
    </row>
    <row r="37" spans="1:5" x14ac:dyDescent="0.25">
      <c r="A37" s="15">
        <f t="shared" ref="A37:A39" si="3">+A36+0.1</f>
        <v>4.1999999999999993</v>
      </c>
      <c r="B37" s="1" t="s">
        <v>40</v>
      </c>
      <c r="C37" s="34" t="s">
        <v>131</v>
      </c>
      <c r="D37" s="35">
        <f>'Financial Statements'!C7/('Financial Statements'!B42+'Financial Statements'!C42)/2</f>
        <v>0.85923663563708186</v>
      </c>
      <c r="E37" s="35">
        <f>'Financial Statements'!D7/('Financial Statements'!C42+'Financial Statements'!D42)/2</f>
        <v>0.74061804747028781</v>
      </c>
    </row>
    <row r="38" spans="1:5" x14ac:dyDescent="0.25">
      <c r="A38" s="15">
        <f t="shared" si="3"/>
        <v>4.2999999999999989</v>
      </c>
      <c r="B38" s="1" t="s">
        <v>41</v>
      </c>
      <c r="C38" s="34" t="s">
        <v>131</v>
      </c>
      <c r="D38" s="35">
        <f>'Financial Statements'!C9/('Financial Statements'!C39+'Financial Statements'!B39)/2</f>
        <v>2.4128997962257466</v>
      </c>
      <c r="E38" s="35">
        <f>'Financial Statements'!D9/('Financial Statements'!D39+'Financial Statements'!C39)/2</f>
        <v>2.1540085017525543</v>
      </c>
    </row>
    <row r="39" spans="1:5" x14ac:dyDescent="0.25">
      <c r="A39" s="15">
        <f t="shared" si="3"/>
        <v>4.3999999999999986</v>
      </c>
      <c r="B39" s="1" t="s">
        <v>42</v>
      </c>
      <c r="C39" s="34" t="s">
        <v>131</v>
      </c>
      <c r="D39" s="35">
        <f>'Financial Statements'!C25/('Financial Statements'!C46+'Financial Statements'!B46)/2</f>
        <v>2.249023922000043E-2</v>
      </c>
      <c r="E39" s="35">
        <f>'Financial Statements'!D25/('Financial Statements'!D46+'Financial Statements'!C46)/2</f>
        <v>-1.5409454453230438E-3</v>
      </c>
    </row>
    <row r="40" spans="1:5" x14ac:dyDescent="0.25">
      <c r="A40" s="15"/>
    </row>
    <row r="41" spans="1:5" x14ac:dyDescent="0.25">
      <c r="A41" s="15">
        <f>+A35+1</f>
        <v>5</v>
      </c>
      <c r="B41" s="16" t="s">
        <v>43</v>
      </c>
    </row>
    <row r="42" spans="1:5" x14ac:dyDescent="0.25">
      <c r="A42" s="15">
        <f>+A41+0.1</f>
        <v>5.0999999999999996</v>
      </c>
      <c r="B42" s="1" t="s">
        <v>44</v>
      </c>
      <c r="C42" s="20">
        <f>C31/C43</f>
        <v>48.057416267942585</v>
      </c>
      <c r="D42" s="20">
        <f t="shared" ref="D42:E42" si="4">D31/D43</f>
        <v>49.478395061728392</v>
      </c>
      <c r="E42" s="20">
        <f t="shared" si="4"/>
        <v>-381.96296296296293</v>
      </c>
    </row>
    <row r="43" spans="1:5" x14ac:dyDescent="0.25">
      <c r="A43" s="15">
        <f t="shared" ref="A43:A46" si="5">+A42+0.1</f>
        <v>5.1999999999999993</v>
      </c>
      <c r="B43" s="12" t="s">
        <v>45</v>
      </c>
      <c r="C43">
        <f>'Financial Statements'!B27</f>
        <v>2.09</v>
      </c>
      <c r="D43">
        <f>'Financial Statements'!C27</f>
        <v>3.24</v>
      </c>
      <c r="E43">
        <f>'Financial Statements'!D27</f>
        <v>-0.27</v>
      </c>
    </row>
    <row r="44" spans="1:5" x14ac:dyDescent="0.25">
      <c r="A44" s="15">
        <f t="shared" si="5"/>
        <v>5.2999999999999989</v>
      </c>
      <c r="B44" s="1" t="s">
        <v>46</v>
      </c>
      <c r="C44" s="20">
        <f>C31/C45</f>
        <v>1.0753286797139309E-3</v>
      </c>
      <c r="D44" s="20">
        <f t="shared" ref="D44:E44" si="6">D31/D45</f>
        <v>1.1596079424210641E-3</v>
      </c>
      <c r="E44" s="20">
        <f t="shared" si="6"/>
        <v>7.0616188382873531E-4</v>
      </c>
    </row>
    <row r="45" spans="1:5" x14ac:dyDescent="0.25">
      <c r="A45" s="15">
        <f t="shared" si="5"/>
        <v>5.3999999999999986</v>
      </c>
      <c r="B45" s="12" t="s">
        <v>47</v>
      </c>
      <c r="C45" s="20">
        <f>'Financial Statements'!B64-'Financial Statements'!B58/'Financial Statements'!B30</f>
        <v>93404</v>
      </c>
      <c r="D45" s="20">
        <f>'Financial Statements'!C64-'Financial Statements'!C58/'Financial Statements'!C30</f>
        <v>138245</v>
      </c>
      <c r="E45" s="20">
        <f>'Financial Statements'!D64-'Financial Statements'!D58/'Financial Statements'!D30</f>
        <v>146043</v>
      </c>
    </row>
    <row r="46" spans="1:5" x14ac:dyDescent="0.25">
      <c r="A46" s="15">
        <f t="shared" si="5"/>
        <v>5.4999999999999982</v>
      </c>
      <c r="B46" s="1" t="s">
        <v>48</v>
      </c>
      <c r="C46" s="28" t="s">
        <v>131</v>
      </c>
      <c r="D46" s="28" t="s">
        <v>131</v>
      </c>
      <c r="E46" s="28" t="s">
        <v>131</v>
      </c>
    </row>
    <row r="47" spans="1:5" x14ac:dyDescent="0.25">
      <c r="A47" s="15"/>
      <c r="B47" s="12" t="s">
        <v>49</v>
      </c>
      <c r="C47" s="28" t="s">
        <v>131</v>
      </c>
      <c r="D47" s="28" t="s">
        <v>131</v>
      </c>
      <c r="E47" s="28" t="s">
        <v>131</v>
      </c>
    </row>
    <row r="48" spans="1:5" x14ac:dyDescent="0.25">
      <c r="A48" s="15">
        <f>+A46+0.1</f>
        <v>5.5999999999999979</v>
      </c>
      <c r="B48" s="1" t="s">
        <v>50</v>
      </c>
      <c r="C48" s="28" t="s">
        <v>131</v>
      </c>
      <c r="D48" s="28" t="s">
        <v>131</v>
      </c>
      <c r="E48" s="28" t="s">
        <v>131</v>
      </c>
    </row>
    <row r="49" spans="1:5" x14ac:dyDescent="0.25">
      <c r="A49" s="15">
        <f t="shared" ref="A49:A50" si="7">+A47+0.1</f>
        <v>0.1</v>
      </c>
      <c r="B49" s="1" t="s">
        <v>51</v>
      </c>
      <c r="C49" s="28" t="s">
        <v>131</v>
      </c>
      <c r="D49" s="35">
        <f>'Financial Statements'!C25/('Financial Statements'!C64+'Financial Statements'!B64)/2</f>
        <v>7.2014124818151601E-2</v>
      </c>
      <c r="E49" s="35">
        <f>'Financial Statements'!D25/('Financial Statements'!D64+'Financial Statements'!C64)/2</f>
        <v>-4.7873986942818551E-3</v>
      </c>
    </row>
    <row r="50" spans="1:5" x14ac:dyDescent="0.25">
      <c r="A50" s="15">
        <f t="shared" si="7"/>
        <v>5.6999999999999975</v>
      </c>
      <c r="B50" s="1" t="s">
        <v>52</v>
      </c>
      <c r="C50" s="35">
        <f>C22/C51</f>
        <v>0.11754530054925312</v>
      </c>
      <c r="D50" s="35">
        <f t="shared" ref="D50:E50" si="8">D22/D51</f>
        <v>8.9401796013410806E-2</v>
      </c>
      <c r="E50" s="35">
        <f t="shared" si="8"/>
        <v>3.985915217943127E-2</v>
      </c>
    </row>
    <row r="51" spans="1:5" x14ac:dyDescent="0.25">
      <c r="A51" s="15"/>
      <c r="B51" s="31" t="s">
        <v>134</v>
      </c>
      <c r="C51" s="32">
        <f>'Financial Statements'!B46-'Financial Statements'!B52</f>
        <v>194810</v>
      </c>
      <c r="D51" s="32">
        <f>'Financial Statements'!C46-'Financial Statements'!C52</f>
        <v>278283</v>
      </c>
      <c r="E51" s="32">
        <f>'Financial Statements'!D46-'Financial Statements'!D52</f>
        <v>307282</v>
      </c>
    </row>
    <row r="52" spans="1:5" x14ac:dyDescent="0.25">
      <c r="A52" s="15">
        <f>+A49+0.1</f>
        <v>0.2</v>
      </c>
      <c r="B52" s="1" t="s">
        <v>42</v>
      </c>
      <c r="C52" s="37" t="str">
        <f>C39</f>
        <v>-</v>
      </c>
      <c r="D52" s="37">
        <f t="shared" ref="D52:E52" si="9">D39</f>
        <v>2.249023922000043E-2</v>
      </c>
      <c r="E52" s="37">
        <f t="shared" si="9"/>
        <v>-1.5409454453230438E-3</v>
      </c>
    </row>
    <row r="53" spans="1:5" x14ac:dyDescent="0.25">
      <c r="A53" s="15">
        <f>+A50+0.1</f>
        <v>5.7999999999999972</v>
      </c>
      <c r="B53" s="1" t="s">
        <v>53</v>
      </c>
      <c r="C53" s="20">
        <f>C54/C20</f>
        <v>2.6110317372439455</v>
      </c>
      <c r="D53" s="20">
        <f t="shared" ref="D53:E53" si="10">D54/D20</f>
        <v>3.46925119321785</v>
      </c>
      <c r="E53" s="20">
        <f t="shared" si="10"/>
        <v>1.9572184800682786</v>
      </c>
    </row>
    <row r="54" spans="1:5" x14ac:dyDescent="0.25">
      <c r="A54" s="15"/>
      <c r="B54" s="12" t="s">
        <v>54</v>
      </c>
      <c r="C54" s="11">
        <f>C55+'Financial Statements'!B54-'Financial Statements'!B37</f>
        <v>1013981.1200000001</v>
      </c>
      <c r="D54" s="11">
        <f>D55+'Financial Statements'!C54-'Financial Statements'!C37</f>
        <v>1663075.76</v>
      </c>
      <c r="E54" s="11">
        <f>E55+'Financial Statements'!D54-'Financial Statements'!D37</f>
        <v>1064053.57</v>
      </c>
    </row>
    <row r="55" spans="1:5" x14ac:dyDescent="0.25">
      <c r="B55" s="31" t="s">
        <v>135</v>
      </c>
      <c r="C55" s="36">
        <f>C31*'Financial Statements'!B30</f>
        <v>1024287.12</v>
      </c>
      <c r="D55" s="36">
        <f>D31*'Financial Statements'!C30</f>
        <v>1650551.76</v>
      </c>
      <c r="E55" s="36">
        <f>E31*'Financial Statements'!D30</f>
        <v>1050791.57</v>
      </c>
    </row>
  </sheetData>
  <mergeCells count="1">
    <mergeCell ref="C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5E4A4-4F13-4C50-8FE0-0F48647C28FC}">
  <dimension ref="B2:E31"/>
  <sheetViews>
    <sheetView tabSelected="1" topLeftCell="A25" workbookViewId="0">
      <selection activeCell="P43" sqref="P43"/>
    </sheetView>
  </sheetViews>
  <sheetFormatPr defaultRowHeight="15" x14ac:dyDescent="0.25"/>
  <cols>
    <col min="2" max="2" width="36.5703125" bestFit="1" customWidth="1"/>
    <col min="3" max="3" width="8.140625" bestFit="1" customWidth="1"/>
    <col min="4" max="5" width="8.28515625" bestFit="1" customWidth="1"/>
  </cols>
  <sheetData>
    <row r="2" spans="2:5" x14ac:dyDescent="0.25">
      <c r="C2" s="29">
        <v>2020</v>
      </c>
      <c r="D2" s="29">
        <v>2021</v>
      </c>
      <c r="E2" s="29">
        <v>2022</v>
      </c>
    </row>
    <row r="3" spans="2:5" x14ac:dyDescent="0.25">
      <c r="B3" s="20" t="s">
        <v>160</v>
      </c>
      <c r="C3" s="20">
        <v>1.0502274795268425</v>
      </c>
      <c r="D3" s="20">
        <v>1.1357597739445826</v>
      </c>
      <c r="E3" s="20">
        <v>0.9446435811136924</v>
      </c>
    </row>
    <row r="4" spans="2:5" x14ac:dyDescent="0.25">
      <c r="C4" s="29">
        <v>2020</v>
      </c>
      <c r="D4" s="29">
        <v>2021</v>
      </c>
      <c r="E4" s="29">
        <v>2022</v>
      </c>
    </row>
    <row r="5" spans="2:5" x14ac:dyDescent="0.25">
      <c r="B5" t="s">
        <v>15</v>
      </c>
      <c r="C5" s="20">
        <v>0.86195355461486722</v>
      </c>
      <c r="D5" s="20">
        <v>0.90633039517523517</v>
      </c>
      <c r="E5" s="20">
        <v>0.72323721145740161</v>
      </c>
    </row>
    <row r="6" spans="2:5" x14ac:dyDescent="0.25">
      <c r="C6" s="29">
        <v>2020</v>
      </c>
      <c r="D6" s="29">
        <v>2021</v>
      </c>
      <c r="E6" s="29">
        <v>2022</v>
      </c>
    </row>
    <row r="7" spans="2:5" x14ac:dyDescent="0.25">
      <c r="B7" s="1" t="s">
        <v>17</v>
      </c>
      <c r="C7" s="20">
        <v>109.48844189280355</v>
      </c>
      <c r="D7" s="20">
        <v>105.77332377405646</v>
      </c>
      <c r="E7" s="20">
        <v>81.758079464259026</v>
      </c>
    </row>
    <row r="8" spans="2:5" x14ac:dyDescent="0.25">
      <c r="C8" s="29">
        <v>2020</v>
      </c>
      <c r="D8" s="29">
        <v>2021</v>
      </c>
      <c r="E8" s="29">
        <v>2022</v>
      </c>
    </row>
    <row r="9" spans="2:5" x14ac:dyDescent="0.25">
      <c r="B9" t="s">
        <v>161</v>
      </c>
      <c r="C9" s="35">
        <v>0.3956779186870571</v>
      </c>
      <c r="D9" s="35">
        <v>0.42032514441639601</v>
      </c>
      <c r="E9" s="35">
        <v>0.43805339865326287</v>
      </c>
    </row>
    <row r="10" spans="2:5" x14ac:dyDescent="0.25">
      <c r="C10" s="29">
        <v>2020</v>
      </c>
      <c r="D10" s="29">
        <v>2021</v>
      </c>
      <c r="E10" s="29">
        <v>2022</v>
      </c>
    </row>
    <row r="11" spans="2:5" x14ac:dyDescent="0.25">
      <c r="B11" t="s">
        <v>162</v>
      </c>
      <c r="C11" s="35">
        <v>1.0059083468026027</v>
      </c>
      <c r="D11" s="35">
        <v>1.0203353610516324</v>
      </c>
      <c r="E11" s="35">
        <v>1.0577314813914078</v>
      </c>
    </row>
    <row r="12" spans="2:5" x14ac:dyDescent="0.25">
      <c r="C12" s="29">
        <v>2020</v>
      </c>
      <c r="D12" s="29">
        <v>2021</v>
      </c>
      <c r="E12" s="29">
        <v>2022</v>
      </c>
    </row>
    <row r="13" spans="2:5" x14ac:dyDescent="0.25">
      <c r="B13" t="s">
        <v>163</v>
      </c>
      <c r="C13" s="35">
        <v>5.5252496995316841E-2</v>
      </c>
      <c r="D13" s="35">
        <v>7.1014128755145567E-2</v>
      </c>
      <c r="E13" s="35">
        <v>-5.2958950004183018E-3</v>
      </c>
    </row>
    <row r="14" spans="2:5" x14ac:dyDescent="0.25">
      <c r="C14" s="29">
        <v>2020</v>
      </c>
      <c r="D14" s="29">
        <v>2021</v>
      </c>
      <c r="E14" s="29">
        <v>2022</v>
      </c>
    </row>
    <row r="15" spans="2:5" x14ac:dyDescent="0.25">
      <c r="B15" t="s">
        <v>164</v>
      </c>
      <c r="C15" s="35">
        <v>0.34062781037214679</v>
      </c>
      <c r="D15" s="35">
        <v>0.35259141379435061</v>
      </c>
      <c r="E15" s="35">
        <v>0.45979608745369516</v>
      </c>
    </row>
    <row r="16" spans="2:5" x14ac:dyDescent="0.25">
      <c r="C16" s="29">
        <v>2020</v>
      </c>
      <c r="D16" s="29">
        <v>2021</v>
      </c>
      <c r="E16" s="29">
        <v>2022</v>
      </c>
    </row>
    <row r="17" spans="2:5" x14ac:dyDescent="0.25">
      <c r="B17" t="s">
        <v>165</v>
      </c>
      <c r="C17" s="35">
        <v>0.2540808177607411</v>
      </c>
      <c r="D17" s="35">
        <v>0.26067843562990334</v>
      </c>
      <c r="E17" s="35">
        <v>0.31497281805687805</v>
      </c>
    </row>
    <row r="18" spans="2:5" x14ac:dyDescent="0.25">
      <c r="C18" s="29">
        <v>2020</v>
      </c>
      <c r="D18" s="29">
        <v>2021</v>
      </c>
      <c r="E18" s="29">
        <v>2022</v>
      </c>
    </row>
    <row r="19" spans="2:5" x14ac:dyDescent="0.25">
      <c r="B19" t="s">
        <v>153</v>
      </c>
      <c r="C19" s="20">
        <v>-13.903460837887067</v>
      </c>
      <c r="D19" s="20">
        <v>-13.752902155887231</v>
      </c>
      <c r="E19" s="20">
        <v>-5.1744824672581329</v>
      </c>
    </row>
    <row r="20" spans="2:5" x14ac:dyDescent="0.25">
      <c r="C20" s="29"/>
      <c r="D20" s="29">
        <v>2021</v>
      </c>
      <c r="E20" s="29">
        <v>2022</v>
      </c>
    </row>
    <row r="21" spans="2:5" x14ac:dyDescent="0.25">
      <c r="B21" t="s">
        <v>154</v>
      </c>
      <c r="D21" s="35">
        <v>0.31670091028710712</v>
      </c>
      <c r="E21" s="35">
        <v>0.29096978795866052</v>
      </c>
    </row>
    <row r="22" spans="2:5" x14ac:dyDescent="0.25">
      <c r="C22" s="29"/>
      <c r="D22" s="29">
        <v>2021</v>
      </c>
      <c r="E22" s="29">
        <v>2022</v>
      </c>
    </row>
    <row r="23" spans="2:5" x14ac:dyDescent="0.25">
      <c r="B23" t="s">
        <v>155</v>
      </c>
      <c r="D23" s="35">
        <v>0.85923663563708186</v>
      </c>
      <c r="E23" s="35">
        <v>0.74061804747028781</v>
      </c>
    </row>
    <row r="24" spans="2:5" x14ac:dyDescent="0.25">
      <c r="C24" s="29"/>
      <c r="D24" s="29">
        <v>2021</v>
      </c>
      <c r="E24" s="29">
        <v>2022</v>
      </c>
    </row>
    <row r="25" spans="2:5" x14ac:dyDescent="0.25">
      <c r="B25" t="s">
        <v>156</v>
      </c>
      <c r="D25" s="35">
        <v>2.4128997962257466</v>
      </c>
      <c r="E25" s="35">
        <v>2.1540085017525543</v>
      </c>
    </row>
    <row r="26" spans="2:5" x14ac:dyDescent="0.25">
      <c r="C26" s="29">
        <v>2020</v>
      </c>
      <c r="D26" s="29">
        <v>2021</v>
      </c>
      <c r="E26" s="29">
        <v>2022</v>
      </c>
    </row>
    <row r="27" spans="2:5" x14ac:dyDescent="0.25">
      <c r="B27" s="1" t="s">
        <v>157</v>
      </c>
      <c r="C27" s="20">
        <v>48.057416267942585</v>
      </c>
      <c r="D27" s="20">
        <v>49.478395061728392</v>
      </c>
      <c r="E27" s="20">
        <v>-381.96296296296293</v>
      </c>
    </row>
    <row r="28" spans="2:5" x14ac:dyDescent="0.25">
      <c r="C28" s="29"/>
      <c r="D28" s="29">
        <v>2021</v>
      </c>
      <c r="E28" s="29">
        <v>2022</v>
      </c>
    </row>
    <row r="29" spans="2:5" x14ac:dyDescent="0.25">
      <c r="B29" t="s">
        <v>158</v>
      </c>
      <c r="D29" s="35">
        <v>7.2014124818151601E-2</v>
      </c>
      <c r="E29" s="35">
        <v>-4.7873986942818551E-3</v>
      </c>
    </row>
    <row r="30" spans="2:5" x14ac:dyDescent="0.25">
      <c r="C30" s="29">
        <v>2020</v>
      </c>
      <c r="D30" s="29">
        <v>2021</v>
      </c>
      <c r="E30" s="29">
        <v>2022</v>
      </c>
    </row>
    <row r="31" spans="2:5" x14ac:dyDescent="0.25">
      <c r="B31" t="s">
        <v>159</v>
      </c>
      <c r="C31" s="20">
        <v>2.6110317372439455</v>
      </c>
      <c r="D31" s="20">
        <v>3.46925119321785</v>
      </c>
      <c r="E31" s="20">
        <v>1.9572184800682786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Financial Statements</vt:lpstr>
      <vt:lpstr>List of Ratios</vt:lpstr>
      <vt:lpstr>Graphs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Drashti Patel</cp:lastModifiedBy>
  <dcterms:created xsi:type="dcterms:W3CDTF">2020-05-19T16:15:53Z</dcterms:created>
  <dcterms:modified xsi:type="dcterms:W3CDTF">2024-09-19T17:22:35Z</dcterms:modified>
</cp:coreProperties>
</file>