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dimitripouliopoulos/Desktop/untitled folder/"/>
    </mc:Choice>
  </mc:AlternateContent>
  <xr:revisionPtr revIDLastSave="0" documentId="8_{5925FCAA-2880-934E-AAE4-A411D1AECAE7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C8" i="3"/>
  <c r="G9" i="3"/>
  <c r="H9" i="3"/>
  <c r="F9" i="3"/>
  <c r="G8" i="3"/>
  <c r="H8" i="3"/>
  <c r="F8" i="3"/>
  <c r="D30" i="3"/>
  <c r="E30" i="3"/>
  <c r="C30" i="3"/>
  <c r="D31" i="3"/>
  <c r="E31" i="3"/>
  <c r="C31" i="3"/>
  <c r="G30" i="3"/>
  <c r="H30" i="3"/>
  <c r="G32" i="3"/>
  <c r="H32" i="3"/>
  <c r="G31" i="3"/>
  <c r="H31" i="3"/>
  <c r="F30" i="3"/>
  <c r="F32" i="3"/>
  <c r="F31" i="3"/>
  <c r="D42" i="3"/>
  <c r="E42" i="3"/>
  <c r="C42" i="3"/>
  <c r="D46" i="3"/>
  <c r="E46" i="3"/>
  <c r="C46" i="3"/>
  <c r="D48" i="3"/>
  <c r="E48" i="3"/>
  <c r="C48" i="3"/>
  <c r="D50" i="3"/>
  <c r="E50" i="3"/>
  <c r="C50" i="3"/>
  <c r="D51" i="3"/>
  <c r="E51" i="3"/>
  <c r="C51" i="3"/>
  <c r="D49" i="3"/>
  <c r="E49" i="3"/>
  <c r="C49" i="3"/>
  <c r="D47" i="3"/>
  <c r="E47" i="3"/>
  <c r="C47" i="3"/>
  <c r="D44" i="3"/>
  <c r="E44" i="3"/>
  <c r="C44" i="3"/>
  <c r="D45" i="3"/>
  <c r="E45" i="3"/>
  <c r="C45" i="3"/>
  <c r="D43" i="3"/>
  <c r="E43" i="3"/>
  <c r="C43" i="3"/>
  <c r="D41" i="3" l="1"/>
  <c r="E41" i="3"/>
  <c r="D40" i="3"/>
  <c r="E40" i="3"/>
  <c r="C40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9" i="3"/>
  <c r="E29" i="3"/>
  <c r="C29" i="3"/>
  <c r="D28" i="3"/>
  <c r="E28" i="3"/>
  <c r="C28" i="3"/>
  <c r="D27" i="3"/>
  <c r="E27" i="3"/>
  <c r="C27" i="3"/>
  <c r="D25" i="3"/>
  <c r="E25" i="3"/>
  <c r="C25" i="3"/>
  <c r="D26" i="3"/>
  <c r="E26" i="3"/>
  <c r="C26" i="3"/>
  <c r="D22" i="3"/>
  <c r="E22" i="3"/>
  <c r="C22" i="3"/>
  <c r="D20" i="3"/>
  <c r="E20" i="3"/>
  <c r="C20" i="3"/>
  <c r="D21" i="3"/>
  <c r="E21" i="3"/>
  <c r="C21" i="3"/>
  <c r="D18" i="3"/>
  <c r="E18" i="3"/>
  <c r="C18" i="3"/>
  <c r="D19" i="3"/>
  <c r="E19" i="3"/>
  <c r="C19" i="3"/>
  <c r="D17" i="3"/>
  <c r="E17" i="3"/>
  <c r="C17" i="3"/>
  <c r="D14" i="3"/>
  <c r="E14" i="3"/>
  <c r="C14" i="3"/>
  <c r="D13" i="3"/>
  <c r="E13" i="3"/>
  <c r="C13" i="3"/>
  <c r="D12" i="3"/>
  <c r="E12" i="3"/>
  <c r="C12" i="3"/>
  <c r="D11" i="3"/>
  <c r="E11" i="3"/>
  <c r="C11" i="3"/>
  <c r="D9" i="3"/>
  <c r="E9" i="3"/>
  <c r="C9" i="3"/>
  <c r="D10" i="3"/>
  <c r="E10" i="3"/>
  <c r="C10" i="3"/>
  <c r="D7" i="3"/>
  <c r="E7" i="3"/>
  <c r="C7" i="3"/>
  <c r="D6" i="3"/>
  <c r="E6" i="3"/>
  <c r="D5" i="3"/>
  <c r="E5" i="3"/>
  <c r="C6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B56" i="1"/>
  <c r="D47" i="1"/>
  <c r="C47" i="1"/>
  <c r="B47" i="1"/>
  <c r="D42" i="1"/>
  <c r="C42" i="1"/>
  <c r="B42" i="1"/>
  <c r="B48" i="1" s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62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<sst xmlns="http://schemas.openxmlformats.org/spreadsheetml/2006/main" count="173" uniqueCount="150">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</sst>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8" workbookViewId="0">
      <selection activeCell="B24" sqref="B24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G22" sqref="G2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2.332031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F8/F9</f>
        <v>343.38221832700356</v>
      </c>
      <c r="D8">
        <f t="shared" ref="D8:E8" si="1">G8/G9</f>
        <v>520.95688928384266</v>
      </c>
      <c r="E8">
        <f t="shared" si="1"/>
        <v>858.4409589324506</v>
      </c>
      <c r="F8">
        <f>'Financial Statements'!B36+'Financial Statements'!B37</f>
        <v>48304</v>
      </c>
      <c r="G8">
        <f>'Financial Statements'!C36+'Financial Statements'!C37</f>
        <v>62639</v>
      </c>
      <c r="H8">
        <f>'Financial Statements'!D36+'Financial Statements'!D37</f>
        <v>90943</v>
      </c>
    </row>
    <row r="9" spans="1:10" x14ac:dyDescent="0.2">
      <c r="A9" s="18">
        <f t="shared" si="0"/>
        <v>1.5000000000000004</v>
      </c>
      <c r="B9" s="1" t="s">
        <v>104</v>
      </c>
      <c r="C9">
        <f>('Financial Statements'!B39/'Financial Statements'!B12)*365</f>
        <v>8.0756980666171607</v>
      </c>
      <c r="D9">
        <f>('Financial Statements'!C39/'Financial Statements'!C12)*365</f>
        <v>11.27659274770989</v>
      </c>
      <c r="E9">
        <f>('Financial Statements'!D39/'Financial Statements'!D12)*365</f>
        <v>8.7418833562358831</v>
      </c>
      <c r="F9">
        <f>'Financial Statements'!B17/365</f>
        <v>140.67123287671234</v>
      </c>
      <c r="G9">
        <f>'Financial Statements'!C17/365</f>
        <v>120.23835616438356</v>
      </c>
      <c r="H9">
        <f>'Financial Statements'!D17/365</f>
        <v>105.93972602739726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Statements'!B88/'Financial Statements'!B12)*365</f>
        <v>15.426444669106136</v>
      </c>
      <c r="D10">
        <f>('Financial Statements'!C88/'Financial Statements'!C12)*365</f>
        <v>21.123903071165973</v>
      </c>
      <c r="E10">
        <f>('Financial Statements'!D88/'Financial Statements'!D12)*365</f>
        <v>-8.7440359992686911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Statements'!B84/'Financial Statements'!B12)*365</f>
        <v>-2.9765462142019987</v>
      </c>
      <c r="D11">
        <f>('Financial Statements'!C84/'Financial Statements'!C12)*365</f>
        <v>-17.351899934735961</v>
      </c>
      <c r="E11">
        <f>('Financial Statements'!D84/'Financial Statements'!D12)*365</f>
        <v>14.889831857937356</v>
      </c>
    </row>
    <row r="12" spans="1:10" x14ac:dyDescent="0.2">
      <c r="A12" s="18">
        <f t="shared" si="0"/>
        <v>1.8000000000000007</v>
      </c>
      <c r="B12" s="1" t="s">
        <v>107</v>
      </c>
      <c r="C12">
        <f>SUM(C9:C11)</f>
        <v>20.525596521521297</v>
      </c>
      <c r="D12">
        <f t="shared" ref="D12:E12" si="2">SUM(D9:D11)</f>
        <v>15.0485958841399</v>
      </c>
      <c r="E12">
        <f t="shared" si="2"/>
        <v>14.887679214904548</v>
      </c>
    </row>
    <row r="13" spans="1:10" x14ac:dyDescent="0.2">
      <c r="A13" s="18">
        <f t="shared" si="0"/>
        <v>1.9000000000000008</v>
      </c>
      <c r="B13" s="1" t="s">
        <v>108</v>
      </c>
      <c r="C13">
        <f>('Financial Statements'!B42-'Financial Statements'!B56)/'Financial Statements'!B8*100</f>
        <v>-4.7110527276784806</v>
      </c>
      <c r="D13">
        <f>('Financial Statements'!C42-'Financial Statements'!C56)/'Financial Statements'!C8*100</f>
        <v>2.5572895737486232</v>
      </c>
      <c r="E13">
        <f>('Financial Statements'!D42-'Financial Statements'!D56)/'Financial Statements'!D8*100</f>
        <v>13.959528623208204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8" x14ac:dyDescent="0.2">
      <c r="A17" s="18">
        <f>+A16+0.1</f>
        <v>2.1</v>
      </c>
      <c r="B17" s="1" t="s">
        <v>9</v>
      </c>
      <c r="C17">
        <f>'Financial Statements'!B8-'Financial Statements'!B12</f>
        <v>170782</v>
      </c>
      <c r="D17">
        <f>'Financial Statements'!C8-'Financial Statements'!C12</f>
        <v>152836</v>
      </c>
      <c r="E17">
        <f>'Financial Statements'!D8-'Financial Statements'!D12</f>
        <v>104956</v>
      </c>
    </row>
    <row r="18" spans="1:8" x14ac:dyDescent="0.2">
      <c r="A18" s="18">
        <f>+A17+0.1</f>
        <v>2.2000000000000002</v>
      </c>
      <c r="B18" s="1" t="s">
        <v>111</v>
      </c>
      <c r="C18">
        <f>C19/C17</f>
        <v>0.64940684615474698</v>
      </c>
      <c r="D18">
        <f t="shared" ref="D18:E18" si="3">D19/D17</f>
        <v>0.69331832814258421</v>
      </c>
      <c r="E18">
        <f t="shared" si="3"/>
        <v>0.65234002820229431</v>
      </c>
    </row>
    <row r="19" spans="1:8" x14ac:dyDescent="0.2">
      <c r="A19" s="18"/>
      <c r="B19" s="3" t="s">
        <v>112</v>
      </c>
      <c r="C19">
        <f>'Financial Statements'!B76+'Financial Statements'!B79</f>
        <v>110907</v>
      </c>
      <c r="D19">
        <f>'Financial Statements'!C76+'Financial Statements'!C79</f>
        <v>105964</v>
      </c>
      <c r="E19">
        <f>'Financial Statements'!D76+'Financial Statements'!D79</f>
        <v>68467</v>
      </c>
    </row>
    <row r="20" spans="1:8" x14ac:dyDescent="0.2">
      <c r="A20" s="18">
        <f>+A18+0.1</f>
        <v>2.3000000000000003</v>
      </c>
      <c r="B20" s="1" t="s">
        <v>113</v>
      </c>
      <c r="C20">
        <f>C21/C17</f>
        <v>0.69935356185078057</v>
      </c>
      <c r="D20">
        <f t="shared" ref="D20:E20" si="4">D21/D17</f>
        <v>0.71284906697374961</v>
      </c>
      <c r="E20">
        <f t="shared" si="4"/>
        <v>0.63157894736842102</v>
      </c>
    </row>
    <row r="21" spans="1:8" x14ac:dyDescent="0.2">
      <c r="A21" s="18"/>
      <c r="B21" s="3" t="s">
        <v>114</v>
      </c>
      <c r="C21">
        <f>'Financial Statements'!B8-'Financial Statements'!B12-'Financial Statements'!B17</f>
        <v>119437</v>
      </c>
      <c r="D21">
        <f>'Financial Statements'!C8-'Financial Statements'!C12-'Financial Statements'!C17</f>
        <v>108949</v>
      </c>
      <c r="E21">
        <f>'Financial Statements'!D8-'Financial Statements'!D12-'Financial Statements'!D17</f>
        <v>66288</v>
      </c>
    </row>
    <row r="22" spans="1:8" x14ac:dyDescent="0.2">
      <c r="A22" s="18">
        <f>+A20+0.1</f>
        <v>2.4000000000000004</v>
      </c>
      <c r="B22" s="1" t="s">
        <v>115</v>
      </c>
      <c r="C22">
        <f>'Financial Statements'!B22/'Financial Statements'!B8</f>
        <v>0.25309640705199732</v>
      </c>
      <c r="D22">
        <f>'Financial Statements'!C22/'Financial Statements'!C8</f>
        <v>0.25881793355694238</v>
      </c>
      <c r="E22">
        <f>'Financial Statements'!D22/'Financial Statements'!D8</f>
        <v>0.20913611278072236</v>
      </c>
    </row>
    <row r="23" spans="1:8" x14ac:dyDescent="0.2">
      <c r="A23" s="18"/>
    </row>
    <row r="24" spans="1:8" x14ac:dyDescent="0.2">
      <c r="A24" s="18">
        <f>+A16+1</f>
        <v>3</v>
      </c>
      <c r="B24" s="7" t="s">
        <v>116</v>
      </c>
    </row>
    <row r="25" spans="1:8" x14ac:dyDescent="0.2">
      <c r="A25" s="18">
        <f>+A24+0.1</f>
        <v>3.1</v>
      </c>
      <c r="B25" s="1" t="s">
        <v>117</v>
      </c>
      <c r="C25">
        <f>'Financial Statements'!B61/'Financial Statements'!B68</f>
        <v>2.9227383959583202</v>
      </c>
      <c r="D25">
        <f>'Financial Statements'!C61/'Financial Statements'!C68</f>
        <v>2.5745918529085432</v>
      </c>
      <c r="E25">
        <f>'Financial Statements'!D61/'Financial Statements'!D68</f>
        <v>2.3440364866312615</v>
      </c>
    </row>
    <row r="26" spans="1:8" x14ac:dyDescent="0.2">
      <c r="A26" s="18">
        <f t="shared" ref="A26:A30" si="5">+A25+0.1</f>
        <v>3.2</v>
      </c>
      <c r="B26" s="1" t="s">
        <v>118</v>
      </c>
      <c r="C26">
        <f>'Financial Statements'!B61/'Financial Statements'!B48</f>
        <v>0.41984096610962285</v>
      </c>
      <c r="D26">
        <f>'Financial Statements'!C61/'Financial Statements'!C48</f>
        <v>0.46276374493592631</v>
      </c>
      <c r="E26">
        <f>'Financial Statements'!D61/'Financial Statements'!D48</f>
        <v>0.47287025144494393</v>
      </c>
    </row>
    <row r="27" spans="1:8" x14ac:dyDescent="0.2">
      <c r="A27" s="18">
        <f t="shared" si="5"/>
        <v>3.3000000000000003</v>
      </c>
      <c r="B27" s="1" t="s">
        <v>119</v>
      </c>
      <c r="C27">
        <f>'Financial Statements'!B59/'Financial Statements'!B68</f>
        <v>1.9529325860435744</v>
      </c>
      <c r="D27">
        <f>'Financial Statements'!C59/'Financial Statements'!C68</f>
        <v>1.729370740212395</v>
      </c>
      <c r="E27">
        <f>'Financial Statements'!D59/'Financial Statements'!D68</f>
        <v>1.5100782075024104</v>
      </c>
    </row>
    <row r="28" spans="1:8" x14ac:dyDescent="0.2">
      <c r="A28" s="18">
        <f t="shared" si="5"/>
        <v>3.4000000000000004</v>
      </c>
      <c r="B28" s="1" t="s">
        <v>120</v>
      </c>
      <c r="C28">
        <f>C21/'Financial Statements'!B114</f>
        <v>41.68830715532286</v>
      </c>
      <c r="D28">
        <f>D21/'Financial Statements'!C114</f>
        <v>40.546706363974693</v>
      </c>
      <c r="E28">
        <f>E21/'Financial Statements'!D114</f>
        <v>22.081279147235175</v>
      </c>
    </row>
    <row r="29" spans="1:8" x14ac:dyDescent="0.2">
      <c r="A29" s="18">
        <f t="shared" si="5"/>
        <v>3.5000000000000004</v>
      </c>
      <c r="B29" s="1" t="s">
        <v>121</v>
      </c>
      <c r="C29">
        <f>('Financial Statements'!B18-'Financial Statements'!B17)/('Financial Statements'!B61*12)</f>
        <v>3.8313943412491024E-2</v>
      </c>
      <c r="D29">
        <f>('Financial Statements'!C18-'Financial Statements'!C17)/('Financial Statements'!C61*12)</f>
        <v>3.337930157010259E-2</v>
      </c>
      <c r="E29">
        <f>('Financial Statements'!D18-'Financial Statements'!D17)/('Financial Statements'!D61*12)</f>
        <v>1.5028151939948333E-2</v>
      </c>
    </row>
    <row r="30" spans="1:8" x14ac:dyDescent="0.2">
      <c r="A30" s="18">
        <f t="shared" si="5"/>
        <v>3.6000000000000005</v>
      </c>
      <c r="B30" s="1" t="s">
        <v>122</v>
      </c>
      <c r="C30">
        <f>C31/'Financial Statements'!B27</f>
        <v>1.0147716789931009E-2</v>
      </c>
      <c r="D30">
        <f>D31/'Financial Statements'!C27</f>
        <v>1.0487704170077584E-2</v>
      </c>
      <c r="E30">
        <f>E31/'Financial Statements'!D27</f>
        <v>3.8136552659649233E-3</v>
      </c>
      <c r="F30">
        <f>F31-F32</f>
        <v>-27932</v>
      </c>
      <c r="G30">
        <f t="shared" ref="G30:H30" si="6">G31-G32</f>
        <v>-28966</v>
      </c>
      <c r="H30">
        <f t="shared" si="6"/>
        <v>38321</v>
      </c>
    </row>
    <row r="31" spans="1:8" x14ac:dyDescent="0.2">
      <c r="A31" s="18"/>
      <c r="B31" s="3" t="s">
        <v>123</v>
      </c>
      <c r="C31">
        <f>'Financial Statements'!B22+'Financial Statements'!B79-'Financial Statements'!B96-'List of Ratios'!F30-('Financial Statements'!B105-'Financial Statements'!B104)</f>
        <v>164555</v>
      </c>
      <c r="D31">
        <f>'Financial Statements'!C22+'Financial Statements'!C79-'Financial Statements'!C96-'List of Ratios'!G30-('Financial Statements'!C105-'Financial Statements'!C104)</f>
        <v>175158</v>
      </c>
      <c r="E31">
        <f>'Financial Statements'!D22+'Financial Statements'!D79-'Financial Statements'!D96-'List of Ratios'!H30-('Financial Statements'!D105-'Financial Statements'!D104)</f>
        <v>66175</v>
      </c>
      <c r="F31">
        <f>'Financial Statements'!B42-'Financial Statements'!C42</f>
        <v>569</v>
      </c>
      <c r="G31">
        <f>'Financial Statements'!C42-'Financial Statements'!D42</f>
        <v>-8877</v>
      </c>
      <c r="H31">
        <f>'Financial Statements'!D42-'Financial Statements'!E42</f>
        <v>143713</v>
      </c>
    </row>
    <row r="32" spans="1:8" x14ac:dyDescent="0.2">
      <c r="A32" s="18"/>
      <c r="F32">
        <f>'Financial Statements'!B56-'Financial Statements'!C56</f>
        <v>28501</v>
      </c>
      <c r="G32">
        <f>'Financial Statements'!C56-'Financial Statements'!D56</f>
        <v>20089</v>
      </c>
      <c r="H32">
        <f>'Financial Statements'!D56-'Financial Statements'!E56</f>
        <v>105392</v>
      </c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7">+A34+0.1</f>
        <v>4.1999999999999993</v>
      </c>
      <c r="B35" s="1" t="s">
        <v>126</v>
      </c>
      <c r="C35">
        <f>'Financial Statements'!B8/'Financial Statements'!B47</f>
        <v>1.8142535081665516</v>
      </c>
      <c r="D35">
        <f>'Financial Statements'!C8/'Financial Statements'!C47</f>
        <v>1.6922966608994938</v>
      </c>
      <c r="E35">
        <f>'Financial Statements'!D8/'Financial Statements'!D47</f>
        <v>1.5236020535590398</v>
      </c>
    </row>
    <row r="36" spans="1:5" x14ac:dyDescent="0.2">
      <c r="A36" s="18">
        <f t="shared" si="7"/>
        <v>4.2999999999999989</v>
      </c>
      <c r="B36" s="1" t="s">
        <v>127</v>
      </c>
      <c r="C36">
        <f>('Financial Statements'!B8-'Financial Statements'!B12)/('Financial Statements'!B39+'Financial Statements'!B85)/2</f>
        <v>13.2800933125972</v>
      </c>
      <c r="D36">
        <f>('Financial Statements'!C8-'Financial Statements'!C12)/('Financial Statements'!C39+'Financial Statements'!C85)/2</f>
        <v>19.40528186896902</v>
      </c>
      <c r="E36">
        <f>('Financial Statements'!D8-'Financial Statements'!D12)/('Financial Statements'!D39+'Financial Statements'!D85)/2</f>
        <v>13.33960345704118</v>
      </c>
    </row>
    <row r="37" spans="1:5" x14ac:dyDescent="0.2">
      <c r="A37" s="18">
        <f t="shared" si="7"/>
        <v>4.3999999999999986</v>
      </c>
      <c r="B37" s="1" t="s">
        <v>128</v>
      </c>
      <c r="C37">
        <f>'Financial Statements'!B22/'Financial Statements'!B48</f>
        <v>0.28292440929256851</v>
      </c>
      <c r="D37">
        <f>'Financial Statements'!C22/'Financial Statements'!C48</f>
        <v>0.26974205275183616</v>
      </c>
      <c r="E3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'Financial Statements'!B25/'List of Ratios'!C41</f>
        <v>999.47650962395926</v>
      </c>
      <c r="D40">
        <f>'Financial Statements'!C25/'List of Ratios'!D41</f>
        <v>999.28385709759198</v>
      </c>
      <c r="E40">
        <f>'Financial Statements'!D25/'List of Ratios'!E41</f>
        <v>1001.4203187542456</v>
      </c>
    </row>
    <row r="41" spans="1:5" x14ac:dyDescent="0.2">
      <c r="A41" s="18">
        <f t="shared" ref="A41:A44" si="8">+A40+0.1</f>
        <v>5.1999999999999993</v>
      </c>
      <c r="B41" s="3" t="s">
        <v>131</v>
      </c>
      <c r="C41">
        <f>'Financial Statements'!B22/'Financial Statements'!B28</f>
        <v>6.1132002014722816E-3</v>
      </c>
      <c r="D41">
        <f>'Financial Statements'!C22/'Financial Statements'!C28</f>
        <v>5.614020440892719E-3</v>
      </c>
      <c r="E41">
        <f>'Financial Statements'!D22/'Financial Statements'!D28</f>
        <v>3.2753479618630853E-3</v>
      </c>
    </row>
    <row r="42" spans="1:5" x14ac:dyDescent="0.2">
      <c r="A42" s="18">
        <f t="shared" si="8"/>
        <v>5.2999999999999989</v>
      </c>
      <c r="B42" s="1" t="s">
        <v>132</v>
      </c>
      <c r="C42">
        <f>'Financial Statements'!B24/('Financial Statements'!B68/'Financial Statements'!B27)</f>
        <v>1968.1120234054313</v>
      </c>
      <c r="D42">
        <f>'Financial Statements'!C24/('Financial Statements'!C68/'Financial Statements'!C27)</f>
        <v>1500.9702368045648</v>
      </c>
      <c r="E42">
        <f>'Financial Statements'!D24/('Financial Statements'!D68/'Financial Statements'!D27)</f>
        <v>879.03876536218797</v>
      </c>
    </row>
    <row r="43" spans="1:5" x14ac:dyDescent="0.2">
      <c r="A43" s="18">
        <f t="shared" si="8"/>
        <v>5.3999999999999986</v>
      </c>
      <c r="B43" s="3" t="s">
        <v>133</v>
      </c>
      <c r="C43">
        <f>'Financial Statements'!B68/'Financial Statements'!B27</f>
        <v>3.124822127430853E-3</v>
      </c>
      <c r="D43">
        <f>'Financial Statements'!C68/'Financial Statements'!C27</f>
        <v>3.7775565837141027E-3</v>
      </c>
      <c r="E43">
        <f>'Financial Statements'!D68/'Financial Statements'!D27</f>
        <v>3.7654767120949319E-3</v>
      </c>
    </row>
    <row r="44" spans="1:5" x14ac:dyDescent="0.2">
      <c r="A44" s="18">
        <f t="shared" si="8"/>
        <v>5.4999999999999982</v>
      </c>
      <c r="B44" s="1" t="s">
        <v>134</v>
      </c>
      <c r="C44">
        <f>C45/'Financial Statements'!B22</f>
        <v>-9.1701581214300059E-9</v>
      </c>
      <c r="D44">
        <f>D45/'Financial Statements'!C22</f>
        <v>-9.1489379709018638E-9</v>
      </c>
      <c r="E44">
        <f>E45/'Financial Statements'!D22</f>
        <v>-1.4134676378294122E-8</v>
      </c>
    </row>
    <row r="45" spans="1:5" x14ac:dyDescent="0.2">
      <c r="A45" s="18"/>
      <c r="B45" s="3" t="s">
        <v>135</v>
      </c>
      <c r="C45">
        <f>'Financial Statements'!B102/'Financial Statements'!B27</f>
        <v>-9.1520929099307886E-4</v>
      </c>
      <c r="D45">
        <f>'Financial Statements'!C102/'Financial Statements'!C27</f>
        <v>-8.6622144708498852E-4</v>
      </c>
      <c r="E45">
        <f>'Financial Statements'!D102/'Financial Statements'!D27</f>
        <v>-8.1148590555424381E-4</v>
      </c>
    </row>
    <row r="46" spans="1:5" x14ac:dyDescent="0.2">
      <c r="A46" s="18">
        <f>+A44+0.1</f>
        <v>5.5999999999999979</v>
      </c>
      <c r="B46" s="1" t="s">
        <v>136</v>
      </c>
      <c r="C46">
        <f>(('Financial Statements'!B102/'Financial Statements'!B27)/('Financial Statements'!B24))*100</f>
        <v>-1.4881451886066321E-2</v>
      </c>
      <c r="D46">
        <f>(('Financial Statements'!C102/'Financial Statements'!C27)/('Financial Statements'!C24))*100</f>
        <v>-1.5277274199029781E-2</v>
      </c>
      <c r="E46">
        <f>(('Financial Statements'!D102/'Financial Statements'!D27)/('Financial Statements'!D24))*100</f>
        <v>-2.4516190500128213E-2</v>
      </c>
    </row>
    <row r="47" spans="1:5" x14ac:dyDescent="0.2">
      <c r="A47" s="18">
        <f t="shared" ref="A47:A50" si="9">+A45+0.1</f>
        <v>0.1</v>
      </c>
      <c r="B47" s="1" t="s">
        <v>137</v>
      </c>
      <c r="C47">
        <f>('Financial Statements'!B22/'Financial Statements'!B68)*100</f>
        <v>196.95887275023682</v>
      </c>
      <c r="D47">
        <f>('Financial Statements'!C22/'Financial Statements'!C68)*100</f>
        <v>150.07132667617688</v>
      </c>
      <c r="E47">
        <f>('Financial Statements'!D22/'Financial Statements'!D68)*100</f>
        <v>87.866358530127485</v>
      </c>
    </row>
    <row r="48" spans="1:5" x14ac:dyDescent="0.2">
      <c r="A48" s="18">
        <f t="shared" si="9"/>
        <v>5.6999999999999975</v>
      </c>
      <c r="B48" s="1" t="s">
        <v>138</v>
      </c>
      <c r="C48">
        <f>'Financial Statements'!B18/('Financial Statements'!B48-'Financial Statements'!B62)*100</f>
        <v>235.70610988317017</v>
      </c>
      <c r="D48">
        <f>'Financial Statements'!C18/('Financial Statements'!C48-'Financial Statements'!C62)*100</f>
        <v>172.68822317324458</v>
      </c>
      <c r="E48">
        <f>'Financial Statements'!D18/('Financial Statements'!D48-'Financial Statements'!D62)*100</f>
        <v>101.45242504476653</v>
      </c>
    </row>
    <row r="49" spans="1:5" x14ac:dyDescent="0.2">
      <c r="A49" s="18">
        <f t="shared" si="9"/>
        <v>0.2</v>
      </c>
      <c r="B49" s="1" t="s">
        <v>128</v>
      </c>
      <c r="C49">
        <f>('Financial Statements'!B22/'Financial Statements'!B48)*100</f>
        <v>28.292440929256852</v>
      </c>
      <c r="D49">
        <f>('Financial Statements'!C22/'Financial Statements'!C48)*100</f>
        <v>26.974205275183614</v>
      </c>
      <c r="E49">
        <f>('Financial Statements'!D22/'Financial Statements'!D48)*100</f>
        <v>17.725571802598431</v>
      </c>
    </row>
    <row r="50" spans="1:5" x14ac:dyDescent="0.2">
      <c r="A50" s="18">
        <f t="shared" si="9"/>
        <v>5.7999999999999972</v>
      </c>
      <c r="B50" s="1" t="s">
        <v>139</v>
      </c>
      <c r="C50">
        <f>C51/('Financial Statements'!B22+'Financial Statements'!B114+'Financial Statements'!B79+'Financial Statements'!B21)</f>
        <v>750.0797571991103</v>
      </c>
      <c r="D50">
        <f>D51/('Financial Statements'!C22+'Financial Statements'!C114+'Financial Statements'!C79+'Financial Statements'!C21)</f>
        <v>769.45551348455081</v>
      </c>
      <c r="E50">
        <f>E51/('Financial Statements'!D22+'Financial Statements'!D114+'Financial Statements'!D79+'Financial Statements'!D21)</f>
        <v>708.63396825592429</v>
      </c>
    </row>
    <row r="51" spans="1:5" x14ac:dyDescent="0.2">
      <c r="A51" s="18"/>
      <c r="B51" s="3" t="s">
        <v>140</v>
      </c>
      <c r="C51">
        <f>('Financial Statements'!B24*'Financial Statements'!B27)+('Financial Statements'!B55+'Financial Statements'!B59)-('Financial Statements'!B36)</f>
        <v>99814613.450000003</v>
      </c>
      <c r="D51">
        <f>('Financial Statements'!C24*'Financial Statements'!C27)+('Financial Statements'!C55+'Financial Statements'!C59)-('Financial Statements'!C36)</f>
        <v>94779991.239999995</v>
      </c>
      <c r="E51">
        <f>('Financial Statements'!D24*'Financial Statements'!D27)+('Financial Statements'!D55+'Financial Statements'!D59)-('Financial Statements'!D36)</f>
        <v>57504937.890000001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Dimitri Pouliopoulos</cp:lastModifiedBy>
  <dcterms:created xsi:type="dcterms:W3CDTF">2020-05-18T16:32:37Z</dcterms:created>
  <dcterms:modified xsi:type="dcterms:W3CDTF">2024-10-01T21:35:52Z</dcterms:modified>
</cp:coreProperties>
</file>