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Quill Capital Training\"/>
    </mc:Choice>
  </mc:AlternateContent>
  <xr:revisionPtr revIDLastSave="0" documentId="13_ncr:1_{F1EF72E7-01D3-4F21-969A-A3CA99D5FC60}" xr6:coauthVersionLast="47" xr6:coauthVersionMax="47" xr10:uidLastSave="{00000000-0000-0000-0000-000000000000}"/>
  <bookViews>
    <workbookView xWindow="-103" yWindow="-103" windowWidth="33120" windowHeight="18274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8" i="3"/>
  <c r="E8" i="3"/>
  <c r="C8" i="3"/>
  <c r="D7" i="3"/>
  <c r="E7" i="3"/>
  <c r="C7" i="3"/>
  <c r="D50" i="3"/>
  <c r="E50" i="3"/>
  <c r="C50" i="3"/>
  <c r="D51" i="3"/>
  <c r="E51" i="3"/>
  <c r="C51" i="3"/>
  <c r="D48" i="3"/>
  <c r="E48" i="3"/>
  <c r="C48" i="3"/>
  <c r="D46" i="3"/>
  <c r="E46" i="3"/>
  <c r="C46" i="3"/>
  <c r="D45" i="3"/>
  <c r="E45" i="3"/>
  <c r="C45" i="3"/>
  <c r="D44" i="3"/>
  <c r="E44" i="3"/>
  <c r="C44" i="3"/>
  <c r="D42" i="3"/>
  <c r="E42" i="3"/>
  <c r="C42" i="3"/>
  <c r="D43" i="3"/>
  <c r="E43" i="3"/>
  <c r="C43" i="3"/>
  <c r="D40" i="3"/>
  <c r="E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20" i="3"/>
  <c r="E20" i="3"/>
  <c r="C20" i="3"/>
  <c r="D21" i="3"/>
  <c r="E21" i="3"/>
  <c r="C21" i="3"/>
  <c r="D19" i="3"/>
  <c r="E19" i="3"/>
  <c r="C19" i="3"/>
  <c r="D18" i="3"/>
  <c r="E18" i="3"/>
  <c r="C18" i="3"/>
  <c r="D17" i="3"/>
  <c r="E17" i="3"/>
  <c r="C17" i="3"/>
  <c r="D25" i="3"/>
  <c r="E25" i="3"/>
  <c r="C25" i="3"/>
  <c r="D47" i="3"/>
  <c r="E47" i="3"/>
  <c r="C47" i="3"/>
  <c r="D49" i="3"/>
  <c r="E49" i="3"/>
  <c r="C49" i="3"/>
  <c r="D22" i="3"/>
  <c r="E22" i="3"/>
  <c r="C22" i="3"/>
  <c r="D6" i="3"/>
  <c r="E6" i="3"/>
  <c r="C6" i="3"/>
  <c r="D5" i="3"/>
  <c r="E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<sst xmlns="http://schemas.openxmlformats.org/spreadsheetml/2006/main" count="219" uniqueCount="151">
  <si>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</si>
  <si>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</si>
  <si>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</si>
  <si>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</si>
  <si>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</si>
  <si>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</si>
  <si>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</si>
  <si>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</si>
  <si>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</si>
  <si>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</si>
  <si>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</si>
  <si>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</si>
  <si>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</si>
  <si>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</si>
  <si>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</si>
  <si>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</si>
  <si>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</si>
  <si>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</si>
  <si>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</si>
  <si>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</si>
  <si>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</si>
  <si>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</si>
  <si>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</si>
  <si>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</si>
  <si>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</si>
  <si>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</si>
  <si>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</si>
  <si>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</si>
  <si>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</si>
  <si>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</si>
  <si>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</si>
  <si>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</si>
  <si>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</si>
  <si>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</si>
  <si>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</si>
  <si>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</si>
  <si>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</si>
  <si>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</si>
  <si>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</si>
  <si>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</si>
  <si>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</si>
  <si>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</si>
  <si>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</si>
  <si>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</si>
  <si>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</si>
  <si>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</si>
  <si>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</si>
  <si>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</si>
  <si>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</si>
  <si>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</si>
  <si>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</si>
  <si>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</si>
  <si>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</si>
  <si>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</si>
  <si>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</si>
  <si>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</si>
  <si>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</si>
  <si>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</si>
  <si>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</si>
  <si>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</si>
  <si>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</si>
  <si>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</si>
  <si>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</si>
  <si>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</si>
  <si>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</si>
  <si>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</si>
  <si>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</si>
  <si>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</si>
  <si>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</si>
  <si>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</si>
  <si>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</si>
  <si>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</si>
  <si>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</si>
  <si>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</si>
  <si>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</si>
  <si>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</si>
  <si>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</si>
  <si>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</si>
  <si>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</si>
  <si>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</si>
  <si>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</si>
  <si>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</si>
  <si>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</si>
  <si>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</si>
  <si>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</si>
  <si>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</si>
  <si>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</si>
  <si>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</si>
  <si>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</si>
  <si>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</si>
  <si>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</si>
  <si>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</si>
  <si>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</si>
  <si>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</si>
  <si>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</si>
  <si>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</si>
  <si>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</si>
  <si>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</si>
  <si>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</si>
  <si>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</si>
  <si>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</si>
  <si>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</si>
  <si>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</si>
  <si>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</si>
  <si>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</si>
  <si>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</si>
  <si>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</si>
  <si>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</si>
  <si>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</si>
  <si>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</si>
  <si>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</si>
  <si>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</si>
  <si>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</si>
  <si>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</si>
  <si>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</si>
  <si>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</si>
  <si>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</si>
  <si>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</si>
  <si>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</si>
  <si>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</si>
  <si>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</si>
  <si>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</si>
  <si>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</si>
  <si>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</si>
  <si>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</si>
  <si>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</si>
  <si>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</si>
  <si>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</si>
  <si>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</si>
  <si>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</si>
  <si>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</si>
  <si>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</si>
  <si>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</si>
  <si>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</si>
  <si>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</si>
  <si>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</si>
  <si>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</si>
  <si>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</si>
  <si>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</si>
  <si>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</si>
  <si>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</si>
  <si>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</si>
  <si>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</si>
  <si>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</si>
  <si>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</si>
  <si>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</si>
  <si>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</si>
  <si>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</si>
  <si>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</si>
  <si>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</si>
  <si>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stock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</si>
</sst>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0" applyNumberFormat="1"/>
    <xf numFmtId="10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7" sqref="A27"/>
    </sheetView>
  </sheetViews>
  <sheetFormatPr defaultRowHeight="14.6" x14ac:dyDescent="0.4"/>
  <cols>
    <col min="1" max="1" width="104.53515625" customWidth="1"/>
  </cols>
  <sheetData>
    <row r="1" spans="1:1" ht="23.15" x14ac:dyDescent="0.6">
      <c r="A1" s="5" t="s">
        <v>87</v>
      </c>
    </row>
    <row r="3" spans="1:1" x14ac:dyDescent="0.4">
      <c r="A3" s="7" t="s">
        <v>141</v>
      </c>
    </row>
    <row r="4" spans="1:1" x14ac:dyDescent="0.4">
      <c r="A4" s="16" t="s">
        <v>88</v>
      </c>
    </row>
    <row r="5" spans="1:1" x14ac:dyDescent="0.4">
      <c r="A5" s="7" t="s">
        <v>97</v>
      </c>
    </row>
    <row r="6" spans="1:1" x14ac:dyDescent="0.4">
      <c r="A6" s="1" t="s">
        <v>148</v>
      </c>
    </row>
    <row r="7" spans="1:1" x14ac:dyDescent="0.4">
      <c r="A7" s="1"/>
    </row>
    <row r="8" spans="1:1" x14ac:dyDescent="0.4">
      <c r="A8" s="17" t="s">
        <v>149</v>
      </c>
    </row>
    <row r="9" spans="1:1" x14ac:dyDescent="0.4">
      <c r="A9" s="1" t="s">
        <v>145</v>
      </c>
    </row>
    <row r="10" spans="1:1" x14ac:dyDescent="0.4">
      <c r="A10" s="1" t="s">
        <v>89</v>
      </c>
    </row>
    <row r="11" spans="1:1" x14ac:dyDescent="0.4">
      <c r="A11" s="1" t="s">
        <v>90</v>
      </c>
    </row>
    <row r="12" spans="1:1" x14ac:dyDescent="0.4">
      <c r="A12" s="1" t="s">
        <v>91</v>
      </c>
    </row>
    <row r="13" spans="1:1" x14ac:dyDescent="0.4">
      <c r="A13" s="1"/>
    </row>
    <row r="14" spans="1:1" x14ac:dyDescent="0.4">
      <c r="A14" s="17" t="s">
        <v>92</v>
      </c>
    </row>
    <row r="15" spans="1:1" x14ac:dyDescent="0.4">
      <c r="A15" s="1" t="s">
        <v>146</v>
      </c>
    </row>
    <row r="16" spans="1:1" x14ac:dyDescent="0.4">
      <c r="A16" s="1" t="s">
        <v>89</v>
      </c>
    </row>
    <row r="17" spans="1:1" x14ac:dyDescent="0.4">
      <c r="A17" s="1" t="s">
        <v>90</v>
      </c>
    </row>
    <row r="18" spans="1:1" x14ac:dyDescent="0.4">
      <c r="A18" s="1" t="s">
        <v>14</v>
      </c>
    </row>
    <row r="19" spans="1:1" x14ac:dyDescent="0.4">
      <c r="A19" s="1" t="s">
        <v>93</v>
      </c>
    </row>
    <row r="20" spans="1:1" x14ac:dyDescent="0.4">
      <c r="A20" s="1"/>
    </row>
    <row r="21" spans="1:1" x14ac:dyDescent="0.4">
      <c r="A21" s="17" t="s">
        <v>98</v>
      </c>
    </row>
    <row r="22" spans="1:1" x14ac:dyDescent="0.4">
      <c r="A22" s="1" t="s">
        <v>94</v>
      </c>
    </row>
    <row r="23" spans="1:1" x14ac:dyDescent="0.4">
      <c r="A23" s="1" t="s">
        <v>95</v>
      </c>
    </row>
    <row r="24" spans="1:1" x14ac:dyDescent="0.4">
      <c r="A24" s="1" t="s">
        <v>96</v>
      </c>
    </row>
    <row r="25" spans="1:1" x14ac:dyDescent="0.4">
      <c r="A25" s="1"/>
    </row>
    <row r="26" spans="1:1" x14ac:dyDescent="0.4">
      <c r="A26" s="17" t="s">
        <v>144</v>
      </c>
    </row>
    <row r="27" spans="1:1" x14ac:dyDescent="0.4">
      <c r="A27" s="16" t="s">
        <v>143</v>
      </c>
    </row>
    <row r="29" spans="1:1" x14ac:dyDescent="0.4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A102" sqref="A102"/>
    </sheetView>
  </sheetViews>
  <sheetFormatPr defaultRowHeight="14.6" x14ac:dyDescent="0.4"/>
  <cols>
    <col min="1" max="1" width="42" customWidth="1"/>
    <col min="2" max="3" width="11.53515625" bestFit="1" customWidth="1"/>
    <col min="4" max="4" width="11.69140625" bestFit="1" customWidth="1"/>
    <col min="7" max="7" width="33.921875" bestFit="1" customWidth="1"/>
  </cols>
  <sheetData>
    <row r="1" spans="1:10" ht="60" customHeight="1" x14ac:dyDescent="0.4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4">
      <c r="A2" s="24" t="s">
        <v>1</v>
      </c>
      <c r="B2" s="24"/>
      <c r="C2" s="24"/>
      <c r="D2" s="24"/>
      <c r="H2" t="s">
        <v>23</v>
      </c>
    </row>
    <row r="3" spans="1:10" x14ac:dyDescent="0.4">
      <c r="B3" s="23" t="s">
        <v>23</v>
      </c>
      <c r="C3" s="23"/>
      <c r="D3" s="23"/>
      <c r="H3">
        <v>2022</v>
      </c>
      <c r="I3">
        <v>2021</v>
      </c>
      <c r="J3">
        <v>2020</v>
      </c>
    </row>
    <row r="4" spans="1:10" x14ac:dyDescent="0.4">
      <c r="B4" s="7">
        <v>2022</v>
      </c>
      <c r="C4" s="7">
        <v>2021</v>
      </c>
      <c r="D4" s="7">
        <v>2020</v>
      </c>
      <c r="F4">
        <v>1</v>
      </c>
      <c r="G4" t="s">
        <v>99</v>
      </c>
    </row>
    <row r="5" spans="1:10" x14ac:dyDescent="0.4">
      <c r="A5" t="s">
        <v>3</v>
      </c>
      <c r="F5">
        <v>1.1000000000000001</v>
      </c>
      <c r="G5" t="s">
        <v>100</v>
      </c>
    </row>
    <row r="6" spans="1:10" x14ac:dyDescent="0.4">
      <c r="A6" s="1" t="s">
        <v>4</v>
      </c>
      <c r="B6" s="12">
        <v>316199</v>
      </c>
      <c r="C6" s="12">
        <v>297392</v>
      </c>
      <c r="D6" s="12">
        <v>220747</v>
      </c>
      <c r="F6">
        <v>1.2000000000000002</v>
      </c>
      <c r="G6" t="s">
        <v>101</v>
      </c>
    </row>
    <row r="7" spans="1:10" x14ac:dyDescent="0.4">
      <c r="A7" s="1" t="s">
        <v>5</v>
      </c>
      <c r="B7" s="12">
        <v>78129</v>
      </c>
      <c r="C7" s="12">
        <v>68425</v>
      </c>
      <c r="D7" s="12">
        <v>53768</v>
      </c>
      <c r="F7">
        <v>1.3000000000000003</v>
      </c>
      <c r="G7" t="s">
        <v>102</v>
      </c>
    </row>
    <row r="8" spans="1:10" x14ac:dyDescent="0.4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>
        <v>1.4000000000000004</v>
      </c>
      <c r="G8" t="s">
        <v>103</v>
      </c>
    </row>
    <row r="9" spans="1:10" x14ac:dyDescent="0.4">
      <c r="A9" t="s">
        <v>7</v>
      </c>
      <c r="B9" s="12"/>
      <c r="C9" s="12"/>
      <c r="D9" s="12"/>
      <c r="F9">
        <v>1.5000000000000004</v>
      </c>
      <c r="G9" t="s">
        <v>104</v>
      </c>
    </row>
    <row r="10" spans="1:10" x14ac:dyDescent="0.4">
      <c r="A10" s="1" t="s">
        <v>4</v>
      </c>
      <c r="B10" s="12">
        <v>201471</v>
      </c>
      <c r="C10" s="12">
        <v>192266</v>
      </c>
      <c r="D10" s="12">
        <v>151286</v>
      </c>
      <c r="F10">
        <v>1.6000000000000005</v>
      </c>
      <c r="G10" t="s">
        <v>105</v>
      </c>
    </row>
    <row r="11" spans="1:10" x14ac:dyDescent="0.4">
      <c r="A11" s="1" t="s">
        <v>5</v>
      </c>
      <c r="B11" s="12">
        <v>22075</v>
      </c>
      <c r="C11" s="12">
        <v>20715</v>
      </c>
      <c r="D11" s="12">
        <v>18273</v>
      </c>
      <c r="F11">
        <v>1.7000000000000006</v>
      </c>
      <c r="G11" t="s">
        <v>106</v>
      </c>
    </row>
    <row r="12" spans="1:10" x14ac:dyDescent="0.4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  <c r="F12">
        <v>1.8000000000000007</v>
      </c>
      <c r="G12" t="s">
        <v>107</v>
      </c>
    </row>
    <row r="13" spans="1:10" x14ac:dyDescent="0.4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>
        <v>1.9000000000000008</v>
      </c>
      <c r="G13" t="s">
        <v>108</v>
      </c>
    </row>
    <row r="14" spans="1:10" x14ac:dyDescent="0.4">
      <c r="A14" t="s">
        <v>10</v>
      </c>
      <c r="B14" s="12"/>
      <c r="C14" s="12"/>
      <c r="D14" s="12"/>
      <c r="G14" t="s">
        <v>109</v>
      </c>
    </row>
    <row r="15" spans="1:10" x14ac:dyDescent="0.4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4">
      <c r="A16" s="1" t="s">
        <v>12</v>
      </c>
      <c r="B16" s="12">
        <v>25094</v>
      </c>
      <c r="C16" s="12">
        <v>21973</v>
      </c>
      <c r="D16" s="12">
        <v>19916</v>
      </c>
      <c r="F16">
        <v>2</v>
      </c>
      <c r="G16" t="s">
        <v>110</v>
      </c>
    </row>
    <row r="17" spans="1:7" x14ac:dyDescent="0.4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  <c r="F17">
        <v>2.1</v>
      </c>
      <c r="G17" t="s">
        <v>9</v>
      </c>
    </row>
    <row r="18" spans="1:7" s="7" customFormat="1" x14ac:dyDescent="0.4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  <c r="F18" s="7">
        <v>2.2000000000000002</v>
      </c>
      <c r="G18" s="7" t="s">
        <v>111</v>
      </c>
    </row>
    <row r="19" spans="1:7" x14ac:dyDescent="0.4">
      <c r="A19" t="s">
        <v>15</v>
      </c>
      <c r="B19" s="12">
        <v>-334</v>
      </c>
      <c r="C19" s="12">
        <v>258</v>
      </c>
      <c r="D19" s="12">
        <v>803</v>
      </c>
      <c r="G19" t="s">
        <v>112</v>
      </c>
    </row>
    <row r="20" spans="1:7" x14ac:dyDescent="0.4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>
        <v>2.3000000000000003</v>
      </c>
      <c r="G20" t="s">
        <v>113</v>
      </c>
    </row>
    <row r="21" spans="1:7" x14ac:dyDescent="0.4">
      <c r="A21" t="s">
        <v>17</v>
      </c>
      <c r="B21" s="12">
        <v>19300</v>
      </c>
      <c r="C21" s="12">
        <v>14527</v>
      </c>
      <c r="D21" s="12">
        <v>9680</v>
      </c>
      <c r="G21" t="s">
        <v>114</v>
      </c>
    </row>
    <row r="22" spans="1:7" ht="15" thickBot="1" x14ac:dyDescent="0.4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>
        <v>2.4000000000000004</v>
      </c>
      <c r="G22" t="s">
        <v>115</v>
      </c>
    </row>
    <row r="23" spans="1:7" ht="15" thickTop="1" x14ac:dyDescent="0.4">
      <c r="A23" t="s">
        <v>19</v>
      </c>
    </row>
    <row r="24" spans="1:7" x14ac:dyDescent="0.4">
      <c r="A24" s="1" t="s">
        <v>20</v>
      </c>
      <c r="B24" s="10">
        <v>6.15</v>
      </c>
      <c r="C24" s="10">
        <v>5.67</v>
      </c>
      <c r="D24" s="10">
        <v>3.31</v>
      </c>
      <c r="F24">
        <v>3</v>
      </c>
      <c r="G24" t="s">
        <v>116</v>
      </c>
    </row>
    <row r="25" spans="1:7" x14ac:dyDescent="0.4">
      <c r="A25" s="1" t="s">
        <v>21</v>
      </c>
      <c r="B25" s="10">
        <v>6.11</v>
      </c>
      <c r="C25" s="10">
        <v>5.61</v>
      </c>
      <c r="D25" s="10">
        <v>3.28</v>
      </c>
      <c r="F25">
        <v>3.1</v>
      </c>
      <c r="G25" t="s">
        <v>117</v>
      </c>
    </row>
    <row r="26" spans="1:7" x14ac:dyDescent="0.4">
      <c r="A26" t="s">
        <v>22</v>
      </c>
      <c r="F26">
        <v>3.2</v>
      </c>
      <c r="G26" t="s">
        <v>118</v>
      </c>
    </row>
    <row r="27" spans="1:7" x14ac:dyDescent="0.4">
      <c r="A27" s="1" t="s">
        <v>20</v>
      </c>
      <c r="B27" s="2">
        <v>16215963</v>
      </c>
      <c r="C27" s="2">
        <v>16701272</v>
      </c>
      <c r="D27" s="2">
        <v>17352119</v>
      </c>
      <c r="F27">
        <v>3.3000000000000003</v>
      </c>
      <c r="G27" t="s">
        <v>119</v>
      </c>
    </row>
    <row r="28" spans="1:7" x14ac:dyDescent="0.4">
      <c r="A28" s="1" t="s">
        <v>21</v>
      </c>
      <c r="B28" s="2">
        <v>16325819</v>
      </c>
      <c r="C28" s="2">
        <v>16864919</v>
      </c>
      <c r="D28" s="2">
        <v>17528214</v>
      </c>
      <c r="F28">
        <v>3.4000000000000004</v>
      </c>
      <c r="G28" t="s">
        <v>120</v>
      </c>
    </row>
    <row r="29" spans="1:7" x14ac:dyDescent="0.4">
      <c r="F29">
        <v>3.5000000000000004</v>
      </c>
      <c r="G29" t="s">
        <v>121</v>
      </c>
    </row>
    <row r="30" spans="1:7" x14ac:dyDescent="0.4">
      <c r="F30">
        <v>3.6000000000000005</v>
      </c>
      <c r="G30" t="s">
        <v>122</v>
      </c>
    </row>
    <row r="31" spans="1:7" x14ac:dyDescent="0.4">
      <c r="A31" s="24" t="s">
        <v>24</v>
      </c>
      <c r="B31" s="24"/>
      <c r="C31" s="24"/>
      <c r="D31" s="24"/>
      <c r="G31" t="s">
        <v>123</v>
      </c>
    </row>
    <row r="32" spans="1:7" x14ac:dyDescent="0.4">
      <c r="B32" s="23" t="s">
        <v>142</v>
      </c>
      <c r="C32" s="23"/>
      <c r="D32" s="23"/>
    </row>
    <row r="33" spans="1:7" x14ac:dyDescent="0.4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4</v>
      </c>
      <c r="G33" t="s">
        <v>124</v>
      </c>
    </row>
    <row r="34" spans="1:7" x14ac:dyDescent="0.4">
      <c r="F34">
        <v>4.0999999999999996</v>
      </c>
      <c r="G34" t="s">
        <v>125</v>
      </c>
    </row>
    <row r="35" spans="1:7" x14ac:dyDescent="0.4">
      <c r="A35" t="s">
        <v>25</v>
      </c>
      <c r="F35">
        <v>4.1999999999999993</v>
      </c>
      <c r="G35" t="s">
        <v>126</v>
      </c>
    </row>
    <row r="36" spans="1:7" x14ac:dyDescent="0.4">
      <c r="A36" s="1" t="s">
        <v>26</v>
      </c>
      <c r="B36" s="12">
        <v>23646</v>
      </c>
      <c r="C36" s="12">
        <v>34940</v>
      </c>
      <c r="D36" s="12">
        <v>38016</v>
      </c>
      <c r="F36">
        <v>4.2999999999999989</v>
      </c>
      <c r="G36" t="s">
        <v>127</v>
      </c>
    </row>
    <row r="37" spans="1:7" x14ac:dyDescent="0.4">
      <c r="A37" s="1" t="s">
        <v>27</v>
      </c>
      <c r="B37" s="12">
        <v>24658</v>
      </c>
      <c r="C37" s="12">
        <v>27699</v>
      </c>
      <c r="D37" s="12">
        <v>52927</v>
      </c>
      <c r="F37">
        <v>4.3999999999999986</v>
      </c>
      <c r="G37" t="s">
        <v>128</v>
      </c>
    </row>
    <row r="38" spans="1:7" x14ac:dyDescent="0.4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4">
      <c r="A39" s="1" t="s">
        <v>29</v>
      </c>
      <c r="B39" s="12">
        <v>4946</v>
      </c>
      <c r="C39" s="12">
        <v>6580</v>
      </c>
      <c r="D39" s="12">
        <v>4061</v>
      </c>
      <c r="F39">
        <v>5</v>
      </c>
      <c r="G39" t="s">
        <v>129</v>
      </c>
    </row>
    <row r="40" spans="1:7" x14ac:dyDescent="0.4">
      <c r="A40" s="1" t="s">
        <v>47</v>
      </c>
      <c r="B40" s="12">
        <v>32748</v>
      </c>
      <c r="C40" s="12">
        <v>25228</v>
      </c>
      <c r="D40" s="12">
        <v>21325</v>
      </c>
      <c r="F40">
        <v>5.0999999999999996</v>
      </c>
      <c r="G40" t="s">
        <v>130</v>
      </c>
    </row>
    <row r="41" spans="1:7" x14ac:dyDescent="0.4">
      <c r="A41" s="1" t="s">
        <v>30</v>
      </c>
      <c r="B41" s="12">
        <v>21223</v>
      </c>
      <c r="C41" s="12">
        <v>14111</v>
      </c>
      <c r="D41" s="12">
        <v>11264</v>
      </c>
      <c r="F41">
        <v>5.1999999999999993</v>
      </c>
      <c r="G41" t="s">
        <v>131</v>
      </c>
    </row>
    <row r="42" spans="1:7" x14ac:dyDescent="0.4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  <c r="F42">
        <v>5.2999999999999989</v>
      </c>
      <c r="G42" t="s">
        <v>132</v>
      </c>
    </row>
    <row r="43" spans="1:7" x14ac:dyDescent="0.4">
      <c r="A43" t="s">
        <v>48</v>
      </c>
      <c r="B43" s="12"/>
      <c r="C43" s="12"/>
      <c r="D43" s="12"/>
      <c r="F43">
        <v>5.3999999999999986</v>
      </c>
      <c r="G43" t="s">
        <v>133</v>
      </c>
    </row>
    <row r="44" spans="1:7" x14ac:dyDescent="0.4">
      <c r="A44" s="1" t="s">
        <v>27</v>
      </c>
      <c r="B44" s="12">
        <v>120805</v>
      </c>
      <c r="C44" s="12">
        <v>127877</v>
      </c>
      <c r="D44" s="12">
        <v>100887</v>
      </c>
      <c r="F44">
        <v>5.4999999999999982</v>
      </c>
      <c r="G44" t="s">
        <v>134</v>
      </c>
    </row>
    <row r="45" spans="1:7" x14ac:dyDescent="0.4">
      <c r="A45" s="1" t="s">
        <v>32</v>
      </c>
      <c r="B45" s="12">
        <v>42117</v>
      </c>
      <c r="C45" s="12">
        <v>39440</v>
      </c>
      <c r="D45" s="12">
        <v>36766</v>
      </c>
      <c r="G45" t="s">
        <v>135</v>
      </c>
    </row>
    <row r="46" spans="1:7" x14ac:dyDescent="0.4">
      <c r="A46" s="1" t="s">
        <v>49</v>
      </c>
      <c r="B46" s="12">
        <v>54428</v>
      </c>
      <c r="C46" s="12">
        <v>48849</v>
      </c>
      <c r="D46" s="12">
        <v>42522</v>
      </c>
      <c r="F46">
        <v>5.5999999999999979</v>
      </c>
      <c r="G46" t="s">
        <v>136</v>
      </c>
    </row>
    <row r="47" spans="1:7" x14ac:dyDescent="0.4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  <c r="F47">
        <v>0.1</v>
      </c>
      <c r="G47" t="s">
        <v>137</v>
      </c>
    </row>
    <row r="48" spans="1:7" ht="15" thickBot="1" x14ac:dyDescent="0.4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F48">
        <v>5.6999999999999975</v>
      </c>
      <c r="G48" t="s">
        <v>138</v>
      </c>
    </row>
    <row r="49" spans="1:7" ht="15" thickTop="1" x14ac:dyDescent="0.4">
      <c r="F49">
        <v>0.2</v>
      </c>
      <c r="G49" t="s">
        <v>128</v>
      </c>
    </row>
    <row r="50" spans="1:7" x14ac:dyDescent="0.4">
      <c r="A50" t="s">
        <v>34</v>
      </c>
      <c r="F50">
        <v>5.7999999999999972</v>
      </c>
      <c r="G50" t="s">
        <v>139</v>
      </c>
    </row>
    <row r="51" spans="1:7" x14ac:dyDescent="0.4">
      <c r="A51" s="1" t="s">
        <v>35</v>
      </c>
      <c r="B51" s="12">
        <v>64115</v>
      </c>
      <c r="C51" s="12">
        <v>54763</v>
      </c>
      <c r="D51" s="12">
        <v>42296</v>
      </c>
      <c r="G51" t="s">
        <v>140</v>
      </c>
    </row>
    <row r="52" spans="1:7" x14ac:dyDescent="0.4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4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4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4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4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4">
      <c r="A57" t="s">
        <v>51</v>
      </c>
      <c r="B57" s="12"/>
      <c r="C57" s="12"/>
      <c r="D57" s="12"/>
    </row>
    <row r="58" spans="1:7" x14ac:dyDescent="0.4">
      <c r="A58" s="1" t="s">
        <v>37</v>
      </c>
      <c r="B58" s="12"/>
      <c r="C58" s="12"/>
      <c r="D58" s="12"/>
    </row>
    <row r="59" spans="1:7" x14ac:dyDescent="0.4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4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4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7" x14ac:dyDescent="0.4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4">
      <c r="B63" s="12"/>
      <c r="C63" s="12"/>
      <c r="D63" s="12"/>
    </row>
    <row r="64" spans="1:7" x14ac:dyDescent="0.4">
      <c r="A64" t="s">
        <v>42</v>
      </c>
      <c r="B64" s="12"/>
      <c r="C64" s="12"/>
      <c r="D64" s="12"/>
    </row>
    <row r="65" spans="1:4" x14ac:dyDescent="0.4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4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4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4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4"/>
    <row r="71" spans="1:4" x14ac:dyDescent="0.4">
      <c r="A71" s="24" t="s">
        <v>55</v>
      </c>
      <c r="B71" s="24"/>
      <c r="C71" s="24"/>
      <c r="D71" s="24"/>
    </row>
    <row r="72" spans="1:4" x14ac:dyDescent="0.4">
      <c r="B72" s="23" t="s">
        <v>23</v>
      </c>
      <c r="C72" s="23"/>
      <c r="D72" s="23"/>
    </row>
    <row r="73" spans="1:4" x14ac:dyDescent="0.4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4">
      <c r="A75" s="7" t="s">
        <v>56</v>
      </c>
      <c r="B75" s="15"/>
      <c r="C75" s="15"/>
      <c r="D75" s="15"/>
    </row>
    <row r="76" spans="1:4" x14ac:dyDescent="0.4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4">
      <c r="A77" s="11" t="s">
        <v>18</v>
      </c>
      <c r="B77" s="15"/>
      <c r="C77" s="15"/>
      <c r="D77" s="15"/>
    </row>
    <row r="78" spans="1:4" x14ac:dyDescent="0.4">
      <c r="A78" s="1" t="s">
        <v>58</v>
      </c>
      <c r="B78" s="12"/>
      <c r="C78" s="12"/>
      <c r="D78" s="12"/>
    </row>
    <row r="79" spans="1:4" x14ac:dyDescent="0.4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4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4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4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4">
      <c r="A83" t="s">
        <v>62</v>
      </c>
      <c r="B83" s="12"/>
      <c r="C83" s="12"/>
      <c r="D83" s="12"/>
    </row>
    <row r="84" spans="1:4" x14ac:dyDescent="0.4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4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4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4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4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4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4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4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4">
      <c r="A92" s="7" t="s">
        <v>64</v>
      </c>
      <c r="B92" s="12"/>
      <c r="C92" s="12"/>
      <c r="D92" s="12"/>
    </row>
    <row r="93" spans="1:4" x14ac:dyDescent="0.4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4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4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4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4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4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4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4">
      <c r="A100" s="7" t="s">
        <v>71</v>
      </c>
      <c r="B100" s="12"/>
      <c r="C100" s="12"/>
      <c r="D100" s="12"/>
    </row>
    <row r="101" spans="1:4" x14ac:dyDescent="0.4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4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4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4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4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4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4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4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4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4">
      <c r="B111" s="12"/>
      <c r="C111" s="12"/>
      <c r="D111" s="12"/>
    </row>
    <row r="112" spans="1:4" x14ac:dyDescent="0.4">
      <c r="A112" t="s">
        <v>80</v>
      </c>
      <c r="B112" s="12"/>
      <c r="C112" s="12"/>
      <c r="D112" s="12"/>
    </row>
    <row r="113" spans="1:4" x14ac:dyDescent="0.4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4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S5" sqref="S5"/>
    </sheetView>
  </sheetViews>
  <sheetFormatPr defaultRowHeight="14.6" x14ac:dyDescent="0.4"/>
  <cols>
    <col min="1" max="1" width="4.69140625" customWidth="1"/>
    <col min="2" max="2" width="44.84375" customWidth="1"/>
    <col min="3" max="3" width="10.84375" bestFit="1" customWidth="1"/>
  </cols>
  <sheetData>
    <row r="1" spans="1:10" ht="60" customHeight="1" x14ac:dyDescent="0.7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4">
      <c r="C2" s="23" t="s">
        <v>23</v>
      </c>
      <c r="D2" s="23"/>
      <c r="E2" s="23"/>
    </row>
    <row r="3" spans="1:10" x14ac:dyDescent="0.4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4">
      <c r="A4" s="18">
        <v>1</v>
      </c>
      <c r="B4" s="7" t="s">
        <v>99</v>
      </c>
    </row>
    <row r="5" spans="1:10" x14ac:dyDescent="0.4">
      <c r="A5" s="18">
        <f>+A4+0.1</f>
        <v>1.1000000000000001</v>
      </c>
      <c r="B5" s="1" t="s">
        <v>100</v>
      </c>
      <c r="C5">
        <f>'Financial Statements'!B48/'Financial Statements'!B56</f>
        <v>2.2908846488550609</v>
      </c>
      <c r="D5">
        <f>'Financial Statements'!C48/'Financial Statements'!C56</f>
        <v>2.7972521736358491</v>
      </c>
      <c r="E5">
        <f>'Financial Statements'!D48/'Financial Statements'!D56</f>
        <v>3.0731744344921816</v>
      </c>
    </row>
    <row r="6" spans="1:10" x14ac:dyDescent="0.4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4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4">
      <c r="A8" s="18">
        <f t="shared" si="0"/>
        <v>1.4000000000000004</v>
      </c>
      <c r="B8" s="1" t="s">
        <v>103</v>
      </c>
      <c r="C8">
        <f>'Financial Statements'!B42/'Financial Statements'!B17</f>
        <v>2.6371603856266432</v>
      </c>
      <c r="D8">
        <f>'Financial Statements'!C42/'Financial Statements'!C17</f>
        <v>3.072344885729259</v>
      </c>
      <c r="E8">
        <f>'Financial Statements'!D42/'Financial Statements'!D17</f>
        <v>3.7165873590565841</v>
      </c>
    </row>
    <row r="9" spans="1:10" x14ac:dyDescent="0.4">
      <c r="A9" s="18">
        <f t="shared" si="0"/>
        <v>1.5000000000000004</v>
      </c>
      <c r="B9" s="1" t="s">
        <v>104</v>
      </c>
      <c r="C9">
        <f>'Financial Statements'!B39*365/'Financial Statements'!B12</f>
        <v>8.0756980666171607</v>
      </c>
      <c r="D9">
        <f>'Financial Statements'!C39*365/'Financial Statements'!C12</f>
        <v>11.27659274770989</v>
      </c>
      <c r="E9">
        <f>'Financial Statements'!D39*365/'Financial Statements'!D12</f>
        <v>8.7418833562358831</v>
      </c>
    </row>
    <row r="10" spans="1:10" x14ac:dyDescent="0.4">
      <c r="A10" s="18">
        <f t="shared" si="0"/>
        <v>1.6000000000000005</v>
      </c>
      <c r="B10" s="1" t="s">
        <v>105</v>
      </c>
      <c r="C10">
        <f>'Financial Statements'!B51*365/'Financial Statements'!B12</f>
        <v>104.68527730310539</v>
      </c>
      <c r="D10">
        <f>'Financial Statements'!C51*365/'Financial Statements'!C12</f>
        <v>93.85107122231561</v>
      </c>
      <c r="E10">
        <f>'Financial Statements'!D51*365/'Financial Statements'!D12</f>
        <v>91.048189715674184</v>
      </c>
    </row>
    <row r="11" spans="1:10" x14ac:dyDescent="0.4">
      <c r="A11" s="18">
        <f t="shared" si="0"/>
        <v>1.7000000000000006</v>
      </c>
      <c r="B11" s="1" t="s">
        <v>106</v>
      </c>
      <c r="C11">
        <f>'Financial Statements'!B38*365/'Financial Statements'!B8</f>
        <v>26.087825363656652</v>
      </c>
      <c r="D11">
        <f>'Financial Statements'!C38*365/'Financial Statements'!C8</f>
        <v>26.219311841713207</v>
      </c>
      <c r="E11">
        <f>'Financial Statements'!D38*365/'Financial Statements'!D8</f>
        <v>21.433437152796749</v>
      </c>
    </row>
    <row r="12" spans="1:10" x14ac:dyDescent="0.4">
      <c r="A12" s="18">
        <f t="shared" si="0"/>
        <v>1.8000000000000007</v>
      </c>
      <c r="B12" s="1" t="s">
        <v>107</v>
      </c>
      <c r="C12">
        <f>C9+C10+C11</f>
        <v>138.84880073337922</v>
      </c>
      <c r="D12">
        <f t="shared" ref="D12:E12" si="1">D9+D10+D11</f>
        <v>131.3469758117387</v>
      </c>
      <c r="E12">
        <f t="shared" si="1"/>
        <v>121.22351022470681</v>
      </c>
    </row>
    <row r="13" spans="1:10" x14ac:dyDescent="0.4">
      <c r="A13" s="18">
        <f t="shared" si="0"/>
        <v>1.9000000000000008</v>
      </c>
      <c r="B13" s="1" t="s">
        <v>108</v>
      </c>
      <c r="C13" s="26">
        <f>C14/'Financial Statements'!B8</f>
        <v>-4.711052727678481E-2</v>
      </c>
      <c r="D13" s="26">
        <f>D14/'Financial Statements'!C8</f>
        <v>2.557289573748623E-2</v>
      </c>
      <c r="E13" s="26">
        <f>E14/'Financial Statements'!D8</f>
        <v>0.13959528623208203</v>
      </c>
    </row>
    <row r="14" spans="1:10" x14ac:dyDescent="0.4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4">
      <c r="A15" s="18"/>
    </row>
    <row r="16" spans="1:10" x14ac:dyDescent="0.4">
      <c r="A16" s="18">
        <f>+A4+1</f>
        <v>2</v>
      </c>
      <c r="B16" s="17" t="s">
        <v>110</v>
      </c>
    </row>
    <row r="17" spans="1:5" x14ac:dyDescent="0.4">
      <c r="A17" s="18">
        <f>+A16+0.1</f>
        <v>2.1</v>
      </c>
      <c r="B17" s="1" t="s">
        <v>9</v>
      </c>
      <c r="C17">
        <f>'Financial Statements'!B18/'Financial Statements'!B8</f>
        <v>0.30288744395528594</v>
      </c>
      <c r="D17">
        <f>'Financial Statements'!C18/'Financial Statements'!C8</f>
        <v>0.29782377527561593</v>
      </c>
      <c r="E17">
        <f>'Financial Statements'!D18/'Financial Statements'!D8</f>
        <v>0.24147314354406862</v>
      </c>
    </row>
    <row r="18" spans="1:5" x14ac:dyDescent="0.4">
      <c r="A18" s="18">
        <f>+A17+0.1</f>
        <v>2.2000000000000002</v>
      </c>
      <c r="B18" s="1" t="s">
        <v>111</v>
      </c>
      <c r="C18">
        <f>'Financial Statements'!B20/'Financial Statements'!B8</f>
        <v>0.30204043334482966</v>
      </c>
      <c r="D18">
        <f>'Financial Statements'!C20/'Financial Statements'!C8</f>
        <v>0.29852904594373691</v>
      </c>
      <c r="E18">
        <f>'Financial Statements'!D20/'Financial Statements'!D8</f>
        <v>0.24439830246070343</v>
      </c>
    </row>
    <row r="19" spans="1:5" x14ac:dyDescent="0.4">
      <c r="A19" s="18"/>
      <c r="B19" s="3" t="s">
        <v>112</v>
      </c>
      <c r="C19">
        <f>'Financial Statements'!B18</f>
        <v>119437</v>
      </c>
      <c r="D19">
        <f>'Financial Statements'!C18</f>
        <v>108949</v>
      </c>
      <c r="E19">
        <f>'Financial Statements'!D18</f>
        <v>66288</v>
      </c>
    </row>
    <row r="20" spans="1:5" x14ac:dyDescent="0.4">
      <c r="A20" s="18">
        <f>+A18+0.1</f>
        <v>2.3000000000000003</v>
      </c>
      <c r="B20" s="1" t="s">
        <v>113</v>
      </c>
      <c r="C20">
        <f>('Financial Statements'!B18-'Financial Statements'!B79)/'Financial Statements'!B8</f>
        <v>0.27472814509748228</v>
      </c>
      <c r="D20">
        <f>('Financial Statements'!C18-'Financial Statements'!C79)/'Financial Statements'!C8</f>
        <v>0.2669777511706673</v>
      </c>
      <c r="E20">
        <f>('Financial Statements'!D18-'Financial Statements'!D79)/'Financial Statements'!D8</f>
        <v>0.20119847731453655</v>
      </c>
    </row>
    <row r="21" spans="1:5" x14ac:dyDescent="0.4">
      <c r="A21" s="18"/>
      <c r="B21" s="3" t="s">
        <v>114</v>
      </c>
      <c r="C21">
        <f>'Financial Statements'!B18-'Financial Statements'!B79</f>
        <v>108333</v>
      </c>
      <c r="D21">
        <f>'Financial Statements'!C18-'Financial Statements'!C79</f>
        <v>97665</v>
      </c>
      <c r="E21">
        <f>'Financial Statements'!D18-'Financial Statements'!D79</f>
        <v>55232</v>
      </c>
    </row>
    <row r="22" spans="1:5" x14ac:dyDescent="0.4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5" x14ac:dyDescent="0.4">
      <c r="A23" s="18"/>
    </row>
    <row r="24" spans="1:5" x14ac:dyDescent="0.4">
      <c r="A24" s="18">
        <f>+A16+1</f>
        <v>3</v>
      </c>
      <c r="B24" s="7" t="s">
        <v>116</v>
      </c>
    </row>
    <row r="25" spans="1:5" x14ac:dyDescent="0.4">
      <c r="A25" s="18">
        <f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</row>
    <row r="26" spans="1:5" x14ac:dyDescent="0.4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4">
      <c r="A27" s="18">
        <f t="shared" si="2"/>
        <v>3.3000000000000003</v>
      </c>
      <c r="B27" s="1" t="s">
        <v>119</v>
      </c>
      <c r="C27">
        <f>'Financial Statements'!B61/('Financial Statements'!B61+'Financial Statements'!B68)</f>
        <v>0.74507604151469264</v>
      </c>
      <c r="D27">
        <f>'Financial Statements'!C61/('Financial Statements'!C61+'Financial Statements'!C68)</f>
        <v>0.72024778180302496</v>
      </c>
      <c r="E27">
        <f>'Financial Statements'!D61/('Financial Statements'!D61+'Financial Statements'!D68)</f>
        <v>0.70096020064440534</v>
      </c>
    </row>
    <row r="28" spans="1:5" x14ac:dyDescent="0.4">
      <c r="A28" s="18">
        <f t="shared" si="2"/>
        <v>3.4000000000000004</v>
      </c>
      <c r="B28" s="1" t="s">
        <v>120</v>
      </c>
      <c r="C28">
        <f>C21/'Financial Statements'!B114</f>
        <v>37.812565445026181</v>
      </c>
      <c r="D28">
        <f>D21/'Financial Statements'!C114</f>
        <v>36.347227391142539</v>
      </c>
      <c r="E28">
        <f>E21/'Financial Statements'!D114</f>
        <v>18.39840106595603</v>
      </c>
    </row>
    <row r="29" spans="1:5" x14ac:dyDescent="0.4">
      <c r="A29" s="18">
        <f t="shared" si="2"/>
        <v>3.5000000000000004</v>
      </c>
      <c r="B29" s="1" t="s">
        <v>121</v>
      </c>
      <c r="C29">
        <f>'Financial Statements'!B18/'Financial Statements'!B62</f>
        <v>0.39537809145168712</v>
      </c>
      <c r="D29">
        <f>'Financial Statements'!C18/'Financial Statements'!C62</f>
        <v>0.37841076440023341</v>
      </c>
      <c r="E29">
        <f>'Financial Statements'!D18/'Financial Statements'!D62</f>
        <v>0.25638466983047703</v>
      </c>
    </row>
    <row r="30" spans="1:5" x14ac:dyDescent="0.4">
      <c r="A30" s="18">
        <f t="shared" si="2"/>
        <v>3.6000000000000005</v>
      </c>
      <c r="B30" s="1" t="s">
        <v>122</v>
      </c>
      <c r="C30">
        <f>C31/'Financial Statements'!B68</f>
        <v>1.9694703189137985</v>
      </c>
      <c r="D30">
        <f>D31/'Financial Statements'!C68</f>
        <v>1.4184973846885403</v>
      </c>
      <c r="E30">
        <f>E31/'Financial Statements'!D68</f>
        <v>1.1690567654846262</v>
      </c>
    </row>
    <row r="31" spans="1:5" x14ac:dyDescent="0.4">
      <c r="A31" s="18"/>
      <c r="B31" s="3" t="s">
        <v>123</v>
      </c>
      <c r="C31">
        <f>'Financial Statements'!B91+'Financial Statements'!B99</f>
        <v>99797</v>
      </c>
      <c r="D31">
        <f>'Financial Statements'!C91+'Financial Statements'!C99</f>
        <v>89493</v>
      </c>
      <c r="E31">
        <f>'Financial Statements'!D91+'Financial Statements'!D99</f>
        <v>76385</v>
      </c>
    </row>
    <row r="32" spans="1:5" x14ac:dyDescent="0.4">
      <c r="A32" s="18"/>
    </row>
    <row r="33" spans="1:5" x14ac:dyDescent="0.4">
      <c r="A33" s="18">
        <f>+A24+1</f>
        <v>4</v>
      </c>
      <c r="B33" s="17" t="s">
        <v>124</v>
      </c>
    </row>
    <row r="34" spans="1:5" x14ac:dyDescent="0.4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4">
      <c r="A35" s="18">
        <f t="shared" ref="A35:A37" si="3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4">
      <c r="A36" s="18">
        <f t="shared" si="3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4">
      <c r="A37" s="18">
        <f t="shared" si="3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4">
      <c r="A38" s="18"/>
    </row>
    <row r="39" spans="1:5" x14ac:dyDescent="0.4">
      <c r="A39" s="18">
        <f>+A33+1</f>
        <v>5</v>
      </c>
      <c r="B39" s="17" t="s">
        <v>129</v>
      </c>
    </row>
    <row r="40" spans="1:5" x14ac:dyDescent="0.4">
      <c r="A40" s="18">
        <f>+A39+0.1</f>
        <v>5.0999999999999996</v>
      </c>
      <c r="B40" s="1" t="s">
        <v>130</v>
      </c>
      <c r="C40">
        <f>C53/C41</f>
        <v>22.471544715447152</v>
      </c>
      <c r="D40">
        <f t="shared" ref="D40:E40" si="4">D53/D41</f>
        <v>25.153439153439155</v>
      </c>
      <c r="E40">
        <f t="shared" si="4"/>
        <v>34.145015105740178</v>
      </c>
    </row>
    <row r="41" spans="1:5" x14ac:dyDescent="0.4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4">
      <c r="A42" s="18">
        <f t="shared" si="5"/>
        <v>5.2999999999999989</v>
      </c>
      <c r="B42" s="1" t="s">
        <v>132</v>
      </c>
      <c r="C42">
        <f>C53/C43</f>
        <v>34.557912791253528</v>
      </c>
      <c r="D42">
        <f t="shared" ref="D42:E42" si="6">D53/D43</f>
        <v>41.52245119219036</v>
      </c>
      <c r="E42">
        <f t="shared" si="6"/>
        <v>38.621014383504992</v>
      </c>
    </row>
    <row r="43" spans="1:5" x14ac:dyDescent="0.4">
      <c r="A43" s="18">
        <f t="shared" si="5"/>
        <v>5.3999999999999986</v>
      </c>
      <c r="B43" s="3" t="s">
        <v>133</v>
      </c>
      <c r="C43">
        <f>'Financial Statements'!B65*1000/'Financial Statements'!B27</f>
        <v>3.9990841123650811</v>
      </c>
      <c r="D43">
        <f>'Financial Statements'!C65*1000/'Financial Statements'!C27</f>
        <v>3.4347683218380012</v>
      </c>
      <c r="E43">
        <f>'Financial Statements'!D65*1000/'Financial Statements'!D27</f>
        <v>2.9263861088089587</v>
      </c>
    </row>
    <row r="44" spans="1:5" x14ac:dyDescent="0.4">
      <c r="A44" s="18">
        <f t="shared" si="5"/>
        <v>5.4999999999999982</v>
      </c>
      <c r="B44" s="1" t="s">
        <v>134</v>
      </c>
      <c r="C44">
        <f>ABS('Financial Statements'!B102/'Financial Statements'!B22)</f>
        <v>0.14870294480125848</v>
      </c>
      <c r="D44">
        <f>ABS('Financial Statements'!C102/'Financial Statements'!C22)</f>
        <v>0.15279890156316012</v>
      </c>
      <c r="E44">
        <f>ABS('Financial Statements'!D102/'Financial Statements'!D22)</f>
        <v>0.24526658654264863</v>
      </c>
    </row>
    <row r="45" spans="1:5" x14ac:dyDescent="0.4">
      <c r="A45" s="18"/>
      <c r="B45" s="3" t="s">
        <v>135</v>
      </c>
      <c r="C45">
        <f>ABS('Financial Statements'!B102*1000)/'Financial Statements'!B27</f>
        <v>0.91520929099307891</v>
      </c>
      <c r="D45">
        <f>ABS('Financial Statements'!C102*1000)/'Financial Statements'!C27</f>
        <v>0.86622144708498849</v>
      </c>
      <c r="E45">
        <f>ABS('Financial Statements'!D102*1000)/'Financial Statements'!D27</f>
        <v>0.81148590555424382</v>
      </c>
    </row>
    <row r="46" spans="1:5" x14ac:dyDescent="0.4">
      <c r="A46" s="18">
        <f>+A44+0.1</f>
        <v>5.5999999999999979</v>
      </c>
      <c r="B46" s="1" t="s">
        <v>136</v>
      </c>
      <c r="C46" s="26">
        <f>C45/C53</f>
        <v>6.6223537698486181E-3</v>
      </c>
      <c r="D46" s="26">
        <f t="shared" ref="D46:E46" si="7">D45/D53</f>
        <v>6.0736323593113765E-3</v>
      </c>
      <c r="E46" s="26">
        <f t="shared" si="7"/>
        <v>7.1800203995243663E-3</v>
      </c>
    </row>
    <row r="47" spans="1:5" x14ac:dyDescent="0.4">
      <c r="A47" s="18">
        <f t="shared" ref="A47:A50" si="8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4">
      <c r="A48" s="18">
        <f t="shared" si="8"/>
        <v>5.6999999999999975</v>
      </c>
      <c r="B48" s="1" t="s">
        <v>138</v>
      </c>
      <c r="C48">
        <f>C21/('Financial Statements'!B48-'Financial Statements'!B56)</f>
        <v>0.54500862793236504</v>
      </c>
      <c r="D48">
        <f>D21/('Financial Statements'!C48-'Financial Statements'!C56)</f>
        <v>0.43306388318604477</v>
      </c>
      <c r="E48">
        <f>E21/('Financial Statements'!D48-'Financial Statements'!D56)</f>
        <v>0.2527826596367897</v>
      </c>
    </row>
    <row r="49" spans="1:5" x14ac:dyDescent="0.4">
      <c r="A49" s="18">
        <f t="shared" si="8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</row>
    <row r="50" spans="1:5" x14ac:dyDescent="0.4">
      <c r="A50" s="18">
        <f t="shared" si="8"/>
        <v>5.7999999999999972</v>
      </c>
      <c r="B50" s="1" t="s">
        <v>139</v>
      </c>
      <c r="C50">
        <f>C51/C19</f>
        <v>18764.223059855824</v>
      </c>
      <c r="D50">
        <f t="shared" ref="D50:E50" si="9">D51/D19</f>
        <v>21863.671916584823</v>
      </c>
      <c r="E50">
        <f t="shared" si="9"/>
        <v>29586.213332428189</v>
      </c>
    </row>
    <row r="51" spans="1:5" x14ac:dyDescent="0.4">
      <c r="A51" s="18"/>
      <c r="B51" s="3" t="s">
        <v>140</v>
      </c>
      <c r="C51">
        <f>C53*'Financial Statements'!B27+'Financial Statements'!B54+'Financial Statements'!B55+'Financial Statements'!B59-'Financial Statements'!B36</f>
        <v>2241142509.5999999</v>
      </c>
      <c r="D51">
        <f>D53*'Financial Statements'!C27+'Financial Statements'!C54+'Financial Statements'!C55+'Financial Statements'!C59-'Financial Statements'!C36</f>
        <v>2382025191.6399999</v>
      </c>
      <c r="E51">
        <f>E53*'Financial Statements'!D27+'Financial Statements'!D54+'Financial Statements'!D55+'Financial Statements'!D59-'Financial Statements'!D36</f>
        <v>1961210909.3799999</v>
      </c>
    </row>
    <row r="53" spans="1:5" x14ac:dyDescent="0.4">
      <c r="B53" s="1" t="s">
        <v>150</v>
      </c>
      <c r="C53">
        <v>138.19999999999999</v>
      </c>
      <c r="D53">
        <v>142.62</v>
      </c>
      <c r="E53">
        <v>113.02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怡 邵</cp:lastModifiedBy>
  <dcterms:created xsi:type="dcterms:W3CDTF">2020-05-18T16:32:37Z</dcterms:created>
  <dcterms:modified xsi:type="dcterms:W3CDTF">2024-08-28T18:27:14Z</dcterms:modified>
</cp:coreProperties>
</file>