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egmental forecast" sheetId="2" r:id="rId5"/>
    <sheet state="visible" name="historicals 2" sheetId="3" r:id="rId6"/>
    <sheet state="hidden" name="Historicals" sheetId="4" r:id="rId7"/>
  </sheets>
  <definedNames/>
  <calcPr/>
  <extLst>
    <ext uri="GoogleSheetsCustomDataVersion2">
      <go:sheetsCustomData xmlns:go="http://customooxmlschemas.google.com/" r:id="rId8" roundtripDataChecksum="eaTo6Hcn26Fl5lRp40mksiCyNIKQpHDHUpTIMQ3dBX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3">
      <text>
        <t xml:space="preserve">======
ID#AAABX2vmguk
Dell    (2024-10-29 13:23:39)
Kept as balancing figure, since the reported segmental breakdowns and the cahsflow numbers have a small difference which cannot be traced back.</t>
      </text>
    </comment>
  </commentList>
  <extLst>
    <ext uri="GoogleSheetsCustomDataVersion2">
      <go:sheetsCustomData xmlns:go="http://customooxmlschemas.google.com/" r:id="rId1" roundtripDataSignature="AMtx7mhxzjJN3mgKii5PkcauQLZyofmxmg=="/>
    </ext>
  </extLst>
</comments>
</file>

<file path=xl/sharedStrings.xml><?xml version="1.0" encoding="utf-8"?>
<sst xmlns="http://schemas.openxmlformats.org/spreadsheetml/2006/main" count="659" uniqueCount="165">
  <si>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</si>
  <si>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</si>
  <si>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</si>
  <si>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</si>
  <si>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</si>
  <si>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rFont val="Calibri"/>
        <b/>
        <color theme="0"/>
        <sz val="16.0"/>
      </rPr>
      <t>NIKE, INC.</t>
    </r>
    <r>
      <rPr>
        <rFont val="Calibri"/>
        <b/>
        <color theme="0"/>
        <sz val="20.0"/>
      </rPr>
      <t xml:space="preserve">
</t>
    </r>
    <r>
      <rPr>
        <rFont val="Calibri"/>
        <b val="0"/>
        <color theme="0"/>
        <sz val="11.0"/>
      </rPr>
      <t>(Dollars and Shares in Millions Except Per Share Amounts)</t>
    </r>
  </si>
  <si>
    <t>Group Totals</t>
  </si>
  <si>
    <t>Group Revenue</t>
  </si>
  <si>
    <t>Growth %</t>
  </si>
  <si>
    <t>EBITDA</t>
  </si>
  <si>
    <t>Margin %</t>
  </si>
  <si>
    <t>D&amp;A</t>
  </si>
  <si>
    <t>As a  % of revenue</t>
  </si>
  <si>
    <t>EBIT</t>
  </si>
  <si>
    <t>Capex</t>
  </si>
  <si>
    <t>Revenue</t>
  </si>
  <si>
    <t>Footwear</t>
  </si>
  <si>
    <t>Organic growth %</t>
  </si>
  <si>
    <t>Currency impact %</t>
  </si>
  <si>
    <t>Apparel</t>
  </si>
  <si>
    <t>Equipment</t>
  </si>
  <si>
    <t>Greater China</t>
  </si>
  <si>
    <t>Asia, Pacific &amp; Latin America</t>
  </si>
  <si>
    <t>Global brands</t>
  </si>
  <si>
    <t>Converse</t>
  </si>
  <si>
    <t>Other</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</si>
  <si>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</si>
  <si>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</si>
  <si>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</si>
  <si>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</si>
  <si>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</si>
  <si>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</si>
  <si>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</si>
  <si>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</si>
  <si>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</si>
  <si>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</si>
  <si>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</si>
  <si>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</si>
  <si>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</si>
  <si>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</si>
  <si>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</si>
  <si>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</si>
  <si>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</si>
  <si>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</si>
  <si>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</si>
  <si>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</si>
  <si>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</si>
  <si>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</si>
  <si>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</si>
  <si>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</si>
  <si>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Deferred income</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</si>
  <si>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</si>
  <si>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</si>
  <si>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</si>
  <si>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</si>
  <si>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</si>
  <si>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</si>
  <si>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</si>
  <si>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</si>
  <si>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</si>
  <si>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</si>
  <si>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</si>
  <si>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</si>
  <si>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</si>
  <si>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</si>
  <si>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</si>
  <si>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</si>
  <si>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</si>
  <si>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</si>
  <si>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</si>
  <si>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</si>
  <si>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</si>
  <si>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</si>
  <si>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</si>
  <si>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</si>
  <si>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</si>
  <si>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</si>
  <si>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</si>
  <si>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</si>
  <si>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</si>
  <si>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</si>
  <si>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</si>
  <si>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</si>
  <si>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</si>
  <si>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</si>
  <si>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</si>
  <si>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</si>
  <si>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</si>
  <si>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</si>
  <si>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</si>
  <si>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</si>
  <si>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</si>
  <si>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</si>
  <si>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</si>
  <si>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</si>
  <si>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</si>
  <si>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</si>
  <si>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</si>
  <si>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</si>
  <si>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</si>
  <si>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</si>
  <si>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</si>
  <si>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</si>
  <si>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Investments in reversr repurchase agreements</t>
  </si>
  <si>
    <t>Additions to property, plant and equipment</t>
  </si>
  <si>
    <t>Disposal of propery, plant &amp; equipment</t>
  </si>
  <si>
    <t>Other investing activities</t>
  </si>
  <si>
    <t>Cash provided (used) by investing activities</t>
  </si>
  <si>
    <t>Cash provided (used) by financing activities:</t>
  </si>
  <si>
    <t>Proceeds from borrowings, net of debt issuance costs</t>
  </si>
  <si>
    <t>Long-term debt payment including current portion</t>
  </si>
  <si>
    <t>Increase (decrease) in notes payable, net</t>
  </si>
  <si>
    <t>Payment on capital lease and other financing obligations</t>
  </si>
  <si>
    <t>Repayment of borrowings</t>
  </si>
  <si>
    <t>Proceeds from exercise of stock options and other stock issuances</t>
  </si>
  <si>
    <t>Excess tax benefit from share based payment arrangements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</si>
  <si>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</si>
  <si>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</si>
  <si>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</si>
  <si>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</si>
  <si>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</si>
  <si>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</si>
  <si>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</si>
  <si>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</si>
  <si>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</si>
  <si>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</si>
  <si>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</si>
  <si>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</si>
  <si>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</si>
  <si>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</si>
  <si>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</si>
  <si>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</si>
  <si>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</si>
  <si>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</si>
  <si>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Western Europe</t>
  </si>
  <si>
    <t>Europe, Middle East &amp; Africa</t>
  </si>
  <si>
    <t>Central &amp; Eastern Europe</t>
  </si>
  <si>
    <t>Emerging markets</t>
  </si>
  <si>
    <t>Japan</t>
  </si>
  <si>
    <t>Asia Pacific &amp; Latin America</t>
  </si>
  <si>
    <t>Global Brand Divisions</t>
  </si>
  <si>
    <t>TOTAL NIKE BRAND</t>
  </si>
  <si>
    <t>Corporate</t>
  </si>
  <si>
    <t>TOTAL NIKE, INC. REVENUES</t>
  </si>
  <si>
    <t xml:space="preserve"> Check</t>
  </si>
  <si>
    <t>EBIT:</t>
  </si>
  <si>
    <t>Central &amp; Earstern Europe</t>
  </si>
  <si>
    <t>TOTAL NIKE, INC. EBIT</t>
  </si>
  <si>
    <t>PROPERTY, PLANT AND EQUIPMENT, NET</t>
  </si>
  <si>
    <t xml:space="preserve"> </t>
  </si>
  <si>
    <t>Asia Pacific &amp; Latin America(1)</t>
  </si>
  <si>
    <t>Total NIKE Brand</t>
  </si>
  <si>
    <t>TOTAL PROPERTY, PLANT AND EQUIPMENT, NET</t>
  </si>
  <si>
    <t>ADDITIONS TO PROPERTY, PLANT AND EQUIPMENT</t>
  </si>
  <si>
    <t>TOTAL ADDITIONS TO PROPERTY, PLANT AND EQUIPMENT</t>
  </si>
  <si>
    <t>DEPRECIATION</t>
  </si>
  <si>
    <t>TOTAL DEPRECIATION</t>
  </si>
  <si>
    <t>ACCOUNTS RECEIVABLE, NET</t>
  </si>
  <si>
    <t>TOTAL  ACCOUNTS RECEIVABLE, NET</t>
  </si>
  <si>
    <t>INVENTORIES</t>
  </si>
  <si>
    <t>TOTAL  LNVENTORIES</t>
  </si>
  <si>
    <t>Revenue Drivers</t>
  </si>
  <si>
    <t>Organic revenue growth</t>
  </si>
  <si>
    <t>Central and Eastern Europe</t>
  </si>
  <si>
    <r>
      <rPr>
        <rFont val="Calibri"/>
        <b/>
        <color theme="0"/>
        <sz val="16.0"/>
      </rPr>
      <t>NIKE, INC.</t>
    </r>
    <r>
      <rPr>
        <rFont val="Calibri"/>
        <b/>
        <color theme="0"/>
        <sz val="20.0"/>
      </rPr>
      <t xml:space="preserve">
</t>
    </r>
    <r>
      <rPr>
        <rFont val="Calibri"/>
        <b val="0"/>
        <color theme="0"/>
        <sz val="11.0"/>
      </rPr>
      <t>(Dollars and Shares in Millions Except Per Share Amounts)</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</si>
</sst>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_(* \(#,##0\);_(* &quot;-&quot;??_);_(@_)"/>
    <numFmt numFmtId="165" formatCode="0.0%"/>
    <numFmt numFmtId="166" formatCode="#,##0.00;(#,##0.00)"/>
    <numFmt numFmtId="167" formatCode="#,##0;(#,##0)"/>
  </numFmts>
  <fonts count="23">
    <font>
      <sz val="11.0"/>
      <color theme="1"/>
      <name val="Calibri"/>
      <scheme val="minor"/>
    </font>
    <font>
      <b/>
      <sz val="18.0"/>
      <color theme="0"/>
      <name val="Calibri"/>
    </font>
    <font>
      <sz val="11.0"/>
      <color theme="1"/>
      <name val="Calibri"/>
    </font>
    <font>
      <b/>
      <sz val="20.0"/>
      <color theme="0"/>
      <name val="Calibri"/>
    </font>
    <font>
      <b/>
      <sz val="11.0"/>
      <color theme="0"/>
      <name val="Calibri"/>
    </font>
    <font>
      <b/>
      <sz val="11.0"/>
      <color theme="1"/>
      <name val="Calibri"/>
    </font>
    <font>
      <i/>
      <sz val="9.0"/>
      <color theme="1"/>
      <name val="Calibri"/>
    </font>
    <font>
      <color theme="1"/>
      <name val="Calibri"/>
      <scheme val="minor"/>
    </font>
    <font>
      <i/>
      <sz val="10.0"/>
      <color theme="1"/>
      <name val="Calibri"/>
    </font>
    <font>
      <i/>
      <sz val="11.0"/>
      <color theme="1"/>
      <name val="Calibri"/>
    </font>
    <font>
      <i/>
      <sz val="11.0"/>
      <color theme="1"/>
      <name val="Calibri"/>
      <scheme val="minor"/>
    </font>
    <font>
      <b/>
      <i/>
      <sz val="11.0"/>
      <color theme="1"/>
      <name val="Calibri"/>
      <scheme val="minor"/>
    </font>
    <font>
      <b/>
      <color theme="1"/>
      <name val="Calibri"/>
      <scheme val="minor"/>
    </font>
    <font>
      <b/>
      <i/>
      <sz val="11.0"/>
      <color theme="1"/>
      <name val="Calibri"/>
    </font>
    <font>
      <i/>
      <sz val="10.0"/>
      <color theme="1"/>
      <name val="Calibri"/>
      <scheme val="minor"/>
    </font>
    <font>
      <i/>
      <color theme="1"/>
      <name val="Calibri"/>
    </font>
    <font>
      <b/>
      <i/>
      <color theme="1"/>
      <name val="Calibri"/>
    </font>
    <font>
      <i/>
      <color theme="1"/>
      <name val="Calibri"/>
      <scheme val="minor"/>
    </font>
    <font>
      <b/>
      <sz val="20.0"/>
      <color rgb="FFFFFFFF"/>
      <name val="Calibri"/>
    </font>
    <font>
      <b/>
      <sz val="11.0"/>
      <color rgb="FFFFFFFF"/>
      <name val="Calibri"/>
    </font>
    <font>
      <b/>
      <sz val="11.0"/>
      <color rgb="FFFF0000"/>
      <name val="Calibri"/>
    </font>
    <font>
      <b/>
      <sz val="11.0"/>
      <color rgb="FFCC0000"/>
      <name val="Calibri"/>
    </font>
    <font>
      <b/>
      <i/>
      <sz val="10.0"/>
      <color theme="1"/>
      <name val="Calibri"/>
    </font>
  </fonts>
  <fills count="9">
    <fill>
      <patternFill patternType="none"/>
    </fill>
    <fill>
      <patternFill patternType="lightGray"/>
    </fill>
    <fill>
      <patternFill patternType="solid">
        <fgColor rgb="FF002060"/>
        <bgColor rgb="FF002060"/>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ADB9CA"/>
        <bgColor rgb="FFADB9CA"/>
      </patternFill>
    </fill>
    <fill>
      <patternFill patternType="solid">
        <fgColor rgb="FFFFFFFF"/>
        <bgColor rgb="FFFFFFFF"/>
      </patternFill>
    </fill>
    <fill>
      <patternFill patternType="solid">
        <fgColor rgb="FFCCCCCC"/>
        <bgColor rgb="FFCCCCCC"/>
      </patternFill>
    </fill>
  </fills>
  <borders count="6">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horizontal="left" shrinkToFit="0" wrapText="1"/>
    </xf>
    <xf borderId="0" fillId="0" fontId="2" numFmtId="0" xfId="0" applyAlignment="1" applyFont="1">
      <alignment shrinkToFit="0" wrapText="1"/>
    </xf>
    <xf borderId="0" fillId="0" fontId="2" numFmtId="0" xfId="0" applyFont="1"/>
    <xf borderId="1" fillId="2" fontId="3" numFmtId="0" xfId="0" applyAlignment="1" applyBorder="1" applyFont="1">
      <alignment shrinkToFit="0" vertical="center" wrapText="1"/>
    </xf>
    <xf borderId="1" fillId="2" fontId="4" numFmtId="0" xfId="0" applyAlignment="1" applyBorder="1" applyFont="1">
      <alignment horizontal="right"/>
    </xf>
    <xf borderId="1" fillId="3" fontId="5" numFmtId="0" xfId="0" applyBorder="1" applyFill="1" applyFont="1"/>
    <xf borderId="1" fillId="4" fontId="4" numFmtId="164" xfId="0" applyAlignment="1" applyBorder="1" applyFill="1" applyFont="1" applyNumberFormat="1">
      <alignment horizontal="left"/>
    </xf>
    <xf borderId="0" fillId="0" fontId="5" numFmtId="164" xfId="0" applyFont="1" applyNumberFormat="1"/>
    <xf borderId="0" fillId="0" fontId="2" numFmtId="164" xfId="0" applyAlignment="1" applyFont="1" applyNumberFormat="1">
      <alignment horizontal="right" vertical="bottom"/>
    </xf>
    <xf borderId="0" fillId="0" fontId="6" numFmtId="164" xfId="0" applyAlignment="1" applyFont="1" applyNumberFormat="1">
      <alignment horizontal="left"/>
    </xf>
    <xf borderId="0" fillId="0" fontId="7" numFmtId="10" xfId="0" applyAlignment="1" applyFont="1" applyNumberFormat="1">
      <alignment readingOrder="0"/>
    </xf>
    <xf borderId="0" fillId="0" fontId="7" numFmtId="10" xfId="0" applyFont="1" applyNumberFormat="1"/>
    <xf borderId="0" fillId="0" fontId="7" numFmtId="164" xfId="0" applyFont="1" applyNumberFormat="1"/>
    <xf borderId="0" fillId="0" fontId="7" numFmtId="164" xfId="0" applyAlignment="1" applyFont="1" applyNumberFormat="1">
      <alignment readingOrder="0"/>
    </xf>
    <xf borderId="1" fillId="5" fontId="5" numFmtId="164" xfId="0" applyBorder="1" applyFill="1" applyFont="1" applyNumberFormat="1"/>
    <xf borderId="0" fillId="0" fontId="8" numFmtId="165" xfId="0" applyAlignment="1" applyFont="1" applyNumberFormat="1">
      <alignment horizontal="right"/>
    </xf>
    <xf borderId="0" fillId="0" fontId="2" numFmtId="164" xfId="0" applyAlignment="1" applyFont="1" applyNumberFormat="1">
      <alignment horizontal="left"/>
    </xf>
    <xf borderId="0" fillId="0" fontId="2" numFmtId="164" xfId="0" applyFont="1" applyNumberFormat="1"/>
    <xf borderId="0" fillId="0" fontId="9" numFmtId="164" xfId="0" applyAlignment="1" applyFont="1" applyNumberFormat="1">
      <alignment vertical="bottom"/>
    </xf>
    <xf borderId="0" fillId="0" fontId="2" numFmtId="164" xfId="0" applyAlignment="1" applyFont="1" applyNumberFormat="1">
      <alignment horizontal="right" readingOrder="0" vertical="bottom"/>
    </xf>
    <xf borderId="0" fillId="0" fontId="10" numFmtId="0" xfId="0" applyFont="1"/>
    <xf borderId="0" fillId="0" fontId="10" numFmtId="10" xfId="0" applyFont="1" applyNumberFormat="1"/>
    <xf borderId="0" fillId="0" fontId="0" numFmtId="0" xfId="0" applyAlignment="1" applyFont="1">
      <alignment readingOrder="0"/>
    </xf>
    <xf borderId="0" fillId="0" fontId="0" numFmtId="0" xfId="0" applyFont="1"/>
    <xf borderId="0" fillId="0" fontId="0" numFmtId="3" xfId="0" applyFont="1" applyNumberFormat="1"/>
    <xf borderId="0" fillId="0" fontId="10" numFmtId="165" xfId="0" applyFont="1" applyNumberFormat="1"/>
    <xf borderId="0" fillId="0" fontId="11" numFmtId="10" xfId="0" applyFont="1" applyNumberFormat="1"/>
    <xf borderId="0" fillId="0" fontId="11" numFmtId="0" xfId="0" applyFont="1"/>
    <xf borderId="0" fillId="0" fontId="11" numFmtId="164" xfId="0" applyFont="1" applyNumberFormat="1"/>
    <xf borderId="0" fillId="0" fontId="12" numFmtId="0" xfId="0" applyFont="1"/>
    <xf borderId="0" fillId="0" fontId="13" numFmtId="164" xfId="0" applyAlignment="1" applyFont="1" applyNumberFormat="1">
      <alignment readingOrder="0" vertical="bottom"/>
    </xf>
    <xf borderId="0" fillId="0" fontId="13" numFmtId="164" xfId="0" applyAlignment="1" applyFont="1" applyNumberFormat="1">
      <alignment horizontal="right" vertical="bottom"/>
    </xf>
    <xf borderId="1" fillId="5" fontId="5" numFmtId="164" xfId="0" applyAlignment="1" applyBorder="1" applyFont="1" applyNumberFormat="1">
      <alignment readingOrder="0"/>
    </xf>
    <xf borderId="0" fillId="0" fontId="7" numFmtId="0" xfId="0" applyFont="1"/>
    <xf borderId="0" fillId="0" fontId="7" numFmtId="3" xfId="0" applyFont="1" applyNumberFormat="1"/>
    <xf borderId="0" fillId="0" fontId="8" numFmtId="164" xfId="0" applyAlignment="1" applyFont="1" applyNumberFormat="1">
      <alignment horizontal="left"/>
    </xf>
    <xf borderId="0" fillId="0" fontId="14" numFmtId="10" xfId="0" applyFont="1" applyNumberFormat="1"/>
    <xf borderId="0" fillId="0" fontId="14" numFmtId="0" xfId="0" applyFont="1"/>
    <xf borderId="0" fillId="0" fontId="8" numFmtId="165" xfId="0" applyAlignment="1" applyFont="1" applyNumberFormat="1">
      <alignment horizontal="right" vertical="bottom"/>
    </xf>
    <xf borderId="0" fillId="0" fontId="8" numFmtId="10" xfId="0" applyAlignment="1" applyFont="1" applyNumberFormat="1">
      <alignment horizontal="right" vertical="bottom"/>
    </xf>
    <xf borderId="0" fillId="0" fontId="7" numFmtId="0" xfId="0" applyAlignment="1" applyFont="1">
      <alignment readingOrder="0"/>
    </xf>
    <xf borderId="0" fillId="0" fontId="15" numFmtId="165" xfId="0" applyAlignment="1" applyFont="1" applyNumberFormat="1">
      <alignment horizontal="right" vertical="bottom"/>
    </xf>
    <xf borderId="0" fillId="0" fontId="15" numFmtId="10" xfId="0" applyAlignment="1" applyFont="1" applyNumberFormat="1">
      <alignment horizontal="right" vertical="bottom"/>
    </xf>
    <xf borderId="0" fillId="0" fontId="2" numFmtId="0" xfId="0" applyAlignment="1" applyFont="1">
      <alignment readingOrder="0" vertical="bottom"/>
    </xf>
    <xf borderId="0" fillId="0" fontId="2" numFmtId="0" xfId="0" applyAlignment="1" applyFont="1">
      <alignment horizontal="right" vertical="bottom"/>
    </xf>
    <xf borderId="0" fillId="0" fontId="2" numFmtId="3" xfId="0" applyAlignment="1" applyFont="1" applyNumberFormat="1">
      <alignment horizontal="right" vertical="bottom"/>
    </xf>
    <xf borderId="0" fillId="0" fontId="2" numFmtId="0" xfId="0" applyAlignment="1" applyFont="1">
      <alignment vertical="bottom"/>
    </xf>
    <xf borderId="0" fillId="0" fontId="7" numFmtId="166" xfId="0" applyFont="1" applyNumberFormat="1"/>
    <xf borderId="0" fillId="0" fontId="2" numFmtId="164" xfId="0" applyAlignment="1" applyFont="1" applyNumberFormat="1">
      <alignment readingOrder="0" vertical="bottom"/>
    </xf>
    <xf borderId="0" fillId="0" fontId="16" numFmtId="165" xfId="0" applyAlignment="1" applyFont="1" applyNumberFormat="1">
      <alignment horizontal="right" vertical="bottom"/>
    </xf>
    <xf borderId="0" fillId="0" fontId="17" numFmtId="10" xfId="0" applyFont="1" applyNumberFormat="1"/>
    <xf borderId="0" fillId="0" fontId="17" numFmtId="0" xfId="0" applyFont="1"/>
    <xf borderId="0" fillId="0" fontId="7" numFmtId="3" xfId="0" applyAlignment="1" applyFont="1" applyNumberFormat="1">
      <alignment readingOrder="0"/>
    </xf>
    <xf borderId="0" fillId="0" fontId="5" numFmtId="164" xfId="0" applyAlignment="1" applyFont="1" applyNumberFormat="1">
      <alignment readingOrder="0"/>
    </xf>
    <xf borderId="1" fillId="2" fontId="18" numFmtId="0" xfId="0" applyAlignment="1" applyBorder="1" applyFont="1">
      <alignment shrinkToFit="0" vertical="bottom" wrapText="1"/>
    </xf>
    <xf borderId="1" fillId="2" fontId="19" numFmtId="0" xfId="0" applyAlignment="1" applyBorder="1" applyFont="1">
      <alignment horizontal="right" readingOrder="0" vertical="bottom"/>
    </xf>
    <xf borderId="1" fillId="2" fontId="19" numFmtId="0" xfId="0" applyAlignment="1" applyBorder="1" applyFont="1">
      <alignment horizontal="right" vertical="bottom"/>
    </xf>
    <xf borderId="2" fillId="0" fontId="2" numFmtId="0" xfId="0" applyAlignment="1" applyBorder="1" applyFont="1">
      <alignment vertical="bottom"/>
    </xf>
    <xf borderId="2" fillId="0" fontId="2" numFmtId="164" xfId="0" applyAlignment="1" applyBorder="1" applyFont="1" applyNumberFormat="1">
      <alignment horizontal="right" readingOrder="0" vertical="bottom"/>
    </xf>
    <xf borderId="2" fillId="0" fontId="2" numFmtId="164" xfId="0" applyAlignment="1" applyBorder="1" applyFont="1" applyNumberFormat="1">
      <alignment horizontal="right" vertical="bottom"/>
    </xf>
    <xf borderId="0" fillId="0" fontId="5" numFmtId="0" xfId="0" applyAlignment="1" applyFont="1">
      <alignment vertical="bottom"/>
    </xf>
    <xf borderId="0" fillId="0" fontId="5" numFmtId="164" xfId="0" applyAlignment="1" applyFont="1" applyNumberFormat="1">
      <alignment horizontal="right" vertical="bottom"/>
    </xf>
    <xf borderId="3" fillId="0" fontId="2" numFmtId="0" xfId="0" applyAlignment="1" applyBorder="1" applyFont="1">
      <alignment vertical="bottom"/>
    </xf>
    <xf borderId="3" fillId="0" fontId="2" numFmtId="164" xfId="0" applyAlignment="1" applyBorder="1" applyFont="1" applyNumberFormat="1">
      <alignment horizontal="right" readingOrder="0" vertical="bottom"/>
    </xf>
    <xf borderId="3" fillId="0" fontId="2" numFmtId="164" xfId="0" applyAlignment="1" applyBorder="1" applyFont="1" applyNumberFormat="1">
      <alignment horizontal="right" vertical="bottom"/>
    </xf>
    <xf borderId="3" fillId="0" fontId="5" numFmtId="0" xfId="0" applyAlignment="1" applyBorder="1" applyFont="1">
      <alignment vertical="bottom"/>
    </xf>
    <xf borderId="3" fillId="0" fontId="5" numFmtId="164" xfId="0" applyAlignment="1" applyBorder="1" applyFont="1" applyNumberFormat="1">
      <alignment horizontal="right" vertical="bottom"/>
    </xf>
    <xf borderId="4" fillId="0" fontId="5" numFmtId="0" xfId="0" applyAlignment="1" applyBorder="1" applyFont="1">
      <alignment vertical="bottom"/>
    </xf>
    <xf borderId="4" fillId="0" fontId="5" numFmtId="164" xfId="0" applyAlignment="1" applyBorder="1" applyFont="1" applyNumberFormat="1">
      <alignment horizontal="right" vertical="bottom"/>
    </xf>
    <xf borderId="0" fillId="0" fontId="2" numFmtId="166" xfId="0" applyAlignment="1" applyFont="1" applyNumberFormat="1">
      <alignment horizontal="right" vertical="bottom"/>
    </xf>
    <xf borderId="0" fillId="0" fontId="2" numFmtId="166" xfId="0" applyAlignment="1" applyFont="1" applyNumberFormat="1">
      <alignment vertical="bottom"/>
    </xf>
    <xf borderId="0" fillId="0" fontId="2" numFmtId="167" xfId="0" applyAlignment="1" applyFont="1" applyNumberFormat="1">
      <alignment horizontal="right" vertical="bottom"/>
    </xf>
    <xf borderId="0" fillId="0" fontId="2" numFmtId="164" xfId="0" applyAlignment="1" applyFont="1" applyNumberFormat="1">
      <alignment vertical="bottom"/>
    </xf>
    <xf borderId="0" fillId="0" fontId="2" numFmtId="2" xfId="0" applyAlignment="1" applyFont="1" applyNumberFormat="1">
      <alignment vertical="bottom"/>
    </xf>
    <xf borderId="0" fillId="0" fontId="20" numFmtId="0" xfId="0" applyAlignment="1" applyFont="1">
      <alignment vertical="bottom"/>
    </xf>
    <xf borderId="0" fillId="0" fontId="20" numFmtId="164" xfId="0" applyAlignment="1" applyFont="1" applyNumberFormat="1">
      <alignment horizontal="right" vertical="bottom"/>
    </xf>
    <xf borderId="1" fillId="6" fontId="5" numFmtId="0" xfId="0" applyAlignment="1" applyBorder="1" applyFill="1" applyFont="1">
      <alignment horizontal="center" vertical="bottom"/>
    </xf>
    <xf borderId="1" fillId="6" fontId="2" numFmtId="0" xfId="0" applyAlignment="1" applyBorder="1" applyFont="1">
      <alignment vertical="bottom"/>
    </xf>
    <xf borderId="5" fillId="0" fontId="5" numFmtId="0" xfId="0" applyAlignment="1" applyBorder="1" applyFont="1">
      <alignment vertical="bottom"/>
    </xf>
    <xf borderId="5" fillId="0" fontId="5" numFmtId="164" xfId="0" applyAlignment="1" applyBorder="1" applyFont="1" applyNumberFormat="1">
      <alignment horizontal="right" vertical="bottom"/>
    </xf>
    <xf borderId="0" fillId="0" fontId="5" numFmtId="164" xfId="0" applyAlignment="1" applyFont="1" applyNumberFormat="1">
      <alignment horizontal="right" readingOrder="0" vertical="bottom"/>
    </xf>
    <xf borderId="0" fillId="0" fontId="2" numFmtId="0" xfId="0" applyAlignment="1" applyFont="1">
      <alignment horizontal="right" readingOrder="0" vertical="bottom"/>
    </xf>
    <xf borderId="0" fillId="0" fontId="5" numFmtId="0" xfId="0" applyAlignment="1" applyFont="1">
      <alignment horizontal="right" vertical="bottom"/>
    </xf>
    <xf borderId="3" fillId="0" fontId="5" numFmtId="164" xfId="0" applyAlignment="1" applyBorder="1" applyFont="1" applyNumberFormat="1">
      <alignment horizontal="right" readingOrder="0" vertical="bottom"/>
    </xf>
    <xf borderId="4" fillId="0" fontId="5" numFmtId="164" xfId="0" applyAlignment="1" applyBorder="1" applyFont="1" applyNumberFormat="1">
      <alignment horizontal="right" readingOrder="0" vertical="bottom"/>
    </xf>
    <xf borderId="0" fillId="7" fontId="2" numFmtId="0" xfId="0" applyAlignment="1" applyFill="1" applyFont="1">
      <alignment vertical="bottom"/>
    </xf>
    <xf borderId="0" fillId="7" fontId="2" numFmtId="0" xfId="0" applyAlignment="1" applyFont="1">
      <alignment horizontal="center" vertical="bottom"/>
    </xf>
    <xf borderId="0" fillId="7" fontId="2" numFmtId="0" xfId="0" applyAlignment="1" applyFont="1">
      <alignment horizontal="right" vertical="bottom"/>
    </xf>
    <xf borderId="0" fillId="7" fontId="5" numFmtId="0" xfId="0" applyAlignment="1" applyFont="1">
      <alignment horizontal="center" vertical="bottom"/>
    </xf>
    <xf borderId="0" fillId="7" fontId="5" numFmtId="164" xfId="0" applyAlignment="1" applyFont="1" applyNumberFormat="1">
      <alignment horizontal="center" vertical="bottom"/>
    </xf>
    <xf borderId="0" fillId="7" fontId="5" numFmtId="0" xfId="0" applyAlignment="1" applyFont="1">
      <alignment horizontal="right" vertical="bottom"/>
    </xf>
    <xf borderId="0" fillId="7" fontId="2" numFmtId="166" xfId="0" applyAlignment="1" applyFont="1" applyNumberFormat="1">
      <alignment horizontal="right" vertical="bottom"/>
    </xf>
    <xf borderId="0" fillId="7" fontId="5" numFmtId="167" xfId="0" applyAlignment="1" applyFont="1" applyNumberFormat="1">
      <alignment horizontal="center" vertical="bottom"/>
    </xf>
    <xf borderId="0" fillId="7" fontId="5" numFmtId="167" xfId="0" applyAlignment="1" applyFont="1" applyNumberFormat="1">
      <alignment horizontal="right" vertical="bottom"/>
    </xf>
    <xf borderId="0" fillId="7" fontId="21" numFmtId="167" xfId="0" applyAlignment="1" applyFont="1" applyNumberFormat="1">
      <alignment horizontal="center" vertical="bottom"/>
    </xf>
    <xf borderId="0" fillId="7" fontId="21" numFmtId="167" xfId="0" applyAlignment="1" applyFont="1" applyNumberFormat="1">
      <alignment horizontal="right" vertical="bottom"/>
    </xf>
    <xf borderId="0" fillId="7" fontId="21" numFmtId="167" xfId="0" applyAlignment="1" applyFont="1" applyNumberFormat="1">
      <alignment horizontal="right" shrinkToFit="0" vertical="bottom" wrapText="1"/>
    </xf>
    <xf borderId="0" fillId="7" fontId="2" numFmtId="4" xfId="0" applyAlignment="1" applyFont="1" applyNumberFormat="1">
      <alignment vertical="bottom"/>
    </xf>
    <xf borderId="1" fillId="7" fontId="5" numFmtId="0" xfId="0" applyAlignment="1" applyBorder="1" applyFont="1">
      <alignment horizontal="center" vertical="bottom"/>
    </xf>
    <xf borderId="1" fillId="7" fontId="2" numFmtId="0" xfId="0" applyAlignment="1" applyBorder="1" applyFont="1">
      <alignment vertical="bottom"/>
    </xf>
    <xf borderId="0" fillId="0" fontId="16" numFmtId="0" xfId="0" applyAlignment="1" applyFont="1">
      <alignment vertical="bottom"/>
    </xf>
    <xf borderId="0" fillId="0" fontId="15" numFmtId="0" xfId="0" applyAlignment="1" applyFont="1">
      <alignment vertical="bottom"/>
    </xf>
    <xf borderId="0" fillId="8" fontId="16" numFmtId="0" xfId="0" applyAlignment="1" applyFill="1" applyFont="1">
      <alignment vertical="bottom"/>
    </xf>
    <xf borderId="0" fillId="8" fontId="16" numFmtId="165" xfId="0" applyAlignment="1" applyFont="1" applyNumberFormat="1">
      <alignment horizontal="right" vertical="bottom"/>
    </xf>
    <xf borderId="0" fillId="8" fontId="2" numFmtId="165" xfId="0" applyAlignment="1" applyFont="1" applyNumberFormat="1">
      <alignment vertical="bottom"/>
    </xf>
    <xf borderId="0" fillId="8" fontId="15" numFmtId="0" xfId="0" applyAlignment="1" applyFont="1">
      <alignment vertical="bottom"/>
    </xf>
    <xf borderId="0" fillId="8" fontId="15" numFmtId="165" xfId="0" applyAlignment="1" applyFont="1" applyNumberFormat="1">
      <alignment horizontal="right" vertical="bottom"/>
    </xf>
    <xf borderId="0" fillId="0" fontId="2" numFmtId="165" xfId="0" applyAlignment="1" applyFont="1" applyNumberFormat="1">
      <alignment vertical="bottom"/>
    </xf>
    <xf borderId="3" fillId="0" fontId="15" numFmtId="0" xfId="0" applyAlignment="1" applyBorder="1" applyFont="1">
      <alignment vertical="bottom"/>
    </xf>
    <xf borderId="3" fillId="0" fontId="16" numFmtId="165" xfId="0" applyAlignment="1" applyBorder="1" applyFont="1" applyNumberFormat="1">
      <alignment horizontal="right" vertical="bottom"/>
    </xf>
    <xf borderId="4" fillId="0" fontId="16" numFmtId="0" xfId="0" applyAlignment="1" applyBorder="1" applyFont="1">
      <alignment vertical="bottom"/>
    </xf>
    <xf borderId="4" fillId="0" fontId="16" numFmtId="165" xfId="0" applyAlignment="1" applyBorder="1" applyFont="1" applyNumberFormat="1">
      <alignment horizontal="right" vertical="bottom"/>
    </xf>
    <xf borderId="2" fillId="0" fontId="2" numFmtId="0" xfId="0" applyBorder="1" applyFont="1"/>
    <xf borderId="2" fillId="0" fontId="2" numFmtId="164" xfId="0" applyBorder="1" applyFont="1" applyNumberFormat="1"/>
    <xf borderId="0" fillId="0" fontId="5" numFmtId="0" xfId="0" applyFont="1"/>
    <xf borderId="0" fillId="0" fontId="2" numFmtId="0" xfId="0" applyAlignment="1" applyFont="1">
      <alignment horizontal="left"/>
    </xf>
    <xf borderId="3" fillId="0" fontId="2" numFmtId="0" xfId="0" applyAlignment="1" applyBorder="1" applyFont="1">
      <alignment horizontal="left"/>
    </xf>
    <xf borderId="3" fillId="0" fontId="2" numFmtId="164" xfId="0" applyBorder="1" applyFont="1" applyNumberFormat="1"/>
    <xf borderId="3" fillId="0" fontId="5" numFmtId="0" xfId="0" applyBorder="1" applyFont="1"/>
    <xf borderId="3" fillId="0" fontId="5" numFmtId="164" xfId="0" applyBorder="1" applyFont="1" applyNumberFormat="1"/>
    <xf borderId="4" fillId="0" fontId="5" numFmtId="0" xfId="0" applyBorder="1" applyFont="1"/>
    <xf borderId="4" fillId="0" fontId="5" numFmtId="164" xfId="0" applyBorder="1" applyFont="1" applyNumberFormat="1"/>
    <xf borderId="0" fillId="0" fontId="2" numFmtId="3" xfId="0" applyFont="1" applyNumberFormat="1"/>
    <xf borderId="0" fillId="0" fontId="20" numFmtId="0" xfId="0" applyFont="1"/>
    <xf borderId="0" fillId="0" fontId="20" numFmtId="164" xfId="0" applyFont="1" applyNumberFormat="1"/>
    <xf borderId="1" fillId="6" fontId="5" numFmtId="0" xfId="0" applyAlignment="1" applyBorder="1" applyFont="1">
      <alignment horizontal="center"/>
    </xf>
    <xf borderId="0" fillId="0" fontId="5" numFmtId="0" xfId="0" applyAlignment="1" applyFont="1">
      <alignment horizontal="left"/>
    </xf>
    <xf borderId="5" fillId="0" fontId="5" numFmtId="0" xfId="0" applyAlignment="1" applyBorder="1" applyFont="1">
      <alignment horizontal="left"/>
    </xf>
    <xf borderId="5" fillId="0" fontId="5" numFmtId="164" xfId="0" applyBorder="1" applyFont="1" applyNumberFormat="1"/>
    <xf borderId="5" fillId="0" fontId="5" numFmtId="0" xfId="0" applyBorder="1" applyFont="1"/>
    <xf borderId="0" fillId="0" fontId="22" numFmtId="0" xfId="0" applyAlignment="1" applyFont="1">
      <alignment horizontal="left"/>
    </xf>
    <xf borderId="0" fillId="0" fontId="22" numFmtId="165" xfId="0" applyFont="1" applyNumberFormat="1"/>
    <xf borderId="0" fillId="0" fontId="8" numFmtId="0" xfId="0" applyAlignment="1" applyFont="1">
      <alignment horizontal="left"/>
    </xf>
    <xf borderId="0" fillId="0" fontId="8" numFmtId="165" xfId="0" applyFont="1" applyNumberFormat="1"/>
    <xf borderId="3" fillId="0" fontId="8" numFmtId="0" xfId="0" applyBorder="1" applyFont="1"/>
    <xf borderId="3" fillId="0" fontId="22" numFmtId="165" xfId="0" applyBorder="1" applyFont="1" applyNumberFormat="1"/>
    <xf borderId="4" fillId="0" fontId="22" numFmtId="0" xfId="0" applyBorder="1" applyFont="1"/>
    <xf borderId="4" fillId="0" fontId="22" numFmtId="165" xfId="0" applyBorder="1"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7210425</xdr:colOff>
      <xdr:row>11</xdr:row>
      <xdr:rowOff>76200</xdr:rowOff>
    </xdr:from>
    <xdr:ext cx="6162675" cy="1847850"/>
    <xdr:grpSp>
      <xdr:nvGrpSpPr>
        <xdr:cNvPr id="2" name="Shape 2"/>
        <xdr:cNvGrpSpPr/>
      </xdr:nvGrpSpPr>
      <xdr:grpSpPr>
        <a:xfrm>
          <a:off x="2264663" y="2856075"/>
          <a:ext cx="6162675" cy="1847850"/>
          <a:chOff x="2264663" y="2856075"/>
          <a:chExt cx="6162675" cy="1847850"/>
        </a:xfrm>
      </xdr:grpSpPr>
      <xdr:grpSp>
        <xdr:nvGrpSpPr>
          <xdr:cNvPr id="3" name="Shape 3"/>
          <xdr:cNvGrpSpPr/>
        </xdr:nvGrpSpPr>
        <xdr:grpSpPr>
          <a:xfrm>
            <a:off x="2264663" y="2856075"/>
            <a:ext cx="6162675" cy="1847850"/>
            <a:chOff x="487680" y="2049780"/>
            <a:chExt cx="6545580" cy="1874520"/>
          </a:xfrm>
        </xdr:grpSpPr>
        <xdr:sp>
          <xdr:nvSpPr>
            <xdr:cNvPr id="4" name="Shape 4"/>
            <xdr:cNvSpPr/>
          </xdr:nvSpPr>
          <xdr:spPr>
            <a:xfrm>
              <a:off x="487680" y="2049780"/>
              <a:ext cx="6545575" cy="1874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5" name="Shape 5"/>
            <xdr:cNvSpPr txBox="1"/>
          </xdr:nvSpPr>
          <xdr:spPr>
            <a:xfrm>
              <a:off x="4061460" y="325374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Organic growth rate</a:t>
              </a:r>
              <a:r>
                <a:rPr lang="en-US" sz="1100">
                  <a:solidFill>
                    <a:schemeClr val="dk1"/>
                  </a:solidFill>
                  <a:latin typeface="Calibri"/>
                  <a:ea typeface="Calibri"/>
                  <a:cs typeface="Calibri"/>
                  <a:sym typeface="Calibri"/>
                </a:rPr>
                <a:t> %</a:t>
              </a:r>
              <a:endParaRPr sz="1100"/>
            </a:p>
          </xdr:txBody>
        </xdr:sp>
        <xdr:sp>
          <xdr:nvSpPr>
            <xdr:cNvPr id="6" name="Shape 6"/>
            <xdr:cNvSpPr txBox="1"/>
          </xdr:nvSpPr>
          <xdr:spPr>
            <a:xfrm>
              <a:off x="5943600" y="328422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Currency exchange impact</a:t>
              </a:r>
              <a:r>
                <a:rPr lang="en-US" sz="1100">
                  <a:solidFill>
                    <a:schemeClr val="dk1"/>
                  </a:solidFill>
                  <a:latin typeface="Calibri"/>
                  <a:ea typeface="Calibri"/>
                  <a:cs typeface="Calibri"/>
                  <a:sym typeface="Calibri"/>
                </a:rPr>
                <a:t> %</a:t>
              </a:r>
              <a:endParaRPr sz="1100"/>
            </a:p>
          </xdr:txBody>
        </xdr:sp>
        <xdr:sp>
          <xdr:nvSpPr>
            <xdr:cNvPr id="7" name="Shape 7"/>
            <xdr:cNvSpPr txBox="1"/>
          </xdr:nvSpPr>
          <xdr:spPr>
            <a:xfrm>
              <a:off x="4937760" y="208788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Total revenue growth rate %</a:t>
              </a:r>
              <a:endParaRPr sz="1400"/>
            </a:p>
          </xdr:txBody>
        </xdr:sp>
        <xdr:sp>
          <xdr:nvSpPr>
            <xdr:cNvPr id="8" name="Shape 8"/>
            <xdr:cNvSpPr txBox="1"/>
          </xdr:nvSpPr>
          <xdr:spPr>
            <a:xfrm>
              <a:off x="2895600" y="209550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Previous</a:t>
              </a:r>
              <a:r>
                <a:rPr lang="en-US" sz="1100">
                  <a:solidFill>
                    <a:schemeClr val="dk1"/>
                  </a:solidFill>
                  <a:latin typeface="Calibri"/>
                  <a:ea typeface="Calibri"/>
                  <a:cs typeface="Calibri"/>
                  <a:sym typeface="Calibri"/>
                </a:rPr>
                <a:t> year revenue X (1+ growth rate)</a:t>
              </a:r>
              <a:endParaRPr sz="1100"/>
            </a:p>
          </xdr:txBody>
        </xdr:sp>
        <xdr:sp>
          <xdr:nvSpPr>
            <xdr:cNvPr id="9" name="Shape 9"/>
            <xdr:cNvSpPr txBox="1"/>
          </xdr:nvSpPr>
          <xdr:spPr>
            <a:xfrm>
              <a:off x="487680" y="2049780"/>
              <a:ext cx="1089660" cy="640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Projected revenue</a:t>
              </a:r>
              <a:endParaRPr sz="1400"/>
            </a:p>
          </xdr:txBody>
        </xdr:sp>
        <xdr:cxnSp>
          <xdr:nvCxnSpPr>
            <xdr:cNvPr id="10" name="Shape 10"/>
            <xdr:cNvCxnSpPr/>
          </xdr:nvCxnSpPr>
          <xdr:spPr>
            <a:xfrm>
              <a:off x="1790700" y="2308860"/>
              <a:ext cx="868680" cy="0"/>
            </a:xfrm>
            <a:prstGeom prst="straightConnector1">
              <a:avLst/>
            </a:prstGeom>
            <a:noFill/>
            <a:ln cap="flat" cmpd="sng" w="9525">
              <a:solidFill>
                <a:schemeClr val="accent1"/>
              </a:solidFill>
              <a:prstDash val="solid"/>
              <a:miter lim="800000"/>
              <a:headEnd len="sm" w="sm" type="none"/>
              <a:tailEnd len="med" w="med" type="triangle"/>
            </a:ln>
          </xdr:spPr>
        </xdr:cxnSp>
        <xdr:cxnSp>
          <xdr:nvCxnSpPr>
            <xdr:cNvPr id="11" name="Shape 11"/>
            <xdr:cNvCxnSpPr/>
          </xdr:nvCxnSpPr>
          <xdr:spPr>
            <a:xfrm>
              <a:off x="4023360" y="2354580"/>
              <a:ext cx="868680" cy="0"/>
            </a:xfrm>
            <a:prstGeom prst="straightConnector1">
              <a:avLst/>
            </a:prstGeom>
            <a:noFill/>
            <a:ln cap="flat" cmpd="sng" w="9525">
              <a:solidFill>
                <a:schemeClr val="accent1"/>
              </a:solidFill>
              <a:prstDash val="solid"/>
              <a:miter lim="800000"/>
              <a:headEnd len="sm" w="sm" type="none"/>
              <a:tailEnd len="med" w="med" type="triangle"/>
            </a:ln>
          </xdr:spPr>
        </xdr:cxnSp>
        <xdr:sp>
          <xdr:nvSpPr>
            <xdr:cNvPr id="12" name="Shape 12"/>
            <xdr:cNvSpPr/>
          </xdr:nvSpPr>
          <xdr:spPr>
            <a:xfrm flipH="1" rot="5400000">
              <a:off x="5337810" y="2343150"/>
              <a:ext cx="361950" cy="1352550"/>
            </a:xfrm>
            <a:prstGeom prst="rightBrace">
              <a:avLst>
                <a:gd fmla="val 8333" name="adj1"/>
                <a:gd fmla="val 50000" name="adj2"/>
              </a:avLst>
            </a:prstGeom>
            <a:noFill/>
            <a:ln cap="flat" cmpd="sng" w="9525">
              <a:solidFill>
                <a:schemeClr val="accent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grpSp>
    <xdr:clientData fLocksWithSheet="0"/>
  </xdr:oneCellAnchor>
  <xdr:oneCellAnchor>
    <xdr:from>
      <xdr:col>0</xdr:col>
      <xdr:colOff>428625</xdr:colOff>
      <xdr:row>11</xdr:row>
      <xdr:rowOff>114300</xdr:rowOff>
    </xdr:from>
    <xdr:ext cx="4038600" cy="3486150"/>
    <xdr:grpSp>
      <xdr:nvGrpSpPr>
        <xdr:cNvPr id="2" name="Shape 2"/>
        <xdr:cNvGrpSpPr/>
      </xdr:nvGrpSpPr>
      <xdr:grpSpPr>
        <a:xfrm>
          <a:off x="3326700" y="2036925"/>
          <a:ext cx="4038600" cy="3486150"/>
          <a:chOff x="3326700" y="2036925"/>
          <a:chExt cx="4038600" cy="3486150"/>
        </a:xfrm>
      </xdr:grpSpPr>
      <xdr:grpSp>
        <xdr:nvGrpSpPr>
          <xdr:cNvPr id="13" name="Shape 13"/>
          <xdr:cNvGrpSpPr/>
        </xdr:nvGrpSpPr>
        <xdr:grpSpPr>
          <a:xfrm>
            <a:off x="3326700" y="2036925"/>
            <a:ext cx="4038600" cy="3486150"/>
            <a:chOff x="960120" y="1981200"/>
            <a:chExt cx="4038600" cy="2561469"/>
          </a:xfrm>
        </xdr:grpSpPr>
        <xdr:sp>
          <xdr:nvSpPr>
            <xdr:cNvPr id="4" name="Shape 4"/>
            <xdr:cNvSpPr/>
          </xdr:nvSpPr>
          <xdr:spPr>
            <a:xfrm>
              <a:off x="960120" y="1981200"/>
              <a:ext cx="4038600" cy="25614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4" name="Shape 14"/>
            <xdr:cNvSpPr txBox="1"/>
          </xdr:nvSpPr>
          <xdr:spPr>
            <a:xfrm>
              <a:off x="960120" y="2377440"/>
              <a:ext cx="1569720" cy="14782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Nike</a:t>
              </a:r>
              <a:r>
                <a:rPr lang="en-US" sz="1100">
                  <a:solidFill>
                    <a:schemeClr val="dk1"/>
                  </a:solidFill>
                  <a:latin typeface="Calibri"/>
                  <a:ea typeface="Calibri"/>
                  <a:cs typeface="Calibri"/>
                  <a:sym typeface="Calibri"/>
                </a:rPr>
                <a:t> Group:</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Revenue</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EBITDA</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PPE</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Capex</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Depreciation &amp; Amortization</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EBIT</a:t>
              </a:r>
              <a:endParaRPr sz="1100"/>
            </a:p>
          </xdr:txBody>
        </xdr:sp>
        <xdr:sp>
          <xdr:nvSpPr>
            <xdr:cNvPr id="15" name="Shape 15"/>
            <xdr:cNvSpPr txBox="1"/>
          </xdr:nvSpPr>
          <xdr:spPr>
            <a:xfrm>
              <a:off x="3970020" y="1981200"/>
              <a:ext cx="102870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North America</a:t>
              </a:r>
              <a:endParaRPr sz="1400"/>
            </a:p>
          </xdr:txBody>
        </xdr:sp>
        <xdr:sp>
          <xdr:nvSpPr>
            <xdr:cNvPr id="16" name="Shape 16"/>
            <xdr:cNvSpPr txBox="1"/>
          </xdr:nvSpPr>
          <xdr:spPr>
            <a:xfrm>
              <a:off x="3970020" y="2415540"/>
              <a:ext cx="1028700" cy="609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Europe, Middle East &amp; Africa</a:t>
              </a:r>
              <a:endParaRPr sz="1400"/>
            </a:p>
          </xdr:txBody>
        </xdr:sp>
        <xdr:sp>
          <xdr:nvSpPr>
            <xdr:cNvPr id="17" name="Shape 17"/>
            <xdr:cNvSpPr txBox="1"/>
          </xdr:nvSpPr>
          <xdr:spPr>
            <a:xfrm>
              <a:off x="3970020" y="3147060"/>
              <a:ext cx="102870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Greater China</a:t>
              </a:r>
              <a:endParaRPr sz="1400"/>
            </a:p>
          </xdr:txBody>
        </xdr:sp>
        <xdr:sp>
          <xdr:nvSpPr>
            <xdr:cNvPr id="18" name="Shape 18"/>
            <xdr:cNvSpPr txBox="1"/>
          </xdr:nvSpPr>
          <xdr:spPr>
            <a:xfrm>
              <a:off x="3954780" y="3681609"/>
              <a:ext cx="1028700" cy="4876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Asia Pacific &amp; Latin America</a:t>
              </a:r>
              <a:endParaRPr sz="1400"/>
            </a:p>
          </xdr:txBody>
        </xdr:sp>
        <xdr:sp>
          <xdr:nvSpPr>
            <xdr:cNvPr id="19" name="Shape 19"/>
            <xdr:cNvSpPr txBox="1"/>
          </xdr:nvSpPr>
          <xdr:spPr>
            <a:xfrm>
              <a:off x="3954780" y="4283589"/>
              <a:ext cx="102870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Converse</a:t>
              </a:r>
              <a:endParaRPr sz="1400"/>
            </a:p>
          </xdr:txBody>
        </xdr:sp>
        <xdr:cxnSp>
          <xdr:nvCxnSpPr>
            <xdr:cNvPr id="20" name="Shape 20"/>
            <xdr:cNvCxnSpPr/>
          </xdr:nvCxnSpPr>
          <xdr:spPr>
            <a:xfrm flipH="1" rot="10800000">
              <a:off x="2586990" y="2133600"/>
              <a:ext cx="1257300" cy="105918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cxnSp>
          <xdr:nvCxnSpPr>
            <xdr:cNvPr id="21" name="Shape 21"/>
            <xdr:cNvCxnSpPr/>
          </xdr:nvCxnSpPr>
          <xdr:spPr>
            <a:xfrm flipH="1" rot="10800000">
              <a:off x="2602230" y="2720340"/>
              <a:ext cx="1226820" cy="472440"/>
            </a:xfrm>
            <a:prstGeom prst="bentConnector3">
              <a:avLst>
                <a:gd fmla="val 50000" name="adj1"/>
              </a:avLst>
            </a:prstGeom>
            <a:noFill/>
            <a:ln cap="flat" cmpd="sng" w="9525">
              <a:solidFill>
                <a:schemeClr val="accent1"/>
              </a:solidFill>
              <a:prstDash val="solid"/>
              <a:miter lim="800000"/>
              <a:headEnd len="sm" w="sm" type="none"/>
              <a:tailEnd len="med" w="med" type="triangle"/>
            </a:ln>
          </xdr:spPr>
        </xdr:cxnSp>
        <xdr:cxnSp>
          <xdr:nvCxnSpPr>
            <xdr:cNvPr id="22" name="Shape 22"/>
            <xdr:cNvCxnSpPr/>
          </xdr:nvCxnSpPr>
          <xdr:spPr>
            <a:xfrm>
              <a:off x="2594610" y="3185160"/>
              <a:ext cx="1242060" cy="99060"/>
            </a:xfrm>
            <a:prstGeom prst="bentConnector3">
              <a:avLst>
                <a:gd fmla="val 92331" name="adj1"/>
              </a:avLst>
            </a:prstGeom>
            <a:noFill/>
            <a:ln cap="flat" cmpd="sng" w="9525">
              <a:solidFill>
                <a:schemeClr val="accent1"/>
              </a:solidFill>
              <a:prstDash val="solid"/>
              <a:miter lim="800000"/>
              <a:headEnd len="sm" w="sm" type="none"/>
              <a:tailEnd len="med" w="med" type="triangle"/>
            </a:ln>
          </xdr:spPr>
        </xdr:cxnSp>
        <xdr:cxnSp>
          <xdr:nvCxnSpPr>
            <xdr:cNvPr id="23" name="Shape 23"/>
            <xdr:cNvCxnSpPr/>
          </xdr:nvCxnSpPr>
          <xdr:spPr>
            <a:xfrm>
              <a:off x="2598420" y="3194868"/>
              <a:ext cx="1264920" cy="548640"/>
            </a:xfrm>
            <a:prstGeom prst="bentConnector3">
              <a:avLst>
                <a:gd fmla="val 91566" name="adj1"/>
              </a:avLst>
            </a:prstGeom>
            <a:noFill/>
            <a:ln cap="flat" cmpd="sng" w="9525">
              <a:solidFill>
                <a:schemeClr val="accent1"/>
              </a:solidFill>
              <a:prstDash val="solid"/>
              <a:miter lim="800000"/>
              <a:headEnd len="sm" w="sm" type="none"/>
              <a:tailEnd len="med" w="med" type="triangle"/>
            </a:ln>
          </xdr:spPr>
        </xdr:cxnSp>
        <xdr:cxnSp>
          <xdr:nvCxnSpPr>
            <xdr:cNvPr id="24" name="Shape 24"/>
            <xdr:cNvCxnSpPr/>
          </xdr:nvCxnSpPr>
          <xdr:spPr>
            <a:xfrm>
              <a:off x="2647950" y="3194868"/>
              <a:ext cx="1165860" cy="1089660"/>
            </a:xfrm>
            <a:prstGeom prst="bentConnector3">
              <a:avLst>
                <a:gd fmla="val 95098"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4467225</xdr:colOff>
      <xdr:row>8</xdr:row>
      <xdr:rowOff>0</xdr:rowOff>
    </xdr:from>
    <xdr:ext cx="1752600" cy="1085850"/>
    <xdr:grpSp>
      <xdr:nvGrpSpPr>
        <xdr:cNvPr id="2" name="Shape 2"/>
        <xdr:cNvGrpSpPr/>
      </xdr:nvGrpSpPr>
      <xdr:grpSpPr>
        <a:xfrm>
          <a:off x="4469700" y="3237075"/>
          <a:ext cx="1752600" cy="1085850"/>
          <a:chOff x="4469700" y="3237075"/>
          <a:chExt cx="1752600" cy="1085850"/>
        </a:xfrm>
      </xdr:grpSpPr>
      <xdr:grpSp>
        <xdr:nvGrpSpPr>
          <xdr:cNvPr id="25" name="Shape 25"/>
          <xdr:cNvGrpSpPr/>
        </xdr:nvGrpSpPr>
        <xdr:grpSpPr>
          <a:xfrm>
            <a:off x="4469700" y="3237075"/>
            <a:ext cx="1752600" cy="1085850"/>
            <a:chOff x="4549140" y="2903220"/>
            <a:chExt cx="1760220" cy="1104900"/>
          </a:xfrm>
        </xdr:grpSpPr>
        <xdr:sp>
          <xdr:nvSpPr>
            <xdr:cNvPr id="4" name="Shape 4"/>
            <xdr:cNvSpPr/>
          </xdr:nvSpPr>
          <xdr:spPr>
            <a:xfrm>
              <a:off x="4549140" y="2903220"/>
              <a:ext cx="1760200" cy="1104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xnSp>
          <xdr:nvCxnSpPr>
            <xdr:cNvPr id="26" name="Shape 26"/>
            <xdr:cNvCxnSpPr/>
          </xdr:nvCxnSpPr>
          <xdr:spPr>
            <a:xfrm>
              <a:off x="4549140" y="3649980"/>
              <a:ext cx="708660" cy="236220"/>
            </a:xfrm>
            <a:prstGeom prst="bentConnector3">
              <a:avLst>
                <a:gd fmla="val 61017" name="adj1"/>
              </a:avLst>
            </a:prstGeom>
            <a:noFill/>
            <a:ln cap="flat" cmpd="sng" w="9525">
              <a:solidFill>
                <a:schemeClr val="accent1"/>
              </a:solidFill>
              <a:prstDash val="solid"/>
              <a:miter lim="800000"/>
              <a:headEnd len="sm" w="sm" type="none"/>
              <a:tailEnd len="med" w="med" type="triangle"/>
            </a:ln>
          </xdr:spPr>
        </xdr:cxnSp>
        <xdr:grpSp>
          <xdr:nvGrpSpPr>
            <xdr:cNvPr id="27" name="Shape 27"/>
            <xdr:cNvGrpSpPr/>
          </xdr:nvGrpSpPr>
          <xdr:grpSpPr>
            <a:xfrm>
              <a:off x="4556760" y="2903220"/>
              <a:ext cx="1752600" cy="1104900"/>
              <a:chOff x="5257800" y="1668780"/>
              <a:chExt cx="1752600" cy="1104900"/>
            </a:xfrm>
          </xdr:grpSpPr>
          <xdr:sp>
            <xdr:nvSpPr>
              <xdr:cNvPr id="28" name="Shape 28"/>
              <xdr:cNvSpPr txBox="1"/>
            </xdr:nvSpPr>
            <xdr:spPr>
              <a:xfrm>
                <a:off x="6035040" y="166878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29" name="Shape 29"/>
              <xdr:cNvSpPr txBox="1"/>
            </xdr:nvSpPr>
            <xdr:spPr>
              <a:xfrm>
                <a:off x="6035040" y="211836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30" name="Shape 30"/>
              <xdr:cNvSpPr txBox="1"/>
            </xdr:nvSpPr>
            <xdr:spPr>
              <a:xfrm>
                <a:off x="6035040" y="251460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31" name="Shape 31"/>
              <xdr:cNvCxnSpPr/>
            </xdr:nvCxnSpPr>
            <xdr:spPr>
              <a:xfrm flipH="1" rot="10800000">
                <a:off x="5257800" y="1805940"/>
                <a:ext cx="693420" cy="594360"/>
              </a:xfrm>
              <a:prstGeom prst="bentConnector3">
                <a:avLst>
                  <a:gd fmla="val 151099" name="adj1"/>
                </a:avLst>
              </a:prstGeom>
              <a:noFill/>
              <a:ln cap="flat" cmpd="sng" w="9525">
                <a:solidFill>
                  <a:schemeClr val="accent1"/>
                </a:solidFill>
                <a:prstDash val="solid"/>
                <a:miter lim="800000"/>
                <a:headEnd len="sm" w="sm" type="none"/>
                <a:tailEnd len="med" w="med" type="triangle"/>
              </a:ln>
            </xdr:spPr>
          </xdr:cxnSp>
          <xdr:cxnSp>
            <xdr:nvCxnSpPr>
              <xdr:cNvPr id="32" name="Shape 32"/>
              <xdr:cNvCxnSpPr/>
            </xdr:nvCxnSpPr>
            <xdr:spPr>
              <a:xfrm flipH="1" rot="10800000">
                <a:off x="5273040" y="2209800"/>
                <a:ext cx="662940" cy="198120"/>
              </a:xfrm>
              <a:prstGeom prst="bentConnector3">
                <a:avLst>
                  <a:gd fmla="val 155747" name="adj1"/>
                </a:avLst>
              </a:prstGeom>
              <a:noFill/>
              <a:ln cap="flat" cmpd="sng" w="9525">
                <a:solidFill>
                  <a:schemeClr val="accent1"/>
                </a:solidFill>
                <a:prstDash val="solid"/>
                <a:miter lim="800000"/>
                <a:headEnd len="sm" w="sm" type="none"/>
                <a:tailEnd len="med" w="med" type="triangle"/>
              </a:ln>
            </xdr:spPr>
          </xdr:cxnSp>
        </xdr:grpSp>
      </xdr:grpSp>
    </xdr:grpSp>
    <xdr:clientData fLocksWithSheet="0"/>
  </xdr:oneCellAnchor>
  <xdr:oneCellAnchor>
    <xdr:from>
      <xdr:col>0</xdr:col>
      <xdr:colOff>4476750</xdr:colOff>
      <xdr:row>14</xdr:row>
      <xdr:rowOff>66675</xdr:rowOff>
    </xdr:from>
    <xdr:ext cx="1790700" cy="1085850"/>
    <xdr:grpSp>
      <xdr:nvGrpSpPr>
        <xdr:cNvPr id="2" name="Shape 2"/>
        <xdr:cNvGrpSpPr/>
      </xdr:nvGrpSpPr>
      <xdr:grpSpPr>
        <a:xfrm>
          <a:off x="4450650" y="3237075"/>
          <a:ext cx="1790700" cy="1085850"/>
          <a:chOff x="4450650" y="3237075"/>
          <a:chExt cx="1790700" cy="1085850"/>
        </a:xfrm>
      </xdr:grpSpPr>
      <xdr:grpSp>
        <xdr:nvGrpSpPr>
          <xdr:cNvPr id="33" name="Shape 33"/>
          <xdr:cNvGrpSpPr/>
        </xdr:nvGrpSpPr>
        <xdr:grpSpPr>
          <a:xfrm>
            <a:off x="4450650" y="3237075"/>
            <a:ext cx="1790700" cy="1085850"/>
            <a:chOff x="4678680" y="3040380"/>
            <a:chExt cx="1798320" cy="1104900"/>
          </a:xfrm>
        </xdr:grpSpPr>
        <xdr:sp>
          <xdr:nvSpPr>
            <xdr:cNvPr id="4" name="Shape 4"/>
            <xdr:cNvSpPr/>
          </xdr:nvSpPr>
          <xdr:spPr>
            <a:xfrm>
              <a:off x="4678680" y="3040380"/>
              <a:ext cx="1798300" cy="1104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4" name="Shape 34"/>
            <xdr:cNvGrpSpPr/>
          </xdr:nvGrpSpPr>
          <xdr:grpSpPr>
            <a:xfrm>
              <a:off x="4686300" y="3040380"/>
              <a:ext cx="1790700" cy="1104900"/>
              <a:chOff x="5219700" y="1668780"/>
              <a:chExt cx="1790700" cy="1104900"/>
            </a:xfrm>
          </xdr:grpSpPr>
          <xdr:sp>
            <xdr:nvSpPr>
              <xdr:cNvPr id="35" name="Shape 35"/>
              <xdr:cNvSpPr txBox="1"/>
            </xdr:nvSpPr>
            <xdr:spPr>
              <a:xfrm>
                <a:off x="6035040" y="166878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36" name="Shape 36"/>
              <xdr:cNvSpPr txBox="1"/>
            </xdr:nvSpPr>
            <xdr:spPr>
              <a:xfrm>
                <a:off x="6035040" y="211836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37" name="Shape 37"/>
              <xdr:cNvSpPr txBox="1"/>
            </xdr:nvSpPr>
            <xdr:spPr>
              <a:xfrm>
                <a:off x="6035040" y="251460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38" name="Shape 38"/>
              <xdr:cNvCxnSpPr/>
            </xdr:nvCxnSpPr>
            <xdr:spPr>
              <a:xfrm flipH="1" rot="10800000">
                <a:off x="5257800" y="1805940"/>
                <a:ext cx="693420" cy="83820"/>
              </a:xfrm>
              <a:prstGeom prst="bentConnector3">
                <a:avLst>
                  <a:gd fmla="val 120330" name="adj1"/>
                </a:avLst>
              </a:prstGeom>
              <a:noFill/>
              <a:ln cap="flat" cmpd="sng" w="9525">
                <a:solidFill>
                  <a:schemeClr val="accent1"/>
                </a:solidFill>
                <a:prstDash val="solid"/>
                <a:miter lim="800000"/>
                <a:headEnd len="sm" w="sm" type="none"/>
                <a:tailEnd len="med" w="med" type="triangle"/>
              </a:ln>
            </xdr:spPr>
          </xdr:cxnSp>
          <xdr:cxnSp>
            <xdr:nvCxnSpPr>
              <xdr:cNvPr id="39" name="Shape 39"/>
              <xdr:cNvCxnSpPr/>
            </xdr:nvCxnSpPr>
            <xdr:spPr>
              <a:xfrm>
                <a:off x="5219700" y="1889760"/>
                <a:ext cx="716280" cy="320040"/>
              </a:xfrm>
              <a:prstGeom prst="bentConnector3">
                <a:avLst>
                  <a:gd fmla="val 121277" name="adj1"/>
                </a:avLst>
              </a:prstGeom>
              <a:noFill/>
              <a:ln cap="flat" cmpd="sng" w="9525">
                <a:solidFill>
                  <a:schemeClr val="accent1"/>
                </a:solidFill>
                <a:prstDash val="solid"/>
                <a:miter lim="800000"/>
                <a:headEnd len="sm" w="sm" type="none"/>
                <a:tailEnd len="med" w="med" type="triangle"/>
              </a:ln>
            </xdr:spPr>
          </xdr:cxnSp>
        </xdr:grpSp>
        <xdr:cxnSp>
          <xdr:nvCxnSpPr>
            <xdr:cNvPr id="40" name="Shape 40"/>
            <xdr:cNvCxnSpPr/>
          </xdr:nvCxnSpPr>
          <xdr:spPr>
            <a:xfrm>
              <a:off x="4678680" y="3253740"/>
              <a:ext cx="754380" cy="746760"/>
            </a:xfrm>
            <a:prstGeom prst="bentConnector3">
              <a:avLst>
                <a:gd fmla="val 71515"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4495800</xdr:colOff>
      <xdr:row>20</xdr:row>
      <xdr:rowOff>114300</xdr:rowOff>
    </xdr:from>
    <xdr:ext cx="1943100" cy="1085850"/>
    <xdr:grpSp>
      <xdr:nvGrpSpPr>
        <xdr:cNvPr id="2" name="Shape 2"/>
        <xdr:cNvGrpSpPr/>
      </xdr:nvGrpSpPr>
      <xdr:grpSpPr>
        <a:xfrm>
          <a:off x="4374450" y="3237075"/>
          <a:ext cx="1943100" cy="1085850"/>
          <a:chOff x="4374450" y="3237075"/>
          <a:chExt cx="1943100" cy="1085850"/>
        </a:xfrm>
      </xdr:grpSpPr>
      <xdr:grpSp>
        <xdr:nvGrpSpPr>
          <xdr:cNvPr id="41" name="Shape 41"/>
          <xdr:cNvGrpSpPr/>
        </xdr:nvGrpSpPr>
        <xdr:grpSpPr>
          <a:xfrm>
            <a:off x="4374450" y="3237075"/>
            <a:ext cx="1943100" cy="1085850"/>
            <a:chOff x="4495800" y="4053840"/>
            <a:chExt cx="1943100" cy="1104900"/>
          </a:xfrm>
        </xdr:grpSpPr>
        <xdr:sp>
          <xdr:nvSpPr>
            <xdr:cNvPr id="4" name="Shape 4"/>
            <xdr:cNvSpPr/>
          </xdr:nvSpPr>
          <xdr:spPr>
            <a:xfrm>
              <a:off x="4495800" y="4053840"/>
              <a:ext cx="1943100" cy="1104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42" name="Shape 42"/>
            <xdr:cNvGrpSpPr/>
          </xdr:nvGrpSpPr>
          <xdr:grpSpPr>
            <a:xfrm>
              <a:off x="4495800" y="4053840"/>
              <a:ext cx="1943100" cy="1104900"/>
              <a:chOff x="5273040" y="1653540"/>
              <a:chExt cx="1943100" cy="1104900"/>
            </a:xfrm>
          </xdr:grpSpPr>
          <xdr:sp>
            <xdr:nvSpPr>
              <xdr:cNvPr id="43" name="Shape 43"/>
              <xdr:cNvSpPr txBox="1"/>
            </xdr:nvSpPr>
            <xdr:spPr>
              <a:xfrm>
                <a:off x="6240780" y="165354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44" name="Shape 44"/>
              <xdr:cNvSpPr txBox="1"/>
            </xdr:nvSpPr>
            <xdr:spPr>
              <a:xfrm>
                <a:off x="6240780" y="210312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45" name="Shape 45"/>
              <xdr:cNvSpPr txBox="1"/>
            </xdr:nvSpPr>
            <xdr:spPr>
              <a:xfrm>
                <a:off x="6240780" y="249936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46" name="Shape 46"/>
              <xdr:cNvCxnSpPr/>
            </xdr:nvCxnSpPr>
            <xdr:spPr>
              <a:xfrm flipH="1" rot="10800000">
                <a:off x="5288280" y="1760220"/>
                <a:ext cx="853440" cy="91440"/>
              </a:xfrm>
              <a:prstGeom prst="bentConnector3">
                <a:avLst>
                  <a:gd fmla="val 136607" name="adj1"/>
                </a:avLst>
              </a:prstGeom>
              <a:noFill/>
              <a:ln cap="flat" cmpd="sng" w="9525">
                <a:solidFill>
                  <a:schemeClr val="accent1"/>
                </a:solidFill>
                <a:prstDash val="solid"/>
                <a:miter lim="800000"/>
                <a:headEnd len="sm" w="sm" type="none"/>
                <a:tailEnd len="med" w="med" type="triangle"/>
              </a:ln>
            </xdr:spPr>
          </xdr:cxnSp>
          <xdr:cxnSp>
            <xdr:nvCxnSpPr>
              <xdr:cNvPr id="47" name="Shape 47"/>
              <xdr:cNvCxnSpPr/>
            </xdr:nvCxnSpPr>
            <xdr:spPr>
              <a:xfrm>
                <a:off x="5273040" y="1851660"/>
                <a:ext cx="883920" cy="365760"/>
              </a:xfrm>
              <a:prstGeom prst="bentConnector3">
                <a:avLst>
                  <a:gd fmla="val 133621" name="adj1"/>
                </a:avLst>
              </a:prstGeom>
              <a:noFill/>
              <a:ln cap="flat" cmpd="sng" w="9525">
                <a:solidFill>
                  <a:schemeClr val="accent1"/>
                </a:solidFill>
                <a:prstDash val="solid"/>
                <a:miter lim="800000"/>
                <a:headEnd len="sm" w="sm" type="none"/>
                <a:tailEnd len="med" w="med" type="triangle"/>
              </a:ln>
            </xdr:spPr>
          </xdr:cxnSp>
        </xdr:grpSp>
        <xdr:cxnSp>
          <xdr:nvCxnSpPr>
            <xdr:cNvPr id="48" name="Shape 48"/>
            <xdr:cNvCxnSpPr/>
          </xdr:nvCxnSpPr>
          <xdr:spPr>
            <a:xfrm>
              <a:off x="4495800" y="4251960"/>
              <a:ext cx="952500" cy="807720"/>
            </a:xfrm>
            <a:prstGeom prst="bentConnector3">
              <a:avLst>
                <a:gd fmla="val 42800"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4505325</xdr:colOff>
      <xdr:row>26</xdr:row>
      <xdr:rowOff>123825</xdr:rowOff>
    </xdr:from>
    <xdr:ext cx="2724150" cy="1304925"/>
    <xdr:grpSp>
      <xdr:nvGrpSpPr>
        <xdr:cNvPr id="2" name="Shape 2"/>
        <xdr:cNvGrpSpPr/>
      </xdr:nvGrpSpPr>
      <xdr:grpSpPr>
        <a:xfrm>
          <a:off x="3983925" y="3127390"/>
          <a:ext cx="2724150" cy="1305073"/>
          <a:chOff x="3983925" y="3127390"/>
          <a:chExt cx="2724150" cy="1305073"/>
        </a:xfrm>
      </xdr:grpSpPr>
      <xdr:grpSp>
        <xdr:nvGrpSpPr>
          <xdr:cNvPr id="49" name="Shape 49"/>
          <xdr:cNvGrpSpPr/>
        </xdr:nvGrpSpPr>
        <xdr:grpSpPr>
          <a:xfrm>
            <a:off x="3983925" y="3127390"/>
            <a:ext cx="2724150" cy="1305073"/>
            <a:chOff x="4511040" y="4251810"/>
            <a:chExt cx="2727960" cy="1326030"/>
          </a:xfrm>
        </xdr:grpSpPr>
        <xdr:sp>
          <xdr:nvSpPr>
            <xdr:cNvPr id="4" name="Shape 4"/>
            <xdr:cNvSpPr/>
          </xdr:nvSpPr>
          <xdr:spPr>
            <a:xfrm>
              <a:off x="4511040" y="4251960"/>
              <a:ext cx="2727950" cy="13258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0" name="Shape 50"/>
            <xdr:cNvGrpSpPr/>
          </xdr:nvGrpSpPr>
          <xdr:grpSpPr>
            <a:xfrm>
              <a:off x="4511040" y="4251810"/>
              <a:ext cx="2727960" cy="1326030"/>
              <a:chOff x="5288280" y="1851510"/>
              <a:chExt cx="2727960" cy="1326030"/>
            </a:xfrm>
          </xdr:grpSpPr>
          <xdr:sp>
            <xdr:nvSpPr>
              <xdr:cNvPr id="51" name="Shape 51"/>
              <xdr:cNvSpPr txBox="1"/>
            </xdr:nvSpPr>
            <xdr:spPr>
              <a:xfrm>
                <a:off x="7040880" y="2072640"/>
                <a:ext cx="97536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52" name="Shape 52"/>
              <xdr:cNvSpPr txBox="1"/>
            </xdr:nvSpPr>
            <xdr:spPr>
              <a:xfrm>
                <a:off x="7040880" y="2522220"/>
                <a:ext cx="937260" cy="2286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53" name="Shape 53"/>
              <xdr:cNvSpPr txBox="1"/>
            </xdr:nvSpPr>
            <xdr:spPr>
              <a:xfrm>
                <a:off x="7040880" y="2918460"/>
                <a:ext cx="94488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54" name="Shape 54"/>
              <xdr:cNvCxnSpPr>
                <a:endCxn id="51" idx="1"/>
              </xdr:cNvCxnSpPr>
            </xdr:nvCxnSpPr>
            <xdr:spPr>
              <a:xfrm>
                <a:off x="5288280" y="1851510"/>
                <a:ext cx="1752600" cy="362100"/>
              </a:xfrm>
              <a:prstGeom prst="bentConnector3">
                <a:avLst>
                  <a:gd fmla="val 94348" name="adj1"/>
                </a:avLst>
              </a:prstGeom>
              <a:noFill/>
              <a:ln cap="flat" cmpd="sng" w="9525">
                <a:solidFill>
                  <a:schemeClr val="accent1"/>
                </a:solidFill>
                <a:prstDash val="solid"/>
                <a:miter lim="800000"/>
                <a:headEnd len="sm" w="sm" type="none"/>
                <a:tailEnd len="med" w="med" type="triangle"/>
              </a:ln>
            </xdr:spPr>
          </xdr:cxnSp>
          <xdr:cxnSp>
            <xdr:nvCxnSpPr>
              <xdr:cNvPr id="55" name="Shape 55"/>
              <xdr:cNvCxnSpPr>
                <a:endCxn id="52" idx="1"/>
              </xdr:cNvCxnSpPr>
            </xdr:nvCxnSpPr>
            <xdr:spPr>
              <a:xfrm>
                <a:off x="5288280" y="1859220"/>
                <a:ext cx="1752600" cy="777300"/>
              </a:xfrm>
              <a:prstGeom prst="bentConnector3">
                <a:avLst>
                  <a:gd fmla="val 94348" name="adj1"/>
                </a:avLst>
              </a:prstGeom>
              <a:noFill/>
              <a:ln cap="flat" cmpd="sng" w="9525">
                <a:solidFill>
                  <a:schemeClr val="accent1"/>
                </a:solidFill>
                <a:prstDash val="solid"/>
                <a:miter lim="800000"/>
                <a:headEnd len="sm" w="sm" type="none"/>
                <a:tailEnd len="med" w="med" type="triangle"/>
              </a:ln>
            </xdr:spPr>
          </xdr:cxnSp>
        </xdr:grpSp>
        <xdr:cxnSp>
          <xdr:nvCxnSpPr>
            <xdr:cNvPr id="56" name="Shape 56"/>
            <xdr:cNvCxnSpPr>
              <a:endCxn id="53" idx="1"/>
            </xdr:cNvCxnSpPr>
          </xdr:nvCxnSpPr>
          <xdr:spPr>
            <a:xfrm>
              <a:off x="4533840" y="4267200"/>
              <a:ext cx="1729800" cy="1181100"/>
            </a:xfrm>
            <a:prstGeom prst="bentConnector3">
              <a:avLst>
                <a:gd fmla="val 50072"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oneCellAnchor>
    <xdr:from>
      <xdr:col>0</xdr:col>
      <xdr:colOff>2457450</xdr:colOff>
      <xdr:row>31</xdr:row>
      <xdr:rowOff>0</xdr:rowOff>
    </xdr:from>
    <xdr:ext cx="2438400" cy="1123950"/>
    <xdr:grpSp>
      <xdr:nvGrpSpPr>
        <xdr:cNvPr id="2" name="Shape 2"/>
        <xdr:cNvGrpSpPr/>
      </xdr:nvGrpSpPr>
      <xdr:grpSpPr>
        <a:xfrm>
          <a:off x="4784025" y="2560800"/>
          <a:ext cx="1123950" cy="2438400"/>
          <a:chOff x="4784025" y="2560800"/>
          <a:chExt cx="1123950" cy="2438400"/>
        </a:xfrm>
      </xdr:grpSpPr>
      <xdr:grpSp>
        <xdr:nvGrpSpPr>
          <xdr:cNvPr id="57" name="Shape 57"/>
          <xdr:cNvGrpSpPr/>
        </xdr:nvGrpSpPr>
        <xdr:grpSpPr>
          <a:xfrm rot="5400000">
            <a:off x="4784025" y="2560800"/>
            <a:ext cx="1123950" cy="2438400"/>
            <a:chOff x="4488180" y="3360420"/>
            <a:chExt cx="1143000" cy="2438400"/>
          </a:xfrm>
        </xdr:grpSpPr>
        <xdr:sp>
          <xdr:nvSpPr>
            <xdr:cNvPr id="4" name="Shape 4"/>
            <xdr:cNvSpPr/>
          </xdr:nvSpPr>
          <xdr:spPr>
            <a:xfrm>
              <a:off x="4488180" y="3360420"/>
              <a:ext cx="1143000" cy="2438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8" name="Shape 58"/>
            <xdr:cNvGrpSpPr/>
          </xdr:nvGrpSpPr>
          <xdr:grpSpPr>
            <a:xfrm>
              <a:off x="4488180" y="3360420"/>
              <a:ext cx="1143000" cy="2438400"/>
              <a:chOff x="5265420" y="960120"/>
              <a:chExt cx="1143000" cy="2438400"/>
            </a:xfrm>
          </xdr:grpSpPr>
          <xdr:sp>
            <xdr:nvSpPr>
              <xdr:cNvPr id="59" name="Shape 59"/>
              <xdr:cNvSpPr txBox="1"/>
            </xdr:nvSpPr>
            <xdr:spPr>
              <a:xfrm rot="-5400000">
                <a:off x="5922645" y="1160145"/>
                <a:ext cx="681990" cy="28194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lang="en-US" sz="1100">
                    <a:solidFill>
                      <a:schemeClr val="dk1"/>
                    </a:solidFill>
                    <a:latin typeface="Calibri"/>
                    <a:ea typeface="Calibri"/>
                    <a:cs typeface="Calibri"/>
                    <a:sym typeface="Calibri"/>
                  </a:rPr>
                  <a:t>Footwear</a:t>
                </a:r>
                <a:endParaRPr sz="1400"/>
              </a:p>
            </xdr:txBody>
          </xdr:sp>
          <xdr:sp>
            <xdr:nvSpPr>
              <xdr:cNvPr id="60" name="Shape 60"/>
              <xdr:cNvSpPr txBox="1"/>
            </xdr:nvSpPr>
            <xdr:spPr>
              <a:xfrm rot="-5400000">
                <a:off x="5920740" y="1977390"/>
                <a:ext cx="666750" cy="21717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Apparel</a:t>
                </a:r>
                <a:endParaRPr sz="1400"/>
              </a:p>
            </xdr:txBody>
          </xdr:sp>
          <xdr:sp>
            <xdr:nvSpPr>
              <xdr:cNvPr id="61" name="Shape 61"/>
              <xdr:cNvSpPr txBox="1"/>
            </xdr:nvSpPr>
            <xdr:spPr>
              <a:xfrm rot="-5400000">
                <a:off x="5890260" y="2880360"/>
                <a:ext cx="777240" cy="25908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lang="en-US" sz="1100">
                    <a:solidFill>
                      <a:schemeClr val="dk1"/>
                    </a:solidFill>
                    <a:latin typeface="Calibri"/>
                    <a:ea typeface="Calibri"/>
                    <a:cs typeface="Calibri"/>
                    <a:sym typeface="Calibri"/>
                  </a:rPr>
                  <a:t>Equipment</a:t>
                </a:r>
                <a:endParaRPr sz="1400"/>
              </a:p>
            </xdr:txBody>
          </xdr:sp>
          <xdr:cxnSp>
            <xdr:nvCxnSpPr>
              <xdr:cNvPr id="62" name="Shape 62"/>
              <xdr:cNvCxnSpPr/>
            </xdr:nvCxnSpPr>
            <xdr:spPr>
              <a:xfrm flipH="1" rot="10800000">
                <a:off x="5265420" y="1455420"/>
                <a:ext cx="845820" cy="403860"/>
              </a:xfrm>
              <a:prstGeom prst="bentConnector3">
                <a:avLst>
                  <a:gd fmla="val 141892" name="adj1"/>
                </a:avLst>
              </a:prstGeom>
              <a:noFill/>
              <a:ln cap="flat" cmpd="sng" w="9525">
                <a:solidFill>
                  <a:schemeClr val="accent1"/>
                </a:solidFill>
                <a:prstDash val="solid"/>
                <a:miter lim="800000"/>
                <a:headEnd len="sm" w="sm" type="none"/>
                <a:tailEnd len="med" w="med" type="triangle"/>
              </a:ln>
            </xdr:spPr>
          </xdr:cxnSp>
          <xdr:cxnSp>
            <xdr:nvCxnSpPr>
              <xdr:cNvPr id="63" name="Shape 63"/>
              <xdr:cNvCxnSpPr/>
            </xdr:nvCxnSpPr>
            <xdr:spPr>
              <a:xfrm>
                <a:off x="5273040" y="1851660"/>
                <a:ext cx="815340" cy="190500"/>
              </a:xfrm>
              <a:prstGeom prst="bentConnector3">
                <a:avLst>
                  <a:gd fmla="val 145327" name="adj1"/>
                </a:avLst>
              </a:prstGeom>
              <a:noFill/>
              <a:ln cap="flat" cmpd="sng" w="9525">
                <a:solidFill>
                  <a:schemeClr val="accent1"/>
                </a:solidFill>
                <a:prstDash val="solid"/>
                <a:miter lim="800000"/>
                <a:headEnd len="sm" w="sm" type="none"/>
                <a:tailEnd len="med" w="med" type="triangle"/>
              </a:ln>
            </xdr:spPr>
          </xdr:cxnSp>
        </xdr:grpSp>
        <xdr:cxnSp>
          <xdr:nvCxnSpPr>
            <xdr:cNvPr id="64" name="Shape 64"/>
            <xdr:cNvCxnSpPr/>
          </xdr:nvCxnSpPr>
          <xdr:spPr>
            <a:xfrm>
              <a:off x="4495800" y="4251960"/>
              <a:ext cx="822960" cy="815340"/>
            </a:xfrm>
            <a:prstGeom prst="bentConnector3">
              <a:avLst>
                <a:gd fmla="val -192310" name="adj1"/>
              </a:avLst>
            </a:prstGeom>
            <a:noFill/>
            <a:ln cap="flat" cmpd="sng" w="9525">
              <a:solidFill>
                <a:schemeClr val="accent1"/>
              </a:solidFill>
              <a:prstDash val="solid"/>
              <a:miter lim="800000"/>
              <a:headEnd len="sm" w="sm" type="none"/>
              <a:tailEnd len="med" w="med" type="triangle"/>
            </a:ln>
          </xdr:spPr>
        </xdr:cxnSp>
      </xdr:grpSp>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71"/>
  </cols>
  <sheetData>
    <row r="1" ht="14.25" customHeight="1">
      <c r="A1" s="1" t="s">
        <v>0</v>
      </c>
    </row>
    <row r="2" ht="14.25" customHeight="1">
      <c r="A2" s="2" t="s">
        <v>1</v>
      </c>
    </row>
    <row r="3" ht="14.25" customHeight="1">
      <c r="A3" s="2" t="s">
        <v>2</v>
      </c>
    </row>
    <row r="4" ht="14.25" customHeight="1">
      <c r="A4" s="2" t="s">
        <v>3</v>
      </c>
    </row>
    <row r="5" ht="14.25" customHeight="1">
      <c r="A5" s="3" t="s">
        <v>4</v>
      </c>
    </row>
    <row r="6" ht="14.25" customHeight="1">
      <c r="A6" s="2"/>
    </row>
    <row r="7" ht="14.25" customHeight="1">
      <c r="A7" s="2"/>
    </row>
    <row r="8" ht="14.25" customHeight="1">
      <c r="A8" s="3"/>
    </row>
    <row r="9" ht="14.25" customHeight="1">
      <c r="A9" s="3"/>
      <c r="B9" s="4"/>
      <c r="C9" s="4"/>
      <c r="D9" s="4"/>
      <c r="E9" s="4"/>
      <c r="F9" s="4"/>
      <c r="G9" s="4"/>
      <c r="H9" s="4"/>
      <c r="I9" s="4"/>
      <c r="J9" s="4"/>
      <c r="K9" s="4"/>
      <c r="L9" s="4"/>
      <c r="M9" s="4"/>
      <c r="N9" s="4"/>
      <c r="O9" s="4"/>
      <c r="P9" s="4"/>
      <c r="Q9" s="4"/>
      <c r="R9" s="4"/>
      <c r="S9" s="4"/>
      <c r="T9" s="4"/>
      <c r="U9" s="4"/>
      <c r="V9" s="4"/>
      <c r="W9" s="4"/>
      <c r="X9" s="4"/>
      <c r="Y9" s="4"/>
      <c r="Z9" s="4"/>
    </row>
    <row r="10" ht="14.25" customHeight="1">
      <c r="A10" s="2"/>
    </row>
    <row r="11" ht="14.25" customHeight="1">
      <c r="A11" s="2"/>
    </row>
    <row r="12" ht="14.25" customHeight="1">
      <c r="A12" s="2"/>
    </row>
    <row r="13" ht="14.25" customHeight="1">
      <c r="A13" s="3"/>
    </row>
    <row r="14" ht="14.25" customHeight="1">
      <c r="A14" s="3"/>
    </row>
    <row r="15" ht="14.25" customHeight="1">
      <c r="A15" s="3"/>
    </row>
    <row r="16" ht="14.25" customHeight="1">
      <c r="A16" s="3"/>
    </row>
    <row r="17" ht="14.25" customHeight="1">
      <c r="A17" s="3"/>
    </row>
    <row r="18" ht="14.25" customHeight="1">
      <c r="A18" s="3"/>
    </row>
    <row r="19" ht="14.25" customHeight="1">
      <c r="A19" s="3"/>
    </row>
    <row r="20" ht="14.25" customHeight="1">
      <c r="A20" s="3"/>
    </row>
    <row r="21" ht="14.25" customHeight="1">
      <c r="A21" s="3"/>
    </row>
    <row r="22" ht="14.25" customHeight="1">
      <c r="A22" s="3"/>
    </row>
    <row r="23" ht="14.25" customHeight="1">
      <c r="A23" s="3"/>
    </row>
    <row r="24" ht="14.25" customHeight="1">
      <c r="A24" s="3"/>
    </row>
    <row r="25" ht="14.25" customHeight="1">
      <c r="A25" s="3"/>
    </row>
    <row r="26" ht="14.25" customHeight="1">
      <c r="A26" s="3"/>
    </row>
    <row r="27" ht="14.25" customHeight="1">
      <c r="A27" s="3"/>
    </row>
    <row r="28" ht="14.25" customHeight="1">
      <c r="A28" s="3"/>
    </row>
    <row r="29" ht="14.25" customHeight="1">
      <c r="A29" s="3"/>
    </row>
    <row r="30" ht="14.25" customHeight="1">
      <c r="A30" s="3"/>
    </row>
    <row r="31" ht="14.25" customHeight="1">
      <c r="A31" s="3"/>
    </row>
    <row r="32" ht="14.25" customHeight="1">
      <c r="A32" s="3"/>
    </row>
    <row r="33" ht="14.25" customHeight="1">
      <c r="A33" s="3"/>
    </row>
    <row r="34" ht="14.25" customHeight="1">
      <c r="A34" s="3"/>
    </row>
    <row r="35" ht="14.25" customHeight="1">
      <c r="A35" s="3"/>
    </row>
    <row r="36" ht="14.25" customHeight="1">
      <c r="A36" s="3"/>
    </row>
    <row r="37" ht="14.25" customHeight="1">
      <c r="A37" s="3"/>
    </row>
    <row r="38" ht="14.25" customHeight="1">
      <c r="A38" s="3"/>
    </row>
    <row r="39" ht="14.25" customHeight="1">
      <c r="A39" s="3"/>
    </row>
    <row r="40" ht="14.25" customHeight="1">
      <c r="A40" s="3"/>
    </row>
    <row r="41" ht="14.25" customHeight="1">
      <c r="A41" s="3"/>
    </row>
    <row r="42" ht="14.25" customHeight="1">
      <c r="A42" s="3"/>
    </row>
    <row r="43" ht="14.25" customHeight="1">
      <c r="A43" s="3"/>
    </row>
    <row r="44" ht="14.25" customHeight="1">
      <c r="A44" s="3"/>
    </row>
    <row r="45" ht="14.25" customHeight="1">
      <c r="A45" s="3"/>
    </row>
    <row r="46" ht="14.25" customHeight="1">
      <c r="A46" s="3"/>
    </row>
    <row r="47" ht="14.25" customHeight="1">
      <c r="A47" s="3"/>
    </row>
    <row r="48" ht="14.25" customHeight="1">
      <c r="A48" s="3"/>
    </row>
    <row r="49" ht="14.25" customHeight="1">
      <c r="A49" s="3"/>
    </row>
    <row r="50" ht="14.25" customHeight="1">
      <c r="A50" s="3"/>
    </row>
    <row r="51" ht="14.25" customHeight="1">
      <c r="A51" s="3"/>
    </row>
    <row r="52" ht="14.25" customHeight="1">
      <c r="A52" s="3"/>
    </row>
    <row r="53" ht="14.25" customHeight="1">
      <c r="A53" s="3"/>
    </row>
    <row r="54" ht="14.25" customHeight="1">
      <c r="A54" s="3"/>
    </row>
    <row r="55" ht="14.25" customHeight="1">
      <c r="A55" s="3"/>
    </row>
    <row r="56" ht="14.25" customHeight="1">
      <c r="A56" s="3"/>
    </row>
    <row r="57" ht="14.25" customHeight="1">
      <c r="A57" s="3"/>
    </row>
    <row r="58" ht="14.25" customHeight="1">
      <c r="A58" s="3"/>
    </row>
    <row r="59" ht="14.25" customHeight="1">
      <c r="A59" s="3"/>
    </row>
    <row r="60" ht="14.25" customHeight="1">
      <c r="A60" s="3"/>
    </row>
    <row r="61" ht="14.25" customHeight="1">
      <c r="A61" s="3"/>
    </row>
    <row r="62" ht="14.25" customHeight="1">
      <c r="A62" s="3"/>
    </row>
    <row r="63" ht="14.25" customHeight="1">
      <c r="A63" s="3"/>
    </row>
    <row r="64" ht="14.25" customHeight="1">
      <c r="A64" s="3"/>
    </row>
    <row r="65" ht="14.25" customHeight="1">
      <c r="A65" s="3"/>
    </row>
    <row r="66" ht="14.25" customHeight="1">
      <c r="A66" s="3"/>
    </row>
    <row r="67" ht="14.25" customHeight="1">
      <c r="A67" s="3"/>
    </row>
    <row r="68" ht="14.25" customHeight="1">
      <c r="A68" s="3"/>
    </row>
    <row r="69" ht="14.25" customHeight="1">
      <c r="A69" s="3"/>
    </row>
    <row r="70" ht="14.25" customHeight="1">
      <c r="A70" s="3"/>
    </row>
    <row r="71" ht="14.25" customHeight="1">
      <c r="A71" s="3"/>
    </row>
    <row r="72" ht="14.25" customHeight="1">
      <c r="A72" s="3"/>
    </row>
    <row r="73" ht="14.25" customHeight="1">
      <c r="A73" s="3"/>
    </row>
    <row r="74" ht="14.25" customHeight="1">
      <c r="A74" s="3"/>
    </row>
    <row r="75" ht="14.25" customHeight="1">
      <c r="A75" s="3"/>
    </row>
    <row r="76" ht="14.25" customHeight="1">
      <c r="A76" s="3"/>
    </row>
    <row r="77" ht="14.25" customHeight="1">
      <c r="A77" s="3"/>
    </row>
    <row r="78" ht="14.25" customHeight="1">
      <c r="A78" s="3"/>
    </row>
    <row r="79" ht="14.25" customHeight="1">
      <c r="A79" s="3"/>
    </row>
    <row r="80" ht="14.25" customHeight="1">
      <c r="A80" s="3"/>
    </row>
    <row r="81" ht="14.25" customHeight="1">
      <c r="A81" s="3"/>
    </row>
    <row r="82" ht="14.25" customHeight="1">
      <c r="A82" s="3"/>
    </row>
    <row r="83" ht="14.25" customHeight="1">
      <c r="A83" s="3"/>
    </row>
    <row r="84" ht="14.25" customHeight="1">
      <c r="A84" s="3"/>
    </row>
    <row r="85" ht="14.25" customHeight="1">
      <c r="A85" s="3"/>
    </row>
    <row r="86" ht="14.25" customHeight="1">
      <c r="A86" s="3"/>
    </row>
    <row r="87" ht="14.25" customHeight="1">
      <c r="A87" s="3"/>
    </row>
    <row r="88" ht="14.25" customHeight="1">
      <c r="A88" s="3"/>
    </row>
    <row r="89" ht="14.25" customHeight="1">
      <c r="A89" s="3"/>
    </row>
    <row r="90" ht="14.25" customHeight="1">
      <c r="A90" s="3"/>
    </row>
    <row r="91" ht="14.25" customHeight="1">
      <c r="A91" s="3"/>
    </row>
    <row r="92" ht="14.25" customHeight="1">
      <c r="A92" s="3"/>
    </row>
    <row r="93" ht="14.25" customHeight="1">
      <c r="A93" s="3"/>
    </row>
    <row r="94" ht="14.25" customHeight="1">
      <c r="A94" s="3"/>
    </row>
    <row r="95" ht="14.25" customHeight="1">
      <c r="A95" s="3"/>
    </row>
    <row r="96" ht="14.25" customHeight="1">
      <c r="A96" s="3"/>
    </row>
    <row r="97" ht="14.25" customHeight="1">
      <c r="A97" s="3"/>
    </row>
    <row r="98" ht="14.25" customHeight="1">
      <c r="A98" s="3"/>
    </row>
    <row r="99" ht="14.25" customHeight="1">
      <c r="A99" s="3"/>
    </row>
    <row r="100" ht="14.25" customHeight="1">
      <c r="A100" s="3"/>
    </row>
    <row r="101" ht="14.25" customHeight="1">
      <c r="A101" s="3"/>
    </row>
    <row r="102" ht="14.25" customHeight="1">
      <c r="A102" s="3"/>
    </row>
    <row r="103" ht="14.25" customHeight="1">
      <c r="A103" s="3"/>
    </row>
    <row r="104" ht="14.25" customHeight="1">
      <c r="A104" s="3"/>
    </row>
    <row r="105" ht="14.25" customHeight="1">
      <c r="A105" s="3"/>
    </row>
    <row r="106" ht="14.25" customHeight="1">
      <c r="A106" s="3"/>
    </row>
    <row r="107" ht="14.25" customHeight="1">
      <c r="A107" s="3"/>
    </row>
    <row r="108" ht="14.25" customHeight="1">
      <c r="A108" s="3"/>
    </row>
    <row r="109" ht="14.25" customHeight="1">
      <c r="A109" s="3"/>
    </row>
    <row r="110" ht="14.25" customHeight="1">
      <c r="A110" s="3"/>
    </row>
    <row r="111" ht="14.25" customHeight="1">
      <c r="A111" s="3"/>
    </row>
    <row r="112" ht="14.25" customHeight="1">
      <c r="A112" s="3"/>
    </row>
    <row r="113" ht="14.25" customHeight="1">
      <c r="A113" s="3"/>
    </row>
    <row r="114" ht="14.25" customHeight="1">
      <c r="A114" s="3"/>
    </row>
    <row r="115" ht="14.25" customHeight="1">
      <c r="A115" s="3"/>
    </row>
    <row r="116" ht="14.25" customHeight="1">
      <c r="A116" s="3"/>
    </row>
    <row r="117" ht="14.25" customHeight="1">
      <c r="A117" s="3"/>
    </row>
    <row r="118" ht="14.25" customHeight="1">
      <c r="A118" s="3"/>
    </row>
    <row r="119" ht="14.25" customHeight="1">
      <c r="A119" s="3"/>
    </row>
    <row r="120" ht="14.25" customHeight="1">
      <c r="A120" s="3"/>
    </row>
    <row r="121" ht="14.25" customHeight="1">
      <c r="A121" s="3"/>
    </row>
    <row r="122" ht="14.25" customHeight="1">
      <c r="A122" s="3"/>
    </row>
    <row r="123" ht="14.25" customHeight="1">
      <c r="A123" s="3"/>
    </row>
    <row r="124" ht="14.25" customHeight="1">
      <c r="A124" s="3"/>
    </row>
    <row r="125" ht="14.25" customHeight="1">
      <c r="A125" s="3"/>
    </row>
    <row r="126" ht="14.25" customHeight="1">
      <c r="A126" s="3"/>
    </row>
    <row r="127" ht="14.25" customHeight="1">
      <c r="A127" s="3"/>
    </row>
    <row r="128" ht="14.25" customHeight="1">
      <c r="A128" s="3"/>
    </row>
    <row r="129" ht="14.25" customHeight="1">
      <c r="A129" s="3"/>
    </row>
    <row r="130" ht="14.25" customHeight="1">
      <c r="A130" s="3"/>
    </row>
    <row r="131" ht="14.25" customHeight="1">
      <c r="A131" s="3"/>
    </row>
    <row r="132" ht="14.25" customHeight="1">
      <c r="A132" s="3"/>
    </row>
    <row r="133" ht="14.25" customHeight="1">
      <c r="A133" s="3"/>
    </row>
    <row r="134" ht="14.25" customHeight="1">
      <c r="A134" s="3"/>
    </row>
    <row r="135" ht="14.25" customHeight="1">
      <c r="A135" s="3"/>
    </row>
    <row r="136" ht="14.25" customHeight="1">
      <c r="A136" s="3"/>
    </row>
    <row r="137" ht="14.25" customHeight="1">
      <c r="A137" s="3"/>
    </row>
    <row r="138" ht="14.25" customHeight="1">
      <c r="A138" s="3"/>
    </row>
    <row r="139" ht="14.25" customHeight="1">
      <c r="A139" s="3"/>
    </row>
    <row r="140" ht="14.25" customHeight="1">
      <c r="A140" s="3"/>
    </row>
    <row r="141" ht="14.25" customHeight="1">
      <c r="A141" s="3"/>
    </row>
    <row r="142" ht="14.25" customHeight="1">
      <c r="A142" s="3"/>
    </row>
    <row r="143" ht="14.25" customHeight="1">
      <c r="A143" s="3"/>
    </row>
    <row r="144" ht="14.25" customHeight="1">
      <c r="A144" s="3"/>
    </row>
    <row r="145" ht="14.25" customHeight="1">
      <c r="A145" s="3"/>
    </row>
    <row r="146" ht="14.25" customHeight="1">
      <c r="A146" s="3"/>
    </row>
    <row r="147" ht="14.25" customHeight="1">
      <c r="A147" s="3"/>
    </row>
    <row r="148" ht="14.25" customHeight="1">
      <c r="A148" s="3"/>
    </row>
    <row r="149" ht="14.25" customHeight="1">
      <c r="A149" s="3"/>
    </row>
    <row r="150" ht="14.25" customHeight="1">
      <c r="A150" s="3"/>
    </row>
    <row r="151" ht="14.25" customHeight="1">
      <c r="A151" s="3"/>
    </row>
    <row r="152" ht="14.25" customHeight="1">
      <c r="A152" s="3"/>
    </row>
    <row r="153" ht="14.25" customHeight="1">
      <c r="A153" s="3"/>
    </row>
    <row r="154" ht="14.25" customHeight="1">
      <c r="A154" s="3"/>
    </row>
    <row r="155" ht="14.25" customHeight="1">
      <c r="A155" s="3"/>
    </row>
    <row r="156" ht="14.25" customHeight="1">
      <c r="A156" s="3"/>
    </row>
    <row r="157" ht="14.25" customHeight="1">
      <c r="A157" s="3"/>
    </row>
    <row r="158" ht="14.25" customHeight="1">
      <c r="A158" s="3"/>
    </row>
    <row r="159" ht="14.25" customHeight="1">
      <c r="A159" s="3"/>
    </row>
    <row r="160" ht="14.25" customHeight="1">
      <c r="A160" s="3"/>
    </row>
    <row r="161" ht="14.25" customHeight="1">
      <c r="A161" s="3"/>
    </row>
    <row r="162" ht="14.25" customHeight="1">
      <c r="A162" s="3"/>
    </row>
    <row r="163" ht="14.25" customHeight="1">
      <c r="A163" s="3"/>
    </row>
    <row r="164" ht="14.25" customHeight="1">
      <c r="A164" s="3"/>
    </row>
    <row r="165" ht="14.25" customHeight="1">
      <c r="A165" s="3"/>
    </row>
    <row r="166" ht="14.25" customHeight="1">
      <c r="A166" s="3"/>
    </row>
    <row r="167" ht="14.25" customHeight="1">
      <c r="A167" s="3"/>
    </row>
    <row r="168" ht="14.25" customHeight="1">
      <c r="A168" s="3"/>
    </row>
    <row r="169" ht="14.25" customHeight="1">
      <c r="A169" s="3"/>
    </row>
    <row r="170" ht="14.25" customHeight="1">
      <c r="A170" s="3"/>
    </row>
    <row r="171" ht="14.25" customHeight="1">
      <c r="A171" s="3"/>
    </row>
    <row r="172" ht="14.25" customHeight="1">
      <c r="A172" s="3"/>
    </row>
    <row r="173" ht="14.25" customHeight="1">
      <c r="A173" s="3"/>
    </row>
    <row r="174" ht="14.25" customHeight="1">
      <c r="A174" s="3"/>
    </row>
    <row r="175" ht="14.25" customHeight="1">
      <c r="A175" s="3"/>
    </row>
    <row r="176" ht="14.25" customHeight="1">
      <c r="A176" s="3"/>
    </row>
    <row r="177" ht="14.25" customHeight="1">
      <c r="A177" s="3"/>
    </row>
    <row r="178" ht="14.25" customHeight="1">
      <c r="A178" s="3"/>
    </row>
    <row r="179" ht="14.25" customHeight="1">
      <c r="A179" s="3"/>
    </row>
    <row r="180" ht="14.25" customHeight="1">
      <c r="A180" s="3"/>
    </row>
    <row r="181" ht="14.25" customHeight="1">
      <c r="A181" s="3"/>
    </row>
    <row r="182" ht="14.25" customHeight="1">
      <c r="A182" s="3"/>
    </row>
    <row r="183" ht="14.25" customHeight="1">
      <c r="A183" s="3"/>
    </row>
    <row r="184" ht="14.25" customHeight="1">
      <c r="A184" s="3"/>
    </row>
    <row r="185" ht="14.25" customHeight="1">
      <c r="A185" s="3"/>
    </row>
    <row r="186" ht="14.25" customHeight="1">
      <c r="A186" s="3"/>
    </row>
    <row r="187" ht="14.25" customHeight="1">
      <c r="A187" s="3"/>
    </row>
    <row r="188" ht="14.25" customHeight="1">
      <c r="A188" s="3"/>
    </row>
    <row r="189" ht="14.25" customHeight="1">
      <c r="A189" s="3"/>
    </row>
    <row r="190" ht="14.25" customHeight="1">
      <c r="A190" s="3"/>
    </row>
    <row r="191" ht="14.25" customHeight="1">
      <c r="A191" s="3"/>
    </row>
    <row r="192" ht="14.25" customHeight="1">
      <c r="A192" s="3"/>
    </row>
    <row r="193" ht="14.25" customHeight="1">
      <c r="A193" s="3"/>
    </row>
    <row r="194" ht="14.25" customHeight="1">
      <c r="A194" s="3"/>
    </row>
    <row r="195" ht="14.25" customHeight="1">
      <c r="A195" s="3"/>
    </row>
    <row r="196" ht="14.25" customHeight="1">
      <c r="A196" s="3"/>
    </row>
    <row r="197" ht="14.25" customHeight="1">
      <c r="A197" s="3"/>
    </row>
    <row r="198" ht="14.25" customHeight="1">
      <c r="A198" s="3"/>
    </row>
    <row r="199" ht="14.25" customHeight="1">
      <c r="A199" s="3"/>
    </row>
    <row r="200" ht="14.25" customHeight="1">
      <c r="A200" s="3"/>
    </row>
    <row r="201" ht="14.25" customHeight="1">
      <c r="A201" s="3"/>
    </row>
    <row r="202" ht="14.25" customHeight="1">
      <c r="A202" s="3"/>
    </row>
    <row r="203" ht="14.25" customHeight="1">
      <c r="A203" s="3"/>
    </row>
    <row r="204" ht="14.25" customHeight="1">
      <c r="A204" s="3"/>
    </row>
    <row r="205" ht="14.25" customHeight="1">
      <c r="A205" s="3"/>
    </row>
    <row r="206" ht="14.25" customHeight="1">
      <c r="A206" s="3"/>
    </row>
    <row r="207" ht="14.25" customHeight="1">
      <c r="A207" s="3"/>
    </row>
    <row r="208" ht="14.25" customHeight="1">
      <c r="A208" s="3"/>
    </row>
    <row r="209" ht="14.25" customHeight="1">
      <c r="A209" s="3"/>
    </row>
    <row r="210" ht="14.25" customHeight="1">
      <c r="A210" s="3"/>
    </row>
    <row r="211" ht="14.25" customHeight="1">
      <c r="A211" s="3"/>
    </row>
    <row r="212" ht="14.25" customHeight="1">
      <c r="A212" s="3"/>
    </row>
    <row r="213" ht="14.25" customHeight="1">
      <c r="A213" s="3"/>
    </row>
    <row r="214" ht="14.25" customHeight="1">
      <c r="A214" s="3"/>
    </row>
    <row r="215" ht="14.25" customHeight="1">
      <c r="A215" s="3"/>
    </row>
    <row r="216" ht="14.25" customHeight="1">
      <c r="A216" s="3"/>
    </row>
    <row r="217" ht="14.25" customHeight="1">
      <c r="A217" s="3"/>
    </row>
    <row r="218" ht="14.25" customHeight="1">
      <c r="A218" s="3"/>
    </row>
    <row r="219" ht="14.25" customHeight="1">
      <c r="A219" s="3"/>
    </row>
    <row r="220" ht="14.25" customHeight="1">
      <c r="A220" s="3"/>
    </row>
    <row r="221" ht="14.25" customHeight="1">
      <c r="A221" s="3"/>
    </row>
    <row r="222" ht="14.25" customHeight="1">
      <c r="A222" s="3"/>
    </row>
    <row r="223" ht="14.25" customHeight="1">
      <c r="A223" s="3"/>
    </row>
    <row r="224" ht="14.25" customHeight="1">
      <c r="A224" s="3"/>
    </row>
    <row r="225" ht="14.25" customHeight="1">
      <c r="A225" s="3"/>
    </row>
    <row r="226" ht="14.25" customHeight="1">
      <c r="A226" s="3"/>
    </row>
    <row r="227" ht="14.25" customHeight="1">
      <c r="A227" s="3"/>
    </row>
    <row r="228" ht="14.25" customHeight="1">
      <c r="A228" s="3"/>
    </row>
    <row r="229" ht="14.25" customHeight="1">
      <c r="A229" s="3"/>
    </row>
    <row r="230" ht="14.25" customHeight="1">
      <c r="A230" s="3"/>
    </row>
    <row r="231" ht="14.25" customHeight="1">
      <c r="A231" s="3"/>
    </row>
    <row r="232" ht="14.25" customHeight="1">
      <c r="A232" s="3"/>
    </row>
    <row r="233" ht="14.25" customHeight="1">
      <c r="A233" s="3"/>
    </row>
    <row r="234" ht="14.25" customHeight="1">
      <c r="A234" s="3"/>
    </row>
    <row r="235" ht="14.25" customHeight="1">
      <c r="A235" s="3"/>
    </row>
    <row r="236" ht="14.25" customHeight="1">
      <c r="A236" s="3"/>
    </row>
    <row r="237" ht="14.25" customHeight="1">
      <c r="A237" s="3"/>
    </row>
    <row r="238" ht="14.25" customHeight="1">
      <c r="A238" s="3"/>
    </row>
    <row r="239" ht="14.25" customHeight="1">
      <c r="A239" s="3"/>
    </row>
    <row r="240" ht="14.25" customHeight="1">
      <c r="A240" s="3"/>
    </row>
    <row r="241" ht="14.25" customHeight="1">
      <c r="A241" s="3"/>
    </row>
    <row r="242" ht="14.25" customHeight="1">
      <c r="A242" s="3"/>
    </row>
    <row r="243" ht="14.25" customHeight="1">
      <c r="A243" s="3"/>
    </row>
    <row r="244" ht="14.25" customHeight="1">
      <c r="A244" s="3"/>
    </row>
    <row r="245" ht="14.25" customHeight="1">
      <c r="A245" s="3"/>
    </row>
    <row r="246" ht="14.25" customHeight="1">
      <c r="A246" s="3"/>
    </row>
    <row r="247" ht="14.25" customHeight="1">
      <c r="A247" s="3"/>
    </row>
    <row r="248" ht="14.25" customHeight="1">
      <c r="A248" s="3"/>
    </row>
    <row r="249" ht="14.25" customHeight="1">
      <c r="A249" s="3"/>
    </row>
    <row r="250" ht="14.25" customHeight="1">
      <c r="A250" s="3"/>
    </row>
    <row r="251" ht="14.25" customHeight="1">
      <c r="A251" s="3"/>
    </row>
    <row r="252" ht="14.25" customHeight="1">
      <c r="A252" s="3"/>
    </row>
    <row r="253" ht="14.25" customHeight="1">
      <c r="A253" s="3"/>
    </row>
    <row r="254" ht="14.25" customHeight="1">
      <c r="A254" s="3"/>
    </row>
    <row r="255" ht="14.25" customHeight="1">
      <c r="A255" s="3"/>
    </row>
    <row r="256" ht="14.25" customHeight="1">
      <c r="A256" s="3"/>
    </row>
    <row r="257" ht="14.25" customHeight="1">
      <c r="A257" s="3"/>
    </row>
    <row r="258" ht="14.25" customHeight="1">
      <c r="A258" s="3"/>
    </row>
    <row r="259" ht="14.25" customHeight="1">
      <c r="A259" s="3"/>
    </row>
    <row r="260" ht="14.25" customHeight="1">
      <c r="A260" s="3"/>
    </row>
    <row r="261" ht="14.25" customHeight="1">
      <c r="A261" s="3"/>
    </row>
    <row r="262" ht="14.25" customHeight="1">
      <c r="A262" s="3"/>
    </row>
    <row r="263" ht="14.25" customHeight="1">
      <c r="A263" s="3"/>
    </row>
    <row r="264" ht="14.25" customHeight="1">
      <c r="A264" s="3"/>
    </row>
    <row r="265" ht="14.25" customHeight="1">
      <c r="A265" s="3"/>
    </row>
    <row r="266" ht="14.25" customHeight="1">
      <c r="A266" s="3"/>
    </row>
    <row r="267" ht="14.25" customHeight="1">
      <c r="A267" s="3"/>
    </row>
    <row r="268" ht="14.25" customHeight="1">
      <c r="A268" s="3"/>
    </row>
    <row r="269" ht="14.25" customHeight="1">
      <c r="A269" s="3"/>
    </row>
    <row r="270" ht="14.25" customHeight="1">
      <c r="A270" s="3"/>
    </row>
    <row r="271" ht="14.25" customHeight="1">
      <c r="A271" s="3"/>
    </row>
    <row r="272" ht="14.25" customHeight="1">
      <c r="A272" s="3"/>
    </row>
    <row r="273" ht="14.25" customHeight="1">
      <c r="A273" s="3"/>
    </row>
    <row r="274" ht="14.25" customHeight="1">
      <c r="A274" s="3"/>
    </row>
    <row r="275" ht="14.25" customHeight="1">
      <c r="A275" s="3"/>
    </row>
    <row r="276" ht="14.25" customHeight="1">
      <c r="A276" s="3"/>
    </row>
    <row r="277" ht="14.25" customHeight="1">
      <c r="A277" s="3"/>
    </row>
    <row r="278" ht="14.25" customHeight="1">
      <c r="A278" s="3"/>
    </row>
    <row r="279" ht="14.25" customHeight="1">
      <c r="A279" s="3"/>
    </row>
    <row r="280" ht="14.25" customHeight="1">
      <c r="A280" s="3"/>
    </row>
    <row r="281" ht="14.25" customHeight="1">
      <c r="A281" s="3"/>
    </row>
    <row r="282" ht="14.25" customHeight="1">
      <c r="A282" s="3"/>
    </row>
    <row r="283" ht="14.25" customHeight="1">
      <c r="A283" s="3"/>
    </row>
    <row r="284" ht="14.25" customHeight="1">
      <c r="A284" s="3"/>
    </row>
    <row r="285" ht="14.25" customHeight="1">
      <c r="A285" s="3"/>
    </row>
    <row r="286" ht="14.25" customHeight="1">
      <c r="A286" s="3"/>
    </row>
    <row r="287" ht="14.25" customHeight="1">
      <c r="A287" s="3"/>
    </row>
    <row r="288" ht="14.25" customHeight="1">
      <c r="A288" s="3"/>
    </row>
    <row r="289" ht="14.25" customHeight="1">
      <c r="A289" s="3"/>
    </row>
    <row r="290" ht="14.25" customHeight="1">
      <c r="A290" s="3"/>
    </row>
    <row r="291" ht="14.25" customHeight="1">
      <c r="A291" s="3"/>
    </row>
    <row r="292" ht="14.25" customHeight="1">
      <c r="A292" s="3"/>
    </row>
    <row r="293" ht="14.25" customHeight="1">
      <c r="A293" s="3"/>
    </row>
    <row r="294" ht="14.25" customHeight="1">
      <c r="A294" s="3"/>
    </row>
    <row r="295" ht="14.25" customHeight="1">
      <c r="A295" s="3"/>
    </row>
    <row r="296" ht="14.25" customHeight="1">
      <c r="A296" s="3"/>
    </row>
    <row r="297" ht="14.25" customHeight="1">
      <c r="A297" s="3"/>
    </row>
    <row r="298" ht="14.25" customHeight="1">
      <c r="A298" s="3"/>
    </row>
    <row r="299" ht="14.25" customHeight="1">
      <c r="A299" s="3"/>
    </row>
    <row r="300" ht="14.25" customHeight="1">
      <c r="A300" s="3"/>
    </row>
    <row r="301" ht="14.25" customHeight="1">
      <c r="A301" s="3"/>
    </row>
    <row r="302" ht="14.25" customHeight="1">
      <c r="A302" s="3"/>
    </row>
    <row r="303" ht="14.25" customHeight="1">
      <c r="A303" s="3"/>
    </row>
    <row r="304" ht="14.25" customHeight="1">
      <c r="A304" s="3"/>
    </row>
    <row r="305" ht="14.25" customHeight="1">
      <c r="A305" s="3"/>
    </row>
    <row r="306" ht="14.25" customHeight="1">
      <c r="A306" s="3"/>
    </row>
    <row r="307" ht="14.25" customHeight="1">
      <c r="A307" s="3"/>
    </row>
    <row r="308" ht="14.25" customHeight="1">
      <c r="A308" s="3"/>
    </row>
    <row r="309" ht="14.25" customHeight="1">
      <c r="A309" s="3"/>
    </row>
    <row r="310" ht="14.25" customHeight="1">
      <c r="A310" s="3"/>
    </row>
    <row r="311" ht="14.25" customHeight="1">
      <c r="A311" s="3"/>
    </row>
    <row r="312" ht="14.25" customHeight="1">
      <c r="A312" s="3"/>
    </row>
    <row r="313" ht="14.25" customHeight="1">
      <c r="A313" s="3"/>
    </row>
    <row r="314" ht="14.25" customHeight="1">
      <c r="A314" s="3"/>
    </row>
    <row r="315" ht="14.25" customHeight="1">
      <c r="A315" s="3"/>
    </row>
    <row r="316" ht="14.25" customHeight="1">
      <c r="A316" s="3"/>
    </row>
    <row r="317" ht="14.25" customHeight="1">
      <c r="A317" s="3"/>
    </row>
    <row r="318" ht="14.25" customHeight="1">
      <c r="A318" s="3"/>
    </row>
    <row r="319" ht="14.25" customHeight="1">
      <c r="A319" s="3"/>
    </row>
    <row r="320" ht="14.25" customHeight="1">
      <c r="A320" s="3"/>
    </row>
    <row r="321" ht="14.25" customHeight="1">
      <c r="A321" s="3"/>
    </row>
    <row r="322" ht="14.25" customHeight="1">
      <c r="A322" s="3"/>
    </row>
    <row r="323" ht="14.25" customHeight="1">
      <c r="A323" s="3"/>
    </row>
    <row r="324" ht="14.25" customHeight="1">
      <c r="A324" s="3"/>
    </row>
    <row r="325" ht="14.25" customHeight="1">
      <c r="A325" s="3"/>
    </row>
    <row r="326" ht="14.25" customHeight="1">
      <c r="A326" s="3"/>
    </row>
    <row r="327" ht="14.25" customHeight="1">
      <c r="A327" s="3"/>
    </row>
    <row r="328" ht="14.25" customHeight="1">
      <c r="A328" s="3"/>
    </row>
    <row r="329" ht="14.25" customHeight="1">
      <c r="A329" s="3"/>
    </row>
    <row r="330" ht="14.25" customHeight="1">
      <c r="A330" s="3"/>
    </row>
    <row r="331" ht="14.25" customHeight="1">
      <c r="A331" s="3"/>
    </row>
    <row r="332" ht="14.25" customHeight="1">
      <c r="A332" s="3"/>
    </row>
    <row r="333" ht="14.25" customHeight="1">
      <c r="A333" s="3"/>
    </row>
    <row r="334" ht="14.25" customHeight="1">
      <c r="A334" s="3"/>
    </row>
    <row r="335" ht="14.25" customHeight="1">
      <c r="A335" s="3"/>
    </row>
    <row r="336" ht="14.25" customHeight="1">
      <c r="A336" s="3"/>
    </row>
    <row r="337" ht="14.25" customHeight="1">
      <c r="A337" s="3"/>
    </row>
    <row r="338" ht="14.25" customHeight="1">
      <c r="A338" s="3"/>
    </row>
    <row r="339" ht="14.25" customHeight="1">
      <c r="A339" s="3"/>
    </row>
    <row r="340" ht="14.25" customHeight="1">
      <c r="A340" s="3"/>
    </row>
    <row r="341" ht="14.25" customHeight="1">
      <c r="A341" s="3"/>
    </row>
    <row r="342" ht="14.25" customHeight="1">
      <c r="A342" s="3"/>
    </row>
    <row r="343" ht="14.25" customHeight="1">
      <c r="A343" s="3"/>
    </row>
    <row r="344" ht="14.25" customHeight="1">
      <c r="A344" s="3"/>
    </row>
    <row r="345" ht="14.25" customHeight="1">
      <c r="A345" s="3"/>
    </row>
    <row r="346" ht="14.25" customHeight="1">
      <c r="A346" s="3"/>
    </row>
    <row r="347" ht="14.25" customHeight="1">
      <c r="A347" s="3"/>
    </row>
    <row r="348" ht="14.25" customHeight="1">
      <c r="A348" s="3"/>
    </row>
    <row r="349" ht="14.25" customHeight="1">
      <c r="A349" s="3"/>
    </row>
    <row r="350" ht="14.25" customHeight="1">
      <c r="A350" s="3"/>
    </row>
    <row r="351" ht="14.25" customHeight="1">
      <c r="A351" s="3"/>
    </row>
    <row r="352" ht="14.25" customHeight="1">
      <c r="A352" s="3"/>
    </row>
    <row r="353" ht="14.25" customHeight="1">
      <c r="A353" s="3"/>
    </row>
    <row r="354" ht="14.25" customHeight="1">
      <c r="A354" s="3"/>
    </row>
    <row r="355" ht="14.25" customHeight="1">
      <c r="A355" s="3"/>
    </row>
    <row r="356" ht="14.25" customHeight="1">
      <c r="A356" s="3"/>
    </row>
    <row r="357" ht="14.25" customHeight="1">
      <c r="A357" s="3"/>
    </row>
    <row r="358" ht="14.25" customHeight="1">
      <c r="A358" s="3"/>
    </row>
    <row r="359" ht="14.25" customHeight="1">
      <c r="A359" s="3"/>
    </row>
    <row r="360" ht="14.25" customHeight="1">
      <c r="A360" s="3"/>
    </row>
    <row r="361" ht="14.25" customHeight="1">
      <c r="A361" s="3"/>
    </row>
    <row r="362" ht="14.25" customHeight="1">
      <c r="A362" s="3"/>
    </row>
    <row r="363" ht="14.25" customHeight="1">
      <c r="A363" s="3"/>
    </row>
    <row r="364" ht="14.25" customHeight="1">
      <c r="A364" s="3"/>
    </row>
    <row r="365" ht="14.25" customHeight="1">
      <c r="A365" s="3"/>
    </row>
    <row r="366" ht="14.25" customHeight="1">
      <c r="A366" s="3"/>
    </row>
    <row r="367" ht="14.25" customHeight="1">
      <c r="A367" s="3"/>
    </row>
    <row r="368" ht="14.25" customHeight="1">
      <c r="A368" s="3"/>
    </row>
    <row r="369" ht="14.25" customHeight="1">
      <c r="A369" s="3"/>
    </row>
    <row r="370" ht="14.25" customHeight="1">
      <c r="A370" s="3"/>
    </row>
    <row r="371" ht="14.25" customHeight="1">
      <c r="A371" s="3"/>
    </row>
    <row r="372" ht="14.25" customHeight="1">
      <c r="A372" s="3"/>
    </row>
    <row r="373" ht="14.25" customHeight="1">
      <c r="A373" s="3"/>
    </row>
    <row r="374" ht="14.25" customHeight="1">
      <c r="A374" s="3"/>
    </row>
    <row r="375" ht="14.25" customHeight="1">
      <c r="A375" s="3"/>
    </row>
    <row r="376" ht="14.25" customHeight="1">
      <c r="A376" s="3"/>
    </row>
    <row r="377" ht="14.25" customHeight="1">
      <c r="A377" s="3"/>
    </row>
    <row r="378" ht="14.25" customHeight="1">
      <c r="A378" s="3"/>
    </row>
    <row r="379" ht="14.25" customHeight="1">
      <c r="A379" s="3"/>
    </row>
    <row r="380" ht="14.25" customHeight="1">
      <c r="A380" s="3"/>
    </row>
    <row r="381" ht="14.25" customHeight="1">
      <c r="A381" s="3"/>
    </row>
    <row r="382" ht="14.25" customHeight="1">
      <c r="A382" s="3"/>
    </row>
    <row r="383" ht="14.25" customHeight="1">
      <c r="A383" s="3"/>
    </row>
    <row r="384" ht="14.25" customHeight="1">
      <c r="A384" s="3"/>
    </row>
    <row r="385" ht="14.25" customHeight="1">
      <c r="A385" s="3"/>
    </row>
    <row r="386" ht="14.25" customHeight="1">
      <c r="A386" s="3"/>
    </row>
    <row r="387" ht="14.25" customHeight="1">
      <c r="A387" s="3"/>
    </row>
    <row r="388" ht="14.25" customHeight="1">
      <c r="A388" s="3"/>
    </row>
    <row r="389" ht="14.25" customHeight="1">
      <c r="A389" s="3"/>
    </row>
    <row r="390" ht="14.25" customHeight="1">
      <c r="A390" s="3"/>
    </row>
    <row r="391" ht="14.25" customHeight="1">
      <c r="A391" s="3"/>
    </row>
    <row r="392" ht="14.25" customHeight="1">
      <c r="A392" s="3"/>
    </row>
    <row r="393" ht="14.25" customHeight="1">
      <c r="A393" s="3"/>
    </row>
    <row r="394" ht="14.25" customHeight="1">
      <c r="A394" s="3"/>
    </row>
    <row r="395" ht="14.25" customHeight="1">
      <c r="A395" s="3"/>
    </row>
    <row r="396" ht="14.25" customHeight="1">
      <c r="A396" s="3"/>
    </row>
    <row r="397" ht="14.25" customHeight="1">
      <c r="A397" s="3"/>
    </row>
    <row r="398" ht="14.25" customHeight="1">
      <c r="A398" s="3"/>
    </row>
    <row r="399" ht="14.25" customHeight="1">
      <c r="A399" s="3"/>
    </row>
    <row r="400" ht="14.25" customHeight="1">
      <c r="A400" s="3"/>
    </row>
    <row r="401" ht="14.25" customHeight="1">
      <c r="A401" s="3"/>
    </row>
    <row r="402" ht="14.25" customHeight="1">
      <c r="A402" s="3"/>
    </row>
    <row r="403" ht="14.25" customHeight="1">
      <c r="A403" s="3"/>
    </row>
    <row r="404" ht="14.25" customHeight="1">
      <c r="A404" s="3"/>
    </row>
    <row r="405" ht="14.25" customHeight="1">
      <c r="A405" s="3"/>
    </row>
    <row r="406" ht="14.25" customHeight="1">
      <c r="A406" s="3"/>
    </row>
    <row r="407" ht="14.25" customHeight="1">
      <c r="A407" s="3"/>
    </row>
    <row r="408" ht="14.25" customHeight="1">
      <c r="A408" s="3"/>
    </row>
    <row r="409" ht="14.25" customHeight="1">
      <c r="A409" s="3"/>
    </row>
    <row r="410" ht="14.25" customHeight="1">
      <c r="A410" s="3"/>
    </row>
    <row r="411" ht="14.25" customHeight="1">
      <c r="A411" s="3"/>
    </row>
    <row r="412" ht="14.25" customHeight="1">
      <c r="A412" s="3"/>
    </row>
    <row r="413" ht="14.25" customHeight="1">
      <c r="A413" s="3"/>
    </row>
    <row r="414" ht="14.25" customHeight="1">
      <c r="A414" s="3"/>
    </row>
    <row r="415" ht="14.25" customHeight="1">
      <c r="A415" s="3"/>
    </row>
    <row r="416" ht="14.25" customHeight="1">
      <c r="A416" s="3"/>
    </row>
    <row r="417" ht="14.25" customHeight="1">
      <c r="A417" s="3"/>
    </row>
    <row r="418" ht="14.25" customHeight="1">
      <c r="A418" s="3"/>
    </row>
    <row r="419" ht="14.25" customHeight="1">
      <c r="A419" s="3"/>
    </row>
    <row r="420" ht="14.25" customHeight="1">
      <c r="A420" s="3"/>
    </row>
    <row r="421" ht="14.25" customHeight="1">
      <c r="A421" s="3"/>
    </row>
    <row r="422" ht="14.25" customHeight="1">
      <c r="A422" s="3"/>
    </row>
    <row r="423" ht="14.25" customHeight="1">
      <c r="A423" s="3"/>
    </row>
    <row r="424" ht="14.25" customHeight="1">
      <c r="A424" s="3"/>
    </row>
    <row r="425" ht="14.25" customHeight="1">
      <c r="A425" s="3"/>
    </row>
    <row r="426" ht="14.25" customHeight="1">
      <c r="A426" s="3"/>
    </row>
    <row r="427" ht="14.25" customHeight="1">
      <c r="A427" s="3"/>
    </row>
    <row r="428" ht="14.25" customHeight="1">
      <c r="A428" s="3"/>
    </row>
    <row r="429" ht="14.25" customHeight="1">
      <c r="A429" s="3"/>
    </row>
    <row r="430" ht="14.25" customHeight="1">
      <c r="A430" s="3"/>
    </row>
    <row r="431" ht="14.25" customHeight="1">
      <c r="A431" s="3"/>
    </row>
    <row r="432" ht="14.25" customHeight="1">
      <c r="A432" s="3"/>
    </row>
    <row r="433" ht="14.25" customHeight="1">
      <c r="A433" s="3"/>
    </row>
    <row r="434" ht="14.25" customHeight="1">
      <c r="A434" s="3"/>
    </row>
    <row r="435" ht="14.25" customHeight="1">
      <c r="A435" s="3"/>
    </row>
    <row r="436" ht="14.25" customHeight="1">
      <c r="A436" s="3"/>
    </row>
    <row r="437" ht="14.25" customHeight="1">
      <c r="A437" s="3"/>
    </row>
    <row r="438" ht="14.25" customHeight="1">
      <c r="A438" s="3"/>
    </row>
    <row r="439" ht="14.25" customHeight="1">
      <c r="A439" s="3"/>
    </row>
    <row r="440" ht="14.25" customHeight="1">
      <c r="A440" s="3"/>
    </row>
    <row r="441" ht="14.25" customHeight="1">
      <c r="A441" s="3"/>
    </row>
    <row r="442" ht="14.25" customHeight="1">
      <c r="A442" s="3"/>
    </row>
    <row r="443" ht="14.25" customHeight="1">
      <c r="A443" s="3"/>
    </row>
    <row r="444" ht="14.25" customHeight="1">
      <c r="A444" s="3"/>
    </row>
    <row r="445" ht="14.25" customHeight="1">
      <c r="A445" s="3"/>
    </row>
    <row r="446" ht="14.25" customHeight="1">
      <c r="A446" s="3"/>
    </row>
    <row r="447" ht="14.25" customHeight="1">
      <c r="A447" s="3"/>
    </row>
    <row r="448" ht="14.25" customHeight="1">
      <c r="A448" s="3"/>
    </row>
    <row r="449" ht="14.25" customHeight="1">
      <c r="A449" s="3"/>
    </row>
    <row r="450" ht="14.25" customHeight="1">
      <c r="A450" s="3"/>
    </row>
    <row r="451" ht="14.25" customHeight="1">
      <c r="A451" s="3"/>
    </row>
    <row r="452" ht="14.25" customHeight="1">
      <c r="A452" s="3"/>
    </row>
    <row r="453" ht="14.25" customHeight="1">
      <c r="A453" s="3"/>
    </row>
    <row r="454" ht="14.25" customHeight="1">
      <c r="A454" s="3"/>
    </row>
    <row r="455" ht="14.25" customHeight="1">
      <c r="A455" s="3"/>
    </row>
    <row r="456" ht="14.25" customHeight="1">
      <c r="A456" s="3"/>
    </row>
    <row r="457" ht="14.25" customHeight="1">
      <c r="A457" s="3"/>
    </row>
    <row r="458" ht="14.25" customHeight="1">
      <c r="A458" s="3"/>
    </row>
    <row r="459" ht="14.25" customHeight="1">
      <c r="A459" s="3"/>
    </row>
    <row r="460" ht="14.25" customHeight="1">
      <c r="A460" s="3"/>
    </row>
    <row r="461" ht="14.25" customHeight="1">
      <c r="A461" s="3"/>
    </row>
    <row r="462" ht="14.25" customHeight="1">
      <c r="A462" s="3"/>
    </row>
    <row r="463" ht="14.25" customHeight="1">
      <c r="A463" s="3"/>
    </row>
    <row r="464" ht="14.25" customHeight="1">
      <c r="A464" s="3"/>
    </row>
    <row r="465" ht="14.25" customHeight="1">
      <c r="A465" s="3"/>
    </row>
    <row r="466" ht="14.25" customHeight="1">
      <c r="A466" s="3"/>
    </row>
    <row r="467" ht="14.25" customHeight="1">
      <c r="A467" s="3"/>
    </row>
    <row r="468" ht="14.25" customHeight="1">
      <c r="A468" s="3"/>
    </row>
    <row r="469" ht="14.25" customHeight="1">
      <c r="A469" s="3"/>
    </row>
    <row r="470" ht="14.25" customHeight="1">
      <c r="A470" s="3"/>
    </row>
    <row r="471" ht="14.25" customHeight="1">
      <c r="A471" s="3"/>
    </row>
    <row r="472" ht="14.25" customHeight="1">
      <c r="A472" s="3"/>
    </row>
    <row r="473" ht="14.25" customHeight="1">
      <c r="A473" s="3"/>
    </row>
    <row r="474" ht="14.25" customHeight="1">
      <c r="A474" s="3"/>
    </row>
    <row r="475" ht="14.25" customHeight="1">
      <c r="A475" s="3"/>
    </row>
    <row r="476" ht="14.25" customHeight="1">
      <c r="A476" s="3"/>
    </row>
    <row r="477" ht="14.25" customHeight="1">
      <c r="A477" s="3"/>
    </row>
    <row r="478" ht="14.25" customHeight="1">
      <c r="A478" s="3"/>
    </row>
    <row r="479" ht="14.25" customHeight="1">
      <c r="A479" s="3"/>
    </row>
    <row r="480" ht="14.25" customHeight="1">
      <c r="A480" s="3"/>
    </row>
    <row r="481" ht="14.25" customHeight="1">
      <c r="A481" s="3"/>
    </row>
    <row r="482" ht="14.25" customHeight="1">
      <c r="A482" s="3"/>
    </row>
    <row r="483" ht="14.25" customHeight="1">
      <c r="A483" s="3"/>
    </row>
    <row r="484" ht="14.25" customHeight="1">
      <c r="A484" s="3"/>
    </row>
    <row r="485" ht="14.25" customHeight="1">
      <c r="A485" s="3"/>
    </row>
    <row r="486" ht="14.25" customHeight="1">
      <c r="A486" s="3"/>
    </row>
    <row r="487" ht="14.25" customHeight="1">
      <c r="A487" s="3"/>
    </row>
    <row r="488" ht="14.25" customHeight="1">
      <c r="A488" s="3"/>
    </row>
    <row r="489" ht="14.25" customHeight="1">
      <c r="A489" s="3"/>
    </row>
    <row r="490" ht="14.25" customHeight="1">
      <c r="A490" s="3"/>
    </row>
    <row r="491" ht="14.25" customHeight="1">
      <c r="A491" s="3"/>
    </row>
    <row r="492" ht="14.25" customHeight="1">
      <c r="A492" s="3"/>
    </row>
    <row r="493" ht="14.25" customHeight="1">
      <c r="A493" s="3"/>
    </row>
    <row r="494" ht="14.25" customHeight="1">
      <c r="A494" s="3"/>
    </row>
    <row r="495" ht="14.25" customHeight="1">
      <c r="A495" s="3"/>
    </row>
    <row r="496" ht="14.25" customHeight="1">
      <c r="A496" s="3"/>
    </row>
    <row r="497" ht="14.25" customHeight="1">
      <c r="A497" s="3"/>
    </row>
    <row r="498" ht="14.25" customHeight="1">
      <c r="A498" s="3"/>
    </row>
    <row r="499" ht="14.25" customHeight="1">
      <c r="A499" s="3"/>
    </row>
    <row r="500" ht="14.25" customHeight="1">
      <c r="A500" s="3"/>
    </row>
    <row r="501" ht="14.25" customHeight="1">
      <c r="A501" s="3"/>
    </row>
    <row r="502" ht="14.25" customHeight="1">
      <c r="A502" s="3"/>
    </row>
    <row r="503" ht="14.25" customHeight="1">
      <c r="A503" s="3"/>
    </row>
    <row r="504" ht="14.25" customHeight="1">
      <c r="A504" s="3"/>
    </row>
    <row r="505" ht="14.25" customHeight="1">
      <c r="A505" s="3"/>
    </row>
    <row r="506" ht="14.25" customHeight="1">
      <c r="A506" s="3"/>
    </row>
    <row r="507" ht="14.25" customHeight="1">
      <c r="A507" s="3"/>
    </row>
    <row r="508" ht="14.25" customHeight="1">
      <c r="A508" s="3"/>
    </row>
    <row r="509" ht="14.25" customHeight="1">
      <c r="A509" s="3"/>
    </row>
    <row r="510" ht="14.25" customHeight="1">
      <c r="A510" s="3"/>
    </row>
    <row r="511" ht="14.25" customHeight="1">
      <c r="A511" s="3"/>
    </row>
    <row r="512" ht="14.25" customHeight="1">
      <c r="A512" s="3"/>
    </row>
    <row r="513" ht="14.25" customHeight="1">
      <c r="A513" s="3"/>
    </row>
    <row r="514" ht="14.25" customHeight="1">
      <c r="A514" s="3"/>
    </row>
    <row r="515" ht="14.25" customHeight="1">
      <c r="A515" s="3"/>
    </row>
    <row r="516" ht="14.25" customHeight="1">
      <c r="A516" s="3"/>
    </row>
    <row r="517" ht="14.25" customHeight="1">
      <c r="A517" s="3"/>
    </row>
    <row r="518" ht="14.25" customHeight="1">
      <c r="A518" s="3"/>
    </row>
    <row r="519" ht="14.25" customHeight="1">
      <c r="A519" s="3"/>
    </row>
    <row r="520" ht="14.25" customHeight="1">
      <c r="A520" s="3"/>
    </row>
    <row r="521" ht="14.25" customHeight="1">
      <c r="A521" s="3"/>
    </row>
    <row r="522" ht="14.25" customHeight="1">
      <c r="A522" s="3"/>
    </row>
    <row r="523" ht="14.25" customHeight="1">
      <c r="A523" s="3"/>
    </row>
    <row r="524" ht="14.25" customHeight="1">
      <c r="A524" s="3"/>
    </row>
    <row r="525" ht="14.25" customHeight="1">
      <c r="A525" s="3"/>
    </row>
    <row r="526" ht="14.25" customHeight="1">
      <c r="A526" s="3"/>
    </row>
    <row r="527" ht="14.25" customHeight="1">
      <c r="A527" s="3"/>
    </row>
    <row r="528" ht="14.25" customHeight="1">
      <c r="A528" s="3"/>
    </row>
    <row r="529" ht="14.25" customHeight="1">
      <c r="A529" s="3"/>
    </row>
    <row r="530" ht="14.25" customHeight="1">
      <c r="A530" s="3"/>
    </row>
    <row r="531" ht="14.25" customHeight="1">
      <c r="A531" s="3"/>
    </row>
    <row r="532" ht="14.25" customHeight="1">
      <c r="A532" s="3"/>
    </row>
    <row r="533" ht="14.25" customHeight="1">
      <c r="A533" s="3"/>
    </row>
    <row r="534" ht="14.25" customHeight="1">
      <c r="A534" s="3"/>
    </row>
    <row r="535" ht="14.25" customHeight="1">
      <c r="A535" s="3"/>
    </row>
    <row r="536" ht="14.25" customHeight="1">
      <c r="A536" s="3"/>
    </row>
    <row r="537" ht="14.25" customHeight="1">
      <c r="A537" s="3"/>
    </row>
    <row r="538" ht="14.25" customHeight="1">
      <c r="A538" s="3"/>
    </row>
    <row r="539" ht="14.25" customHeight="1">
      <c r="A539" s="3"/>
    </row>
    <row r="540" ht="14.25" customHeight="1">
      <c r="A540" s="3"/>
    </row>
    <row r="541" ht="14.25" customHeight="1">
      <c r="A541" s="3"/>
    </row>
    <row r="542" ht="14.25" customHeight="1">
      <c r="A542" s="3"/>
    </row>
    <row r="543" ht="14.25" customHeight="1">
      <c r="A543" s="3"/>
    </row>
    <row r="544" ht="14.25" customHeight="1">
      <c r="A544" s="3"/>
    </row>
    <row r="545" ht="14.25" customHeight="1">
      <c r="A545" s="3"/>
    </row>
    <row r="546" ht="14.25" customHeight="1">
      <c r="A546" s="3"/>
    </row>
    <row r="547" ht="14.25" customHeight="1">
      <c r="A547" s="3"/>
    </row>
    <row r="548" ht="14.25" customHeight="1">
      <c r="A548" s="3"/>
    </row>
    <row r="549" ht="14.25" customHeight="1">
      <c r="A549" s="3"/>
    </row>
    <row r="550" ht="14.25" customHeight="1">
      <c r="A550" s="3"/>
    </row>
    <row r="551" ht="14.25" customHeight="1">
      <c r="A551" s="3"/>
    </row>
    <row r="552" ht="14.25" customHeight="1">
      <c r="A552" s="3"/>
    </row>
    <row r="553" ht="14.25" customHeight="1">
      <c r="A553" s="3"/>
    </row>
    <row r="554" ht="14.25" customHeight="1">
      <c r="A554" s="3"/>
    </row>
    <row r="555" ht="14.25" customHeight="1">
      <c r="A555" s="3"/>
    </row>
    <row r="556" ht="14.25" customHeight="1">
      <c r="A556" s="3"/>
    </row>
    <row r="557" ht="14.25" customHeight="1">
      <c r="A557" s="3"/>
    </row>
    <row r="558" ht="14.25" customHeight="1">
      <c r="A558" s="3"/>
    </row>
    <row r="559" ht="14.25" customHeight="1">
      <c r="A559" s="3"/>
    </row>
    <row r="560" ht="14.25" customHeight="1">
      <c r="A560" s="3"/>
    </row>
    <row r="561" ht="14.25" customHeight="1">
      <c r="A561" s="3"/>
    </row>
    <row r="562" ht="14.25" customHeight="1">
      <c r="A562" s="3"/>
    </row>
    <row r="563" ht="14.25" customHeight="1">
      <c r="A563" s="3"/>
    </row>
    <row r="564" ht="14.25" customHeight="1">
      <c r="A564" s="3"/>
    </row>
    <row r="565" ht="14.25" customHeight="1">
      <c r="A565" s="3"/>
    </row>
    <row r="566" ht="14.25" customHeight="1">
      <c r="A566" s="3"/>
    </row>
    <row r="567" ht="14.25" customHeight="1">
      <c r="A567" s="3"/>
    </row>
    <row r="568" ht="14.25" customHeight="1">
      <c r="A568" s="3"/>
    </row>
    <row r="569" ht="14.25" customHeight="1">
      <c r="A569" s="3"/>
    </row>
    <row r="570" ht="14.25" customHeight="1">
      <c r="A570" s="3"/>
    </row>
    <row r="571" ht="14.25" customHeight="1">
      <c r="A571" s="3"/>
    </row>
    <row r="572" ht="14.25" customHeight="1">
      <c r="A572" s="3"/>
    </row>
    <row r="573" ht="14.25" customHeight="1">
      <c r="A573" s="3"/>
    </row>
    <row r="574" ht="14.25" customHeight="1">
      <c r="A574" s="3"/>
    </row>
    <row r="575" ht="14.25" customHeight="1">
      <c r="A575" s="3"/>
    </row>
    <row r="576" ht="14.25" customHeight="1">
      <c r="A576" s="3"/>
    </row>
    <row r="577" ht="14.25" customHeight="1">
      <c r="A577" s="3"/>
    </row>
    <row r="578" ht="14.25" customHeight="1">
      <c r="A578" s="3"/>
    </row>
    <row r="579" ht="14.25" customHeight="1">
      <c r="A579" s="3"/>
    </row>
    <row r="580" ht="14.25" customHeight="1">
      <c r="A580" s="3"/>
    </row>
    <row r="581" ht="14.25" customHeight="1">
      <c r="A581" s="3"/>
    </row>
    <row r="582" ht="14.25" customHeight="1">
      <c r="A582" s="3"/>
    </row>
    <row r="583" ht="14.25" customHeight="1">
      <c r="A583" s="3"/>
    </row>
    <row r="584" ht="14.25" customHeight="1">
      <c r="A584" s="3"/>
    </row>
    <row r="585" ht="14.25" customHeight="1">
      <c r="A585" s="3"/>
    </row>
    <row r="586" ht="14.25" customHeight="1">
      <c r="A586" s="3"/>
    </row>
    <row r="587" ht="14.25" customHeight="1">
      <c r="A587" s="3"/>
    </row>
    <row r="588" ht="14.25" customHeight="1">
      <c r="A588" s="3"/>
    </row>
    <row r="589" ht="14.25" customHeight="1">
      <c r="A589" s="3"/>
    </row>
    <row r="590" ht="14.25" customHeight="1">
      <c r="A590" s="3"/>
    </row>
    <row r="591" ht="14.25" customHeight="1">
      <c r="A591" s="3"/>
    </row>
    <row r="592" ht="14.25" customHeight="1">
      <c r="A592" s="3"/>
    </row>
    <row r="593" ht="14.25" customHeight="1">
      <c r="A593" s="3"/>
    </row>
    <row r="594" ht="14.25" customHeight="1">
      <c r="A594" s="3"/>
    </row>
    <row r="595" ht="14.25" customHeight="1">
      <c r="A595" s="3"/>
    </row>
    <row r="596" ht="14.25" customHeight="1">
      <c r="A596" s="3"/>
    </row>
    <row r="597" ht="14.25" customHeight="1">
      <c r="A597" s="3"/>
    </row>
    <row r="598" ht="14.25" customHeight="1">
      <c r="A598" s="3"/>
    </row>
    <row r="599" ht="14.25" customHeight="1">
      <c r="A599" s="3"/>
    </row>
    <row r="600" ht="14.25" customHeight="1">
      <c r="A600" s="3"/>
    </row>
    <row r="601" ht="14.25" customHeight="1">
      <c r="A601" s="3"/>
    </row>
    <row r="602" ht="14.25" customHeight="1">
      <c r="A602" s="3"/>
    </row>
    <row r="603" ht="14.25" customHeight="1">
      <c r="A603" s="3"/>
    </row>
    <row r="604" ht="14.25" customHeight="1">
      <c r="A604" s="3"/>
    </row>
    <row r="605" ht="14.25" customHeight="1">
      <c r="A605" s="3"/>
    </row>
    <row r="606" ht="14.25" customHeight="1">
      <c r="A606" s="3"/>
    </row>
    <row r="607" ht="14.25" customHeight="1">
      <c r="A607" s="3"/>
    </row>
    <row r="608" ht="14.25" customHeight="1">
      <c r="A608" s="3"/>
    </row>
    <row r="609" ht="14.25" customHeight="1">
      <c r="A609" s="3"/>
    </row>
    <row r="610" ht="14.25" customHeight="1">
      <c r="A610" s="3"/>
    </row>
    <row r="611" ht="14.25" customHeight="1">
      <c r="A611" s="3"/>
    </row>
    <row r="612" ht="14.25" customHeight="1">
      <c r="A612" s="3"/>
    </row>
    <row r="613" ht="14.25" customHeight="1">
      <c r="A613" s="3"/>
    </row>
    <row r="614" ht="14.25" customHeight="1">
      <c r="A614" s="3"/>
    </row>
    <row r="615" ht="14.25" customHeight="1">
      <c r="A615" s="3"/>
    </row>
    <row r="616" ht="14.25" customHeight="1">
      <c r="A616" s="3"/>
    </row>
    <row r="617" ht="14.25" customHeight="1">
      <c r="A617" s="3"/>
    </row>
    <row r="618" ht="14.25" customHeight="1">
      <c r="A618" s="3"/>
    </row>
    <row r="619" ht="14.25" customHeight="1">
      <c r="A619" s="3"/>
    </row>
    <row r="620" ht="14.25" customHeight="1">
      <c r="A620" s="3"/>
    </row>
    <row r="621" ht="14.25" customHeight="1">
      <c r="A621" s="3"/>
    </row>
    <row r="622" ht="14.25" customHeight="1">
      <c r="A622" s="3"/>
    </row>
    <row r="623" ht="14.25" customHeight="1">
      <c r="A623" s="3"/>
    </row>
    <row r="624" ht="14.25" customHeight="1">
      <c r="A624" s="3"/>
    </row>
    <row r="625" ht="14.25" customHeight="1">
      <c r="A625" s="3"/>
    </row>
    <row r="626" ht="14.25" customHeight="1">
      <c r="A626" s="3"/>
    </row>
    <row r="627" ht="14.25" customHeight="1">
      <c r="A627" s="3"/>
    </row>
    <row r="628" ht="14.25" customHeight="1">
      <c r="A628" s="3"/>
    </row>
    <row r="629" ht="14.25" customHeight="1">
      <c r="A629" s="3"/>
    </row>
    <row r="630" ht="14.25" customHeight="1">
      <c r="A630" s="3"/>
    </row>
    <row r="631" ht="14.25" customHeight="1">
      <c r="A631" s="3"/>
    </row>
    <row r="632" ht="14.25" customHeight="1">
      <c r="A632" s="3"/>
    </row>
    <row r="633" ht="14.25" customHeight="1">
      <c r="A633" s="3"/>
    </row>
    <row r="634" ht="14.25" customHeight="1">
      <c r="A634" s="3"/>
    </row>
    <row r="635" ht="14.25" customHeight="1">
      <c r="A635" s="3"/>
    </row>
    <row r="636" ht="14.25" customHeight="1">
      <c r="A636" s="3"/>
    </row>
    <row r="637" ht="14.25" customHeight="1">
      <c r="A637" s="3"/>
    </row>
    <row r="638" ht="14.25" customHeight="1">
      <c r="A638" s="3"/>
    </row>
    <row r="639" ht="14.25" customHeight="1">
      <c r="A639" s="3"/>
    </row>
    <row r="640" ht="14.25" customHeight="1">
      <c r="A640" s="3"/>
    </row>
    <row r="641" ht="14.25" customHeight="1">
      <c r="A641" s="3"/>
    </row>
    <row r="642" ht="14.25" customHeight="1">
      <c r="A642" s="3"/>
    </row>
    <row r="643" ht="14.25" customHeight="1">
      <c r="A643" s="3"/>
    </row>
    <row r="644" ht="14.25" customHeight="1">
      <c r="A644" s="3"/>
    </row>
    <row r="645" ht="14.25" customHeight="1">
      <c r="A645" s="3"/>
    </row>
    <row r="646" ht="14.25" customHeight="1">
      <c r="A646" s="3"/>
    </row>
    <row r="647" ht="14.25" customHeight="1">
      <c r="A647" s="3"/>
    </row>
    <row r="648" ht="14.25" customHeight="1">
      <c r="A648" s="3"/>
    </row>
    <row r="649" ht="14.25" customHeight="1">
      <c r="A649" s="3"/>
    </row>
    <row r="650" ht="14.25" customHeight="1">
      <c r="A650" s="3"/>
    </row>
    <row r="651" ht="14.25" customHeight="1">
      <c r="A651" s="3"/>
    </row>
    <row r="652" ht="14.25" customHeight="1">
      <c r="A652" s="3"/>
    </row>
    <row r="653" ht="14.25" customHeight="1">
      <c r="A653" s="3"/>
    </row>
    <row r="654" ht="14.25" customHeight="1">
      <c r="A654" s="3"/>
    </row>
    <row r="655" ht="14.25" customHeight="1">
      <c r="A655" s="3"/>
    </row>
    <row r="656" ht="14.25" customHeight="1">
      <c r="A656" s="3"/>
    </row>
    <row r="657" ht="14.25" customHeight="1">
      <c r="A657" s="3"/>
    </row>
    <row r="658" ht="14.25" customHeight="1">
      <c r="A658" s="3"/>
    </row>
    <row r="659" ht="14.25" customHeight="1">
      <c r="A659" s="3"/>
    </row>
    <row r="660" ht="14.25" customHeight="1">
      <c r="A660" s="3"/>
    </row>
    <row r="661" ht="14.25" customHeight="1">
      <c r="A661" s="3"/>
    </row>
    <row r="662" ht="14.25" customHeight="1">
      <c r="A662" s="3"/>
    </row>
    <row r="663" ht="14.25" customHeight="1">
      <c r="A663" s="3"/>
    </row>
    <row r="664" ht="14.25" customHeight="1">
      <c r="A664" s="3"/>
    </row>
    <row r="665" ht="14.25" customHeight="1">
      <c r="A665" s="3"/>
    </row>
    <row r="666" ht="14.25" customHeight="1">
      <c r="A666" s="3"/>
    </row>
    <row r="667" ht="14.25" customHeight="1">
      <c r="A667" s="3"/>
    </row>
    <row r="668" ht="14.25" customHeight="1">
      <c r="A668" s="3"/>
    </row>
    <row r="669" ht="14.25" customHeight="1">
      <c r="A669" s="3"/>
    </row>
    <row r="670" ht="14.25" customHeight="1">
      <c r="A670" s="3"/>
    </row>
    <row r="671" ht="14.25" customHeight="1">
      <c r="A671" s="3"/>
    </row>
    <row r="672" ht="14.25" customHeight="1">
      <c r="A672" s="3"/>
    </row>
    <row r="673" ht="14.25" customHeight="1">
      <c r="A673" s="3"/>
    </row>
    <row r="674" ht="14.25" customHeight="1">
      <c r="A674" s="3"/>
    </row>
    <row r="675" ht="14.25" customHeight="1">
      <c r="A675" s="3"/>
    </row>
    <row r="676" ht="14.25" customHeight="1">
      <c r="A676" s="3"/>
    </row>
    <row r="677" ht="14.25" customHeight="1">
      <c r="A677" s="3"/>
    </row>
    <row r="678" ht="14.25" customHeight="1">
      <c r="A678" s="3"/>
    </row>
    <row r="679" ht="14.25" customHeight="1">
      <c r="A679" s="3"/>
    </row>
    <row r="680" ht="14.25" customHeight="1">
      <c r="A680" s="3"/>
    </row>
    <row r="681" ht="14.25" customHeight="1">
      <c r="A681" s="3"/>
    </row>
    <row r="682" ht="14.25" customHeight="1">
      <c r="A682" s="3"/>
    </row>
    <row r="683" ht="14.25" customHeight="1">
      <c r="A683" s="3"/>
    </row>
    <row r="684" ht="14.25" customHeight="1">
      <c r="A684" s="3"/>
    </row>
    <row r="685" ht="14.25" customHeight="1">
      <c r="A685" s="3"/>
    </row>
    <row r="686" ht="14.25" customHeight="1">
      <c r="A686" s="3"/>
    </row>
    <row r="687" ht="14.25" customHeight="1">
      <c r="A687" s="3"/>
    </row>
    <row r="688" ht="14.25" customHeight="1">
      <c r="A688" s="3"/>
    </row>
    <row r="689" ht="14.25" customHeight="1">
      <c r="A689" s="3"/>
    </row>
    <row r="690" ht="14.25" customHeight="1">
      <c r="A690" s="3"/>
    </row>
    <row r="691" ht="14.25" customHeight="1">
      <c r="A691" s="3"/>
    </row>
    <row r="692" ht="14.25" customHeight="1">
      <c r="A692" s="3"/>
    </row>
    <row r="693" ht="14.25" customHeight="1">
      <c r="A693" s="3"/>
    </row>
    <row r="694" ht="14.25" customHeight="1">
      <c r="A694" s="3"/>
    </row>
    <row r="695" ht="14.25" customHeight="1">
      <c r="A695" s="3"/>
    </row>
    <row r="696" ht="14.25" customHeight="1">
      <c r="A696" s="3"/>
    </row>
    <row r="697" ht="14.25" customHeight="1">
      <c r="A697" s="3"/>
    </row>
    <row r="698" ht="14.25" customHeight="1">
      <c r="A698" s="3"/>
    </row>
    <row r="699" ht="14.25" customHeight="1">
      <c r="A699" s="3"/>
    </row>
    <row r="700" ht="14.25" customHeight="1">
      <c r="A700" s="3"/>
    </row>
    <row r="701" ht="14.25" customHeight="1">
      <c r="A701" s="3"/>
    </row>
    <row r="702" ht="14.25" customHeight="1">
      <c r="A702" s="3"/>
    </row>
    <row r="703" ht="14.25" customHeight="1">
      <c r="A703" s="3"/>
    </row>
    <row r="704" ht="14.25" customHeight="1">
      <c r="A704" s="3"/>
    </row>
    <row r="705" ht="14.25" customHeight="1">
      <c r="A705" s="3"/>
    </row>
    <row r="706" ht="14.25" customHeight="1">
      <c r="A706" s="3"/>
    </row>
    <row r="707" ht="14.25" customHeight="1">
      <c r="A707" s="3"/>
    </row>
    <row r="708" ht="14.25" customHeight="1">
      <c r="A708" s="3"/>
    </row>
    <row r="709" ht="14.25" customHeight="1">
      <c r="A709" s="3"/>
    </row>
    <row r="710" ht="14.25" customHeight="1">
      <c r="A710" s="3"/>
    </row>
    <row r="711" ht="14.25" customHeight="1">
      <c r="A711" s="3"/>
    </row>
    <row r="712" ht="14.25" customHeight="1">
      <c r="A712" s="3"/>
    </row>
    <row r="713" ht="14.25" customHeight="1">
      <c r="A713" s="3"/>
    </row>
    <row r="714" ht="14.25" customHeight="1">
      <c r="A714" s="3"/>
    </row>
    <row r="715" ht="14.25" customHeight="1">
      <c r="A715" s="3"/>
    </row>
    <row r="716" ht="14.25" customHeight="1">
      <c r="A716" s="3"/>
    </row>
    <row r="717" ht="14.25" customHeight="1">
      <c r="A717" s="3"/>
    </row>
    <row r="718" ht="14.25" customHeight="1">
      <c r="A718" s="3"/>
    </row>
    <row r="719" ht="14.25" customHeight="1">
      <c r="A719" s="3"/>
    </row>
    <row r="720" ht="14.25" customHeight="1">
      <c r="A720" s="3"/>
    </row>
    <row r="721" ht="14.25" customHeight="1">
      <c r="A721" s="3"/>
    </row>
    <row r="722" ht="14.25" customHeight="1">
      <c r="A722" s="3"/>
    </row>
    <row r="723" ht="14.25" customHeight="1">
      <c r="A723" s="3"/>
    </row>
    <row r="724" ht="14.25" customHeight="1">
      <c r="A724" s="3"/>
    </row>
    <row r="725" ht="14.25" customHeight="1">
      <c r="A725" s="3"/>
    </row>
    <row r="726" ht="14.25" customHeight="1">
      <c r="A726" s="3"/>
    </row>
    <row r="727" ht="14.25" customHeight="1">
      <c r="A727" s="3"/>
    </row>
    <row r="728" ht="14.25" customHeight="1">
      <c r="A728" s="3"/>
    </row>
    <row r="729" ht="14.25" customHeight="1">
      <c r="A729" s="3"/>
    </row>
    <row r="730" ht="14.25" customHeight="1">
      <c r="A730" s="3"/>
    </row>
    <row r="731" ht="14.25" customHeight="1">
      <c r="A731" s="3"/>
    </row>
    <row r="732" ht="14.25" customHeight="1">
      <c r="A732" s="3"/>
    </row>
    <row r="733" ht="14.25" customHeight="1">
      <c r="A733" s="3"/>
    </row>
    <row r="734" ht="14.25" customHeight="1">
      <c r="A734" s="3"/>
    </row>
    <row r="735" ht="14.25" customHeight="1">
      <c r="A735" s="3"/>
    </row>
    <row r="736" ht="14.25" customHeight="1">
      <c r="A736" s="3"/>
    </row>
    <row r="737" ht="14.25" customHeight="1">
      <c r="A737" s="3"/>
    </row>
    <row r="738" ht="14.25" customHeight="1">
      <c r="A738" s="3"/>
    </row>
    <row r="739" ht="14.25" customHeight="1">
      <c r="A739" s="3"/>
    </row>
    <row r="740" ht="14.25" customHeight="1">
      <c r="A740" s="3"/>
    </row>
    <row r="741" ht="14.25" customHeight="1">
      <c r="A741" s="3"/>
    </row>
    <row r="742" ht="14.25" customHeight="1">
      <c r="A742" s="3"/>
    </row>
    <row r="743" ht="14.25" customHeight="1">
      <c r="A743" s="3"/>
    </row>
    <row r="744" ht="14.25" customHeight="1">
      <c r="A744" s="3"/>
    </row>
    <row r="745" ht="14.25" customHeight="1">
      <c r="A745" s="3"/>
    </row>
    <row r="746" ht="14.25" customHeight="1">
      <c r="A746" s="3"/>
    </row>
    <row r="747" ht="14.25" customHeight="1">
      <c r="A747" s="3"/>
    </row>
    <row r="748" ht="14.25" customHeight="1">
      <c r="A748" s="3"/>
    </row>
    <row r="749" ht="14.25" customHeight="1">
      <c r="A749" s="3"/>
    </row>
    <row r="750" ht="14.25" customHeight="1">
      <c r="A750" s="3"/>
    </row>
    <row r="751" ht="14.25" customHeight="1">
      <c r="A751" s="3"/>
    </row>
    <row r="752" ht="14.25" customHeight="1">
      <c r="A752" s="3"/>
    </row>
    <row r="753" ht="14.25" customHeight="1">
      <c r="A753" s="3"/>
    </row>
    <row r="754" ht="14.25" customHeight="1">
      <c r="A754" s="3"/>
    </row>
    <row r="755" ht="14.25" customHeight="1">
      <c r="A755" s="3"/>
    </row>
    <row r="756" ht="14.25" customHeight="1">
      <c r="A756" s="3"/>
    </row>
    <row r="757" ht="14.25" customHeight="1">
      <c r="A757" s="3"/>
    </row>
    <row r="758" ht="14.25" customHeight="1">
      <c r="A758" s="3"/>
    </row>
    <row r="759" ht="14.25" customHeight="1">
      <c r="A759" s="3"/>
    </row>
    <row r="760" ht="14.25" customHeight="1">
      <c r="A760" s="3"/>
    </row>
    <row r="761" ht="14.25" customHeight="1">
      <c r="A761" s="3"/>
    </row>
    <row r="762" ht="14.25" customHeight="1">
      <c r="A762" s="3"/>
    </row>
    <row r="763" ht="14.25" customHeight="1">
      <c r="A763" s="3"/>
    </row>
    <row r="764" ht="14.25" customHeight="1">
      <c r="A764" s="3"/>
    </row>
    <row r="765" ht="14.25" customHeight="1">
      <c r="A765" s="3"/>
    </row>
    <row r="766" ht="14.25" customHeight="1">
      <c r="A766" s="3"/>
    </row>
    <row r="767" ht="14.25" customHeight="1">
      <c r="A767" s="3"/>
    </row>
    <row r="768" ht="14.25" customHeight="1">
      <c r="A768" s="3"/>
    </row>
    <row r="769" ht="14.25" customHeight="1">
      <c r="A769" s="3"/>
    </row>
    <row r="770" ht="14.25" customHeight="1">
      <c r="A770" s="3"/>
    </row>
    <row r="771" ht="14.25" customHeight="1">
      <c r="A771" s="3"/>
    </row>
    <row r="772" ht="14.25" customHeight="1">
      <c r="A772" s="3"/>
    </row>
    <row r="773" ht="14.25" customHeight="1">
      <c r="A773" s="3"/>
    </row>
    <row r="774" ht="14.25" customHeight="1">
      <c r="A774" s="3"/>
    </row>
    <row r="775" ht="14.25" customHeight="1">
      <c r="A775" s="3"/>
    </row>
    <row r="776" ht="14.25" customHeight="1">
      <c r="A776" s="3"/>
    </row>
    <row r="777" ht="14.25" customHeight="1">
      <c r="A777" s="3"/>
    </row>
    <row r="778" ht="14.25" customHeight="1">
      <c r="A778" s="3"/>
    </row>
    <row r="779" ht="14.25" customHeight="1">
      <c r="A779" s="3"/>
    </row>
    <row r="780" ht="14.25" customHeight="1">
      <c r="A780" s="3"/>
    </row>
    <row r="781" ht="14.25" customHeight="1">
      <c r="A781" s="3"/>
    </row>
    <row r="782" ht="14.25" customHeight="1">
      <c r="A782" s="3"/>
    </row>
    <row r="783" ht="14.25" customHeight="1">
      <c r="A783" s="3"/>
    </row>
    <row r="784" ht="14.25" customHeight="1">
      <c r="A784" s="3"/>
    </row>
    <row r="785" ht="14.25" customHeight="1">
      <c r="A785" s="3"/>
    </row>
    <row r="786" ht="14.25" customHeight="1">
      <c r="A786" s="3"/>
    </row>
    <row r="787" ht="14.25" customHeight="1">
      <c r="A787" s="3"/>
    </row>
    <row r="788" ht="14.25" customHeight="1">
      <c r="A788" s="3"/>
    </row>
    <row r="789" ht="14.25" customHeight="1">
      <c r="A789" s="3"/>
    </row>
    <row r="790" ht="14.25" customHeight="1">
      <c r="A790" s="3"/>
    </row>
    <row r="791" ht="14.25" customHeight="1">
      <c r="A791" s="3"/>
    </row>
    <row r="792" ht="14.25" customHeight="1">
      <c r="A792" s="3"/>
    </row>
    <row r="793" ht="14.25" customHeight="1">
      <c r="A793" s="3"/>
    </row>
    <row r="794" ht="14.25" customHeight="1">
      <c r="A794" s="3"/>
    </row>
    <row r="795" ht="14.25" customHeight="1">
      <c r="A795" s="3"/>
    </row>
    <row r="796" ht="14.25" customHeight="1">
      <c r="A796" s="3"/>
    </row>
    <row r="797" ht="14.25" customHeight="1">
      <c r="A797" s="3"/>
    </row>
    <row r="798" ht="14.25" customHeight="1">
      <c r="A798" s="3"/>
    </row>
    <row r="799" ht="14.25" customHeight="1">
      <c r="A799" s="3"/>
    </row>
    <row r="800" ht="14.25" customHeight="1">
      <c r="A800" s="3"/>
    </row>
    <row r="801" ht="14.25" customHeight="1">
      <c r="A801" s="3"/>
    </row>
    <row r="802" ht="14.25" customHeight="1">
      <c r="A802" s="3"/>
    </row>
    <row r="803" ht="14.25" customHeight="1">
      <c r="A803" s="3"/>
    </row>
    <row r="804" ht="14.25" customHeight="1">
      <c r="A804" s="3"/>
    </row>
    <row r="805" ht="14.25" customHeight="1">
      <c r="A805" s="3"/>
    </row>
    <row r="806" ht="14.25" customHeight="1">
      <c r="A806" s="3"/>
    </row>
    <row r="807" ht="14.25" customHeight="1">
      <c r="A807" s="3"/>
    </row>
    <row r="808" ht="14.25" customHeight="1">
      <c r="A808" s="3"/>
    </row>
    <row r="809" ht="14.25" customHeight="1">
      <c r="A809" s="3"/>
    </row>
    <row r="810" ht="14.25" customHeight="1">
      <c r="A810" s="3"/>
    </row>
    <row r="811" ht="14.25" customHeight="1">
      <c r="A811" s="3"/>
    </row>
    <row r="812" ht="14.25" customHeight="1">
      <c r="A812" s="3"/>
    </row>
    <row r="813" ht="14.25" customHeight="1">
      <c r="A813" s="3"/>
    </row>
    <row r="814" ht="14.25" customHeight="1">
      <c r="A814" s="3"/>
    </row>
    <row r="815" ht="14.25" customHeight="1">
      <c r="A815" s="3"/>
    </row>
    <row r="816" ht="14.25" customHeight="1">
      <c r="A816" s="3"/>
    </row>
    <row r="817" ht="14.25" customHeight="1">
      <c r="A817" s="3"/>
    </row>
    <row r="818" ht="14.25" customHeight="1">
      <c r="A818" s="3"/>
    </row>
    <row r="819" ht="14.25" customHeight="1">
      <c r="A819" s="3"/>
    </row>
    <row r="820" ht="14.25" customHeight="1">
      <c r="A820" s="3"/>
    </row>
    <row r="821" ht="14.25" customHeight="1">
      <c r="A821" s="3"/>
    </row>
    <row r="822" ht="14.25" customHeight="1">
      <c r="A822" s="3"/>
    </row>
    <row r="823" ht="14.25" customHeight="1">
      <c r="A823" s="3"/>
    </row>
    <row r="824" ht="14.25" customHeight="1">
      <c r="A824" s="3"/>
    </row>
    <row r="825" ht="14.25" customHeight="1">
      <c r="A825" s="3"/>
    </row>
    <row r="826" ht="14.25" customHeight="1">
      <c r="A826" s="3"/>
    </row>
    <row r="827" ht="14.25" customHeight="1">
      <c r="A827" s="3"/>
    </row>
    <row r="828" ht="14.25" customHeight="1">
      <c r="A828" s="3"/>
    </row>
    <row r="829" ht="14.25" customHeight="1">
      <c r="A829" s="3"/>
    </row>
    <row r="830" ht="14.25" customHeight="1">
      <c r="A830" s="3"/>
    </row>
    <row r="831" ht="14.25" customHeight="1">
      <c r="A831" s="3"/>
    </row>
    <row r="832" ht="14.25" customHeight="1">
      <c r="A832" s="3"/>
    </row>
    <row r="833" ht="14.25" customHeight="1">
      <c r="A833" s="3"/>
    </row>
    <row r="834" ht="14.25" customHeight="1">
      <c r="A834" s="3"/>
    </row>
    <row r="835" ht="14.25" customHeight="1">
      <c r="A835" s="3"/>
    </row>
    <row r="836" ht="14.25" customHeight="1">
      <c r="A836" s="3"/>
    </row>
    <row r="837" ht="14.25" customHeight="1">
      <c r="A837" s="3"/>
    </row>
    <row r="838" ht="14.25" customHeight="1">
      <c r="A838" s="3"/>
    </row>
    <row r="839" ht="14.25" customHeight="1">
      <c r="A839" s="3"/>
    </row>
    <row r="840" ht="14.25" customHeight="1">
      <c r="A840" s="3"/>
    </row>
    <row r="841" ht="14.25" customHeight="1">
      <c r="A841" s="3"/>
    </row>
    <row r="842" ht="14.25" customHeight="1">
      <c r="A842" s="3"/>
    </row>
    <row r="843" ht="14.25" customHeight="1">
      <c r="A843" s="3"/>
    </row>
    <row r="844" ht="14.25" customHeight="1">
      <c r="A844" s="3"/>
    </row>
    <row r="845" ht="14.25" customHeight="1">
      <c r="A845" s="3"/>
    </row>
    <row r="846" ht="14.25" customHeight="1">
      <c r="A846" s="3"/>
    </row>
    <row r="847" ht="14.25" customHeight="1">
      <c r="A847" s="3"/>
    </row>
    <row r="848" ht="14.25" customHeight="1">
      <c r="A848" s="3"/>
    </row>
    <row r="849" ht="14.25" customHeight="1">
      <c r="A849" s="3"/>
    </row>
    <row r="850" ht="14.25" customHeight="1">
      <c r="A850" s="3"/>
    </row>
    <row r="851" ht="14.25" customHeight="1">
      <c r="A851" s="3"/>
    </row>
    <row r="852" ht="14.25" customHeight="1">
      <c r="A852" s="3"/>
    </row>
    <row r="853" ht="14.25" customHeight="1">
      <c r="A853" s="3"/>
    </row>
    <row r="854" ht="14.25" customHeight="1">
      <c r="A854" s="3"/>
    </row>
    <row r="855" ht="14.25" customHeight="1">
      <c r="A855" s="3"/>
    </row>
    <row r="856" ht="14.25" customHeight="1">
      <c r="A856" s="3"/>
    </row>
    <row r="857" ht="14.25" customHeight="1">
      <c r="A857" s="3"/>
    </row>
    <row r="858" ht="14.25" customHeight="1">
      <c r="A858" s="3"/>
    </row>
    <row r="859" ht="14.25" customHeight="1">
      <c r="A859" s="3"/>
    </row>
    <row r="860" ht="14.25" customHeight="1">
      <c r="A860" s="3"/>
    </row>
    <row r="861" ht="14.25" customHeight="1">
      <c r="A861" s="3"/>
    </row>
    <row r="862" ht="14.25" customHeight="1">
      <c r="A862" s="3"/>
    </row>
    <row r="863" ht="14.25" customHeight="1">
      <c r="A863" s="3"/>
    </row>
    <row r="864" ht="14.25" customHeight="1">
      <c r="A864" s="3"/>
    </row>
    <row r="865" ht="14.25" customHeight="1">
      <c r="A865" s="3"/>
    </row>
    <row r="866" ht="14.25" customHeight="1">
      <c r="A866" s="3"/>
    </row>
    <row r="867" ht="14.25" customHeight="1">
      <c r="A867" s="3"/>
    </row>
    <row r="868" ht="14.25" customHeight="1">
      <c r="A868" s="3"/>
    </row>
    <row r="869" ht="14.25" customHeight="1">
      <c r="A869" s="3"/>
    </row>
    <row r="870" ht="14.25" customHeight="1">
      <c r="A870" s="3"/>
    </row>
    <row r="871" ht="14.25" customHeight="1">
      <c r="A871" s="3"/>
    </row>
    <row r="872" ht="14.25" customHeight="1">
      <c r="A872" s="3"/>
    </row>
    <row r="873" ht="14.25" customHeight="1">
      <c r="A873" s="3"/>
    </row>
    <row r="874" ht="14.25" customHeight="1">
      <c r="A874" s="3"/>
    </row>
    <row r="875" ht="14.25" customHeight="1">
      <c r="A875" s="3"/>
    </row>
    <row r="876" ht="14.25" customHeight="1">
      <c r="A876" s="3"/>
    </row>
    <row r="877" ht="14.25" customHeight="1">
      <c r="A877" s="3"/>
    </row>
    <row r="878" ht="14.25" customHeight="1">
      <c r="A878" s="3"/>
    </row>
    <row r="879" ht="14.25" customHeight="1">
      <c r="A879" s="3"/>
    </row>
    <row r="880" ht="14.25" customHeight="1">
      <c r="A880" s="3"/>
    </row>
    <row r="881" ht="14.25" customHeight="1">
      <c r="A881" s="3"/>
    </row>
    <row r="882" ht="14.25" customHeight="1">
      <c r="A882" s="3"/>
    </row>
    <row r="883" ht="14.25" customHeight="1">
      <c r="A883" s="3"/>
    </row>
    <row r="884" ht="14.25" customHeight="1">
      <c r="A884" s="3"/>
    </row>
    <row r="885" ht="14.25" customHeight="1">
      <c r="A885" s="3"/>
    </row>
    <row r="886" ht="14.25" customHeight="1">
      <c r="A886" s="3"/>
    </row>
    <row r="887" ht="14.25" customHeight="1">
      <c r="A887" s="3"/>
    </row>
    <row r="888" ht="14.25" customHeight="1">
      <c r="A888" s="3"/>
    </row>
    <row r="889" ht="14.25" customHeight="1">
      <c r="A889" s="3"/>
    </row>
    <row r="890" ht="14.25" customHeight="1">
      <c r="A890" s="3"/>
    </row>
    <row r="891" ht="14.25" customHeight="1">
      <c r="A891" s="3"/>
    </row>
    <row r="892" ht="14.25" customHeight="1">
      <c r="A892" s="3"/>
    </row>
    <row r="893" ht="14.25" customHeight="1">
      <c r="A893" s="3"/>
    </row>
    <row r="894" ht="14.25" customHeight="1">
      <c r="A894" s="3"/>
    </row>
    <row r="895" ht="14.25" customHeight="1">
      <c r="A895" s="3"/>
    </row>
    <row r="896" ht="14.25" customHeight="1">
      <c r="A896" s="3"/>
    </row>
    <row r="897" ht="14.25" customHeight="1">
      <c r="A897" s="3"/>
    </row>
    <row r="898" ht="14.25" customHeight="1">
      <c r="A898" s="3"/>
    </row>
    <row r="899" ht="14.25" customHeight="1">
      <c r="A899" s="3"/>
    </row>
    <row r="900" ht="14.25" customHeight="1">
      <c r="A900" s="3"/>
    </row>
    <row r="901" ht="14.25" customHeight="1">
      <c r="A901" s="3"/>
    </row>
    <row r="902" ht="14.25" customHeight="1">
      <c r="A902" s="3"/>
    </row>
    <row r="903" ht="14.25" customHeight="1">
      <c r="A903" s="3"/>
    </row>
    <row r="904" ht="14.25" customHeight="1">
      <c r="A904" s="3"/>
    </row>
    <row r="905" ht="14.25" customHeight="1">
      <c r="A905" s="3"/>
    </row>
    <row r="906" ht="14.25" customHeight="1">
      <c r="A906" s="3"/>
    </row>
    <row r="907" ht="14.25" customHeight="1">
      <c r="A907" s="3"/>
    </row>
    <row r="908" ht="14.25" customHeight="1">
      <c r="A908" s="3"/>
    </row>
    <row r="909" ht="14.25" customHeight="1">
      <c r="A909" s="3"/>
    </row>
    <row r="910" ht="14.25" customHeight="1">
      <c r="A910" s="3"/>
    </row>
    <row r="911" ht="14.25" customHeight="1">
      <c r="A911" s="3"/>
    </row>
    <row r="912" ht="14.25" customHeight="1">
      <c r="A912" s="3"/>
    </row>
    <row r="913" ht="14.25" customHeight="1">
      <c r="A913" s="3"/>
    </row>
    <row r="914" ht="14.25" customHeight="1">
      <c r="A914" s="3"/>
    </row>
    <row r="915" ht="14.25" customHeight="1">
      <c r="A915" s="3"/>
    </row>
    <row r="916" ht="14.25" customHeight="1">
      <c r="A916" s="3"/>
    </row>
    <row r="917" ht="14.25" customHeight="1">
      <c r="A917" s="3"/>
    </row>
    <row r="918" ht="14.25" customHeight="1">
      <c r="A918" s="3"/>
    </row>
    <row r="919" ht="14.25" customHeight="1">
      <c r="A919" s="3"/>
    </row>
    <row r="920" ht="14.25" customHeight="1">
      <c r="A920" s="3"/>
    </row>
    <row r="921" ht="14.25" customHeight="1">
      <c r="A921" s="3"/>
    </row>
    <row r="922" ht="14.25" customHeight="1">
      <c r="A922" s="3"/>
    </row>
    <row r="923" ht="14.25" customHeight="1">
      <c r="A923" s="3"/>
    </row>
    <row r="924" ht="14.25" customHeight="1">
      <c r="A924" s="3"/>
    </row>
    <row r="925" ht="14.25" customHeight="1">
      <c r="A925" s="3"/>
    </row>
    <row r="926" ht="14.25" customHeight="1">
      <c r="A926" s="3"/>
    </row>
    <row r="927" ht="14.25" customHeight="1">
      <c r="A927" s="3"/>
    </row>
    <row r="928" ht="14.25" customHeight="1">
      <c r="A928" s="3"/>
    </row>
    <row r="929" ht="14.25" customHeight="1">
      <c r="A929" s="3"/>
    </row>
    <row r="930" ht="14.25" customHeight="1">
      <c r="A930" s="3"/>
    </row>
    <row r="931" ht="14.25" customHeight="1">
      <c r="A931" s="3"/>
    </row>
    <row r="932" ht="14.25" customHeight="1">
      <c r="A932" s="3"/>
    </row>
    <row r="933" ht="14.25" customHeight="1">
      <c r="A933" s="3"/>
    </row>
    <row r="934" ht="14.25" customHeight="1">
      <c r="A934" s="3"/>
    </row>
    <row r="935" ht="14.25" customHeight="1">
      <c r="A935" s="3"/>
    </row>
    <row r="936" ht="14.25" customHeight="1">
      <c r="A936" s="3"/>
    </row>
    <row r="937" ht="14.25" customHeight="1">
      <c r="A937" s="3"/>
    </row>
    <row r="938" ht="14.25" customHeight="1">
      <c r="A938" s="3"/>
    </row>
    <row r="939" ht="14.25" customHeight="1">
      <c r="A939" s="3"/>
    </row>
    <row r="940" ht="14.25" customHeight="1">
      <c r="A940" s="3"/>
    </row>
    <row r="941" ht="14.25" customHeight="1">
      <c r="A941" s="3"/>
    </row>
    <row r="942" ht="14.25" customHeight="1">
      <c r="A942" s="3"/>
    </row>
    <row r="943" ht="14.25" customHeight="1">
      <c r="A943" s="3"/>
    </row>
    <row r="944" ht="14.25" customHeight="1">
      <c r="A944" s="3"/>
    </row>
    <row r="945" ht="14.25" customHeight="1">
      <c r="A945" s="3"/>
    </row>
    <row r="946" ht="14.25" customHeight="1">
      <c r="A946" s="3"/>
    </row>
    <row r="947" ht="14.25" customHeight="1">
      <c r="A947" s="3"/>
    </row>
    <row r="948" ht="14.25" customHeight="1">
      <c r="A948" s="3"/>
    </row>
    <row r="949" ht="14.25" customHeight="1">
      <c r="A949" s="3"/>
    </row>
    <row r="950" ht="14.25" customHeight="1">
      <c r="A950" s="3"/>
    </row>
    <row r="951" ht="14.25" customHeight="1">
      <c r="A951" s="3"/>
    </row>
    <row r="952" ht="14.25" customHeight="1">
      <c r="A952" s="3"/>
    </row>
    <row r="953" ht="14.25" customHeight="1">
      <c r="A953" s="3"/>
    </row>
    <row r="954" ht="14.25" customHeight="1">
      <c r="A954" s="3"/>
    </row>
    <row r="955" ht="14.25" customHeight="1">
      <c r="A955" s="3"/>
    </row>
    <row r="956" ht="14.25" customHeight="1">
      <c r="A956" s="3"/>
    </row>
    <row r="957" ht="14.25" customHeight="1">
      <c r="A957" s="3"/>
    </row>
    <row r="958" ht="14.25" customHeight="1">
      <c r="A958" s="3"/>
    </row>
    <row r="959" ht="14.25" customHeight="1">
      <c r="A959" s="3"/>
    </row>
    <row r="960" ht="14.25" customHeight="1">
      <c r="A960" s="3"/>
    </row>
    <row r="961" ht="14.25" customHeight="1">
      <c r="A961" s="3"/>
    </row>
    <row r="962" ht="14.25" customHeight="1">
      <c r="A962" s="3"/>
    </row>
    <row r="963" ht="14.25" customHeight="1">
      <c r="A963" s="3"/>
    </row>
    <row r="964" ht="14.25" customHeight="1">
      <c r="A964" s="3"/>
    </row>
    <row r="965" ht="14.25" customHeight="1">
      <c r="A965" s="3"/>
    </row>
    <row r="966" ht="14.25" customHeight="1">
      <c r="A966" s="3"/>
    </row>
    <row r="967" ht="14.25" customHeight="1">
      <c r="A967" s="3"/>
    </row>
    <row r="968" ht="14.25" customHeight="1">
      <c r="A968" s="3"/>
    </row>
    <row r="969" ht="14.25" customHeight="1">
      <c r="A969" s="3"/>
    </row>
    <row r="970" ht="14.25" customHeight="1">
      <c r="A970" s="3"/>
    </row>
    <row r="971" ht="14.25" customHeight="1">
      <c r="A971" s="3"/>
    </row>
    <row r="972" ht="14.25" customHeight="1">
      <c r="A972" s="3"/>
    </row>
    <row r="973" ht="14.25" customHeight="1">
      <c r="A973" s="3"/>
    </row>
    <row r="974" ht="14.25" customHeight="1">
      <c r="A974" s="3"/>
    </row>
    <row r="975" ht="14.25" customHeight="1">
      <c r="A975" s="3"/>
    </row>
    <row r="976" ht="14.25" customHeight="1">
      <c r="A976" s="3"/>
    </row>
    <row r="977" ht="14.25" customHeight="1">
      <c r="A977" s="3"/>
    </row>
    <row r="978" ht="14.25" customHeight="1">
      <c r="A978" s="3"/>
    </row>
    <row r="979" ht="14.25" customHeight="1">
      <c r="A979" s="3"/>
    </row>
    <row r="980" ht="14.25" customHeight="1">
      <c r="A980" s="3"/>
    </row>
    <row r="981" ht="14.25" customHeight="1">
      <c r="A981" s="3"/>
    </row>
    <row r="982" ht="14.25" customHeight="1">
      <c r="A982" s="3"/>
    </row>
    <row r="983" ht="14.25" customHeight="1">
      <c r="A983" s="3"/>
    </row>
    <row r="984" ht="14.25" customHeight="1">
      <c r="A984" s="3"/>
    </row>
    <row r="985" ht="14.25" customHeight="1">
      <c r="A985" s="3"/>
    </row>
    <row r="986" ht="14.25" customHeight="1">
      <c r="A986" s="3"/>
    </row>
    <row r="987" ht="14.25" customHeight="1">
      <c r="A987" s="3"/>
    </row>
    <row r="988" ht="14.25" customHeight="1">
      <c r="A988" s="3"/>
    </row>
    <row r="989" ht="14.25" customHeight="1">
      <c r="A989" s="3"/>
    </row>
    <row r="990" ht="14.25" customHeight="1">
      <c r="A990" s="3"/>
    </row>
    <row r="991" ht="14.25" customHeight="1">
      <c r="A991" s="3"/>
    </row>
    <row r="992" ht="14.25" customHeight="1">
      <c r="A992" s="3"/>
    </row>
    <row r="993" ht="14.25" customHeight="1">
      <c r="A993" s="3"/>
    </row>
    <row r="994" ht="14.25" customHeight="1">
      <c r="A994" s="3"/>
    </row>
    <row r="995" ht="14.25" customHeight="1">
      <c r="A995" s="3"/>
    </row>
    <row r="996" ht="14.25" customHeight="1">
      <c r="A996" s="3"/>
    </row>
    <row r="997" ht="14.25" customHeight="1">
      <c r="A997" s="3"/>
    </row>
    <row r="998" ht="14.25" customHeight="1">
      <c r="A998" s="3"/>
    </row>
    <row r="999" ht="14.25" customHeight="1">
      <c r="A999" s="3"/>
    </row>
    <row r="1000" ht="14.25" customHeight="1">
      <c r="A1000" s="3"/>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44.43"/>
    <col customWidth="1" min="2" max="14" width="11.71"/>
    <col customWidth="1" min="15" max="26" width="8.71"/>
  </cols>
  <sheetData>
    <row r="1" ht="60.0" customHeight="1">
      <c r="A1" s="5" t="s">
        <v>5</v>
      </c>
      <c r="B1" s="6">
        <f t="shared" ref="B1:H1" si="1">+C1-1</f>
        <v>2015</v>
      </c>
      <c r="C1" s="6">
        <f t="shared" si="1"/>
        <v>2016</v>
      </c>
      <c r="D1" s="6">
        <f t="shared" si="1"/>
        <v>2017</v>
      </c>
      <c r="E1" s="6">
        <f t="shared" si="1"/>
        <v>2018</v>
      </c>
      <c r="F1" s="6">
        <f t="shared" si="1"/>
        <v>2019</v>
      </c>
      <c r="G1" s="6">
        <f t="shared" si="1"/>
        <v>2020</v>
      </c>
      <c r="H1" s="6">
        <f t="shared" si="1"/>
        <v>2021</v>
      </c>
      <c r="I1" s="6">
        <v>2022.0</v>
      </c>
      <c r="J1" s="7">
        <f t="shared" ref="J1:N1" si="2">+I1+1</f>
        <v>2023</v>
      </c>
      <c r="K1" s="7">
        <f t="shared" si="2"/>
        <v>2024</v>
      </c>
      <c r="L1" s="7">
        <f t="shared" si="2"/>
        <v>2025</v>
      </c>
      <c r="M1" s="7">
        <f t="shared" si="2"/>
        <v>2026</v>
      </c>
      <c r="N1" s="7">
        <f t="shared" si="2"/>
        <v>2027</v>
      </c>
    </row>
    <row r="2" ht="14.25" customHeight="1">
      <c r="A2" s="8" t="s">
        <v>6</v>
      </c>
      <c r="B2" s="8"/>
      <c r="C2" s="8"/>
      <c r="D2" s="8"/>
      <c r="E2" s="8"/>
      <c r="F2" s="8"/>
      <c r="G2" s="8"/>
      <c r="H2" s="8"/>
      <c r="I2" s="8"/>
      <c r="J2" s="7"/>
      <c r="K2" s="7"/>
      <c r="L2" s="7"/>
      <c r="M2" s="7"/>
      <c r="N2" s="7"/>
    </row>
    <row r="3" ht="14.25" customHeight="1">
      <c r="A3" s="9" t="s">
        <v>7</v>
      </c>
      <c r="B3" s="10">
        <f>'historicals 2'!C149</f>
        <v>30601</v>
      </c>
      <c r="C3" s="10">
        <f>'historicals 2'!D149</f>
        <v>32376</v>
      </c>
      <c r="D3" s="10">
        <f>'historicals 2'!E149</f>
        <v>39087</v>
      </c>
      <c r="E3" s="10">
        <f>'historicals 2'!F149</f>
        <v>36397</v>
      </c>
      <c r="F3" s="10">
        <f>'historicals 2'!G149</f>
        <v>39117</v>
      </c>
      <c r="G3" s="10">
        <f>'historicals 2'!H149</f>
        <v>37403</v>
      </c>
      <c r="H3" s="10">
        <f>'historicals 2'!I149</f>
        <v>44538</v>
      </c>
      <c r="I3" s="10">
        <f>'historicals 2'!J149</f>
        <v>46710</v>
      </c>
    </row>
    <row r="4" ht="14.25" customHeight="1">
      <c r="A4" s="11" t="s">
        <v>8</v>
      </c>
      <c r="B4" s="12">
        <v>0.1</v>
      </c>
      <c r="C4" s="13">
        <f t="shared" ref="C4:I4" si="3">(C3-B3)/B3</f>
        <v>0.05800464037</v>
      </c>
      <c r="D4" s="13">
        <f t="shared" si="3"/>
        <v>0.2072831727</v>
      </c>
      <c r="E4" s="13">
        <f t="shared" si="3"/>
        <v>-0.06882083557</v>
      </c>
      <c r="F4" s="13">
        <f t="shared" si="3"/>
        <v>0.07473143391</v>
      </c>
      <c r="G4" s="13">
        <f t="shared" si="3"/>
        <v>-0.04381726615</v>
      </c>
      <c r="H4" s="13">
        <f t="shared" si="3"/>
        <v>0.1907600995</v>
      </c>
      <c r="I4" s="13">
        <f t="shared" si="3"/>
        <v>0.04876734474</v>
      </c>
    </row>
    <row r="5" ht="14.25" customHeight="1">
      <c r="A5" s="9" t="s">
        <v>9</v>
      </c>
      <c r="B5" s="14">
        <f t="shared" ref="B5:I5" si="4">B8+B11</f>
        <v>4839</v>
      </c>
      <c r="C5" s="14">
        <f t="shared" si="4"/>
        <v>5291</v>
      </c>
      <c r="D5" s="14">
        <f t="shared" si="4"/>
        <v>6631</v>
      </c>
      <c r="E5" s="14">
        <f t="shared" si="4"/>
        <v>5126</v>
      </c>
      <c r="F5" s="14">
        <f t="shared" si="4"/>
        <v>5555</v>
      </c>
      <c r="G5" s="14">
        <f t="shared" si="4"/>
        <v>3697</v>
      </c>
      <c r="H5" s="14">
        <f t="shared" si="4"/>
        <v>7667</v>
      </c>
      <c r="I5" s="14">
        <f t="shared" si="4"/>
        <v>7573</v>
      </c>
    </row>
    <row r="6" ht="14.25" customHeight="1">
      <c r="A6" s="11" t="s">
        <v>8</v>
      </c>
      <c r="B6" s="13">
        <f>(B5-'historicals 2'!B19)/'historicals 2'!B19</f>
        <v>0.1816849817</v>
      </c>
      <c r="C6" s="13">
        <f t="shared" ref="C6:I6" si="5">(C5-B5)/B5</f>
        <v>0.09340772887</v>
      </c>
      <c r="D6" s="13">
        <f t="shared" si="5"/>
        <v>0.2532602533</v>
      </c>
      <c r="E6" s="13">
        <f t="shared" si="5"/>
        <v>-0.2269642588</v>
      </c>
      <c r="F6" s="13">
        <f t="shared" si="5"/>
        <v>0.08369098712</v>
      </c>
      <c r="G6" s="13">
        <f t="shared" si="5"/>
        <v>-0.3344734473</v>
      </c>
      <c r="H6" s="13">
        <f t="shared" si="5"/>
        <v>1.073843657</v>
      </c>
      <c r="I6" s="13">
        <f t="shared" si="5"/>
        <v>-0.01226033651</v>
      </c>
    </row>
    <row r="7" ht="14.25" customHeight="1">
      <c r="A7" s="11" t="s">
        <v>10</v>
      </c>
      <c r="B7" s="13">
        <f t="shared" ref="B7:I7" si="6">B5/B3</f>
        <v>0.1581320872</v>
      </c>
      <c r="C7" s="13">
        <f t="shared" si="6"/>
        <v>0.1634235236</v>
      </c>
      <c r="D7" s="13">
        <f t="shared" si="6"/>
        <v>0.1696471973</v>
      </c>
      <c r="E7" s="13">
        <f t="shared" si="6"/>
        <v>0.1408357832</v>
      </c>
      <c r="F7" s="13">
        <f t="shared" si="6"/>
        <v>0.1420098678</v>
      </c>
      <c r="G7" s="13">
        <f t="shared" si="6"/>
        <v>0.09884233885</v>
      </c>
      <c r="H7" s="13">
        <f t="shared" si="6"/>
        <v>0.1721451345</v>
      </c>
      <c r="I7" s="13">
        <f t="shared" si="6"/>
        <v>0.162128024</v>
      </c>
    </row>
    <row r="8" ht="14.25" customHeight="1">
      <c r="A8" s="9" t="s">
        <v>11</v>
      </c>
      <c r="B8" s="14">
        <f>'historicals 2'!C67</f>
        <v>606</v>
      </c>
      <c r="C8" s="14">
        <f>'historicals 2'!D67</f>
        <v>649</v>
      </c>
      <c r="D8" s="14">
        <f>'historicals 2'!E67</f>
        <v>706</v>
      </c>
      <c r="E8" s="14">
        <f>'historicals 2'!F67</f>
        <v>747</v>
      </c>
      <c r="F8" s="14">
        <f>'historicals 2'!G67</f>
        <v>705</v>
      </c>
      <c r="G8" s="14">
        <f>'historicals 2'!H67</f>
        <v>721</v>
      </c>
      <c r="H8" s="14">
        <f>'historicals 2'!I67</f>
        <v>744</v>
      </c>
      <c r="I8" s="14">
        <f>'historicals 2'!J67</f>
        <v>717</v>
      </c>
    </row>
    <row r="9" ht="14.25" customHeight="1">
      <c r="A9" s="11" t="s">
        <v>8</v>
      </c>
      <c r="B9" s="13">
        <f>(B8-'historicals 2'!B209)/'historicals 2'!B209</f>
        <v>0.1698841699</v>
      </c>
      <c r="C9" s="13">
        <f t="shared" ref="C9:I9" si="7">(C8-B8)/B8</f>
        <v>0.07095709571</v>
      </c>
      <c r="D9" s="13">
        <f t="shared" si="7"/>
        <v>0.08782742681</v>
      </c>
      <c r="E9" s="13">
        <f t="shared" si="7"/>
        <v>0.05807365439</v>
      </c>
      <c r="F9" s="13">
        <f t="shared" si="7"/>
        <v>-0.0562248996</v>
      </c>
      <c r="G9" s="13">
        <f t="shared" si="7"/>
        <v>0.02269503546</v>
      </c>
      <c r="H9" s="13">
        <f t="shared" si="7"/>
        <v>0.0319001387</v>
      </c>
      <c r="I9" s="13">
        <f t="shared" si="7"/>
        <v>-0.03629032258</v>
      </c>
    </row>
    <row r="10" ht="14.25" customHeight="1">
      <c r="A10" s="11" t="s">
        <v>12</v>
      </c>
      <c r="B10" s="13">
        <f t="shared" ref="B10:I10" si="8">B8/B3</f>
        <v>0.0198032744</v>
      </c>
      <c r="C10" s="13">
        <f t="shared" si="8"/>
        <v>0.02004571287</v>
      </c>
      <c r="D10" s="13">
        <f t="shared" si="8"/>
        <v>0.01806227134</v>
      </c>
      <c r="E10" s="13">
        <f t="shared" si="8"/>
        <v>0.02052366953</v>
      </c>
      <c r="F10" s="13">
        <f t="shared" si="8"/>
        <v>0.01802285451</v>
      </c>
      <c r="G10" s="13">
        <f t="shared" si="8"/>
        <v>0.01927652862</v>
      </c>
      <c r="H10" s="13">
        <f t="shared" si="8"/>
        <v>0.01670483632</v>
      </c>
      <c r="I10" s="13">
        <f t="shared" si="8"/>
        <v>0.01535003211</v>
      </c>
    </row>
    <row r="11" ht="14.25" customHeight="1">
      <c r="A11" s="9" t="s">
        <v>13</v>
      </c>
      <c r="B11" s="15">
        <f>'historicals 2'!C164</f>
        <v>4233</v>
      </c>
      <c r="C11" s="15">
        <f>'historicals 2'!D164</f>
        <v>4642</v>
      </c>
      <c r="D11" s="15">
        <f>'historicals 2'!E164</f>
        <v>5925</v>
      </c>
      <c r="E11" s="15">
        <f>'historicals 2'!F164</f>
        <v>4379</v>
      </c>
      <c r="F11" s="15">
        <f>'historicals 2'!G164</f>
        <v>4850</v>
      </c>
      <c r="G11" s="15">
        <f>'historicals 2'!H164</f>
        <v>2976</v>
      </c>
      <c r="H11" s="15">
        <f>'historicals 2'!I164</f>
        <v>6923</v>
      </c>
      <c r="I11" s="15">
        <f>'historicals 2'!J164</f>
        <v>6856</v>
      </c>
    </row>
    <row r="12" ht="14.25" customHeight="1">
      <c r="A12" s="11" t="s">
        <v>8</v>
      </c>
      <c r="B12" s="13">
        <f>(B11-'historicals 2'!B164)/'historicals 2'!B164</f>
        <v>0.1833939055</v>
      </c>
      <c r="C12" s="13">
        <f t="shared" ref="C12:I12" si="9">(C11-B11)/B11</f>
        <v>0.09662178124</v>
      </c>
      <c r="D12" s="13">
        <f t="shared" si="9"/>
        <v>0.2763894873</v>
      </c>
      <c r="E12" s="13">
        <f t="shared" si="9"/>
        <v>-0.26092827</v>
      </c>
      <c r="F12" s="13">
        <f t="shared" si="9"/>
        <v>0.1075588034</v>
      </c>
      <c r="G12" s="13">
        <f t="shared" si="9"/>
        <v>-0.3863917526</v>
      </c>
      <c r="H12" s="13">
        <f t="shared" si="9"/>
        <v>1.326276882</v>
      </c>
      <c r="I12" s="13">
        <f t="shared" si="9"/>
        <v>-0.00967788531</v>
      </c>
    </row>
    <row r="13" ht="14.25" customHeight="1">
      <c r="A13" s="11" t="s">
        <v>10</v>
      </c>
      <c r="B13" s="13">
        <f t="shared" ref="B13:I13" si="10">B11/B3</f>
        <v>0.1383288128</v>
      </c>
      <c r="C13" s="13">
        <f t="shared" si="10"/>
        <v>0.1433778107</v>
      </c>
      <c r="D13" s="13">
        <f t="shared" si="10"/>
        <v>0.1515849259</v>
      </c>
      <c r="E13" s="13">
        <f t="shared" si="10"/>
        <v>0.1203121136</v>
      </c>
      <c r="F13" s="13">
        <f t="shared" si="10"/>
        <v>0.1239870133</v>
      </c>
      <c r="G13" s="13">
        <f t="shared" si="10"/>
        <v>0.07956581023</v>
      </c>
      <c r="H13" s="13">
        <f t="shared" si="10"/>
        <v>0.1554402982</v>
      </c>
      <c r="I13" s="13">
        <f t="shared" si="10"/>
        <v>0.1467779919</v>
      </c>
    </row>
    <row r="14" ht="14.25" customHeight="1">
      <c r="A14" s="9" t="s">
        <v>14</v>
      </c>
      <c r="B14" s="14">
        <f>-'historicals 2'!C83</f>
        <v>963</v>
      </c>
      <c r="C14" s="14">
        <f>-'historicals 2'!D83</f>
        <v>1143</v>
      </c>
      <c r="D14" s="14">
        <f>-'historicals 2'!E83</f>
        <v>1105</v>
      </c>
      <c r="E14" s="14">
        <f>-'historicals 2'!F83</f>
        <v>1028</v>
      </c>
      <c r="F14" s="14">
        <f>-'historicals 2'!G83</f>
        <v>1119</v>
      </c>
      <c r="G14" s="14">
        <f>-'historicals 2'!H83</f>
        <v>1086</v>
      </c>
      <c r="H14" s="14">
        <f>-'historicals 2'!I83</f>
        <v>695</v>
      </c>
      <c r="I14" s="14">
        <f>-'historicals 2'!J83</f>
        <v>758</v>
      </c>
    </row>
    <row r="15" ht="14.25" customHeight="1">
      <c r="A15" s="11" t="s">
        <v>8</v>
      </c>
      <c r="B15" s="13">
        <f>-(B14+'historicals 2'!B83)/'historicals 2'!B83</f>
        <v>0.09431818182</v>
      </c>
      <c r="C15" s="13">
        <f t="shared" ref="C15:I15" si="11">(C14-B14)/B14</f>
        <v>0.1869158879</v>
      </c>
      <c r="D15" s="13">
        <f t="shared" si="11"/>
        <v>-0.03324584427</v>
      </c>
      <c r="E15" s="13">
        <f t="shared" si="11"/>
        <v>-0.06968325792</v>
      </c>
      <c r="F15" s="13">
        <f t="shared" si="11"/>
        <v>0.08852140078</v>
      </c>
      <c r="G15" s="13">
        <f t="shared" si="11"/>
        <v>-0.02949061662</v>
      </c>
      <c r="H15" s="13">
        <f t="shared" si="11"/>
        <v>-0.3600368324</v>
      </c>
      <c r="I15" s="13">
        <f t="shared" si="11"/>
        <v>0.09064748201</v>
      </c>
    </row>
    <row r="16" ht="14.25" customHeight="1">
      <c r="A16" s="11" t="s">
        <v>12</v>
      </c>
      <c r="B16" s="13">
        <f t="shared" ref="B16:I16" si="12">B14/B3</f>
        <v>0.03146955982</v>
      </c>
      <c r="C16" s="13">
        <f t="shared" si="12"/>
        <v>0.03530392884</v>
      </c>
      <c r="D16" s="13">
        <f t="shared" si="12"/>
        <v>0.02827026889</v>
      </c>
      <c r="E16" s="13">
        <f t="shared" si="12"/>
        <v>0.02824408605</v>
      </c>
      <c r="F16" s="13">
        <f t="shared" si="12"/>
        <v>0.02860648823</v>
      </c>
      <c r="G16" s="13">
        <f t="shared" si="12"/>
        <v>0.02903510414</v>
      </c>
      <c r="H16" s="13">
        <f t="shared" si="12"/>
        <v>0.01560465221</v>
      </c>
      <c r="I16" s="13">
        <f t="shared" si="12"/>
        <v>0.01622778848</v>
      </c>
    </row>
    <row r="17" ht="14.25" customHeight="1">
      <c r="A17" s="16" t="str">
        <f>+Historicals!A107</f>
        <v>North America</v>
      </c>
      <c r="B17" s="16"/>
      <c r="C17" s="16"/>
      <c r="D17" s="16"/>
      <c r="E17" s="16"/>
      <c r="F17" s="16"/>
      <c r="G17" s="16"/>
      <c r="H17" s="16"/>
      <c r="I17" s="16"/>
      <c r="J17" s="7"/>
      <c r="K17" s="7"/>
      <c r="L17" s="7"/>
      <c r="M17" s="7"/>
      <c r="N17" s="7"/>
    </row>
    <row r="18" ht="14.25" customHeight="1">
      <c r="A18" s="9" t="s">
        <v>15</v>
      </c>
      <c r="B18" s="9">
        <f>'historicals 2'!C113</f>
        <v>13740</v>
      </c>
      <c r="C18" s="9">
        <f>'historicals 2'!D113</f>
        <v>14764</v>
      </c>
      <c r="D18" s="9">
        <f>'historicals 2'!E113</f>
        <v>15216</v>
      </c>
      <c r="E18" s="9">
        <f>'historicals 2'!F113</f>
        <v>14855</v>
      </c>
      <c r="F18" s="9">
        <f>'historicals 2'!G113</f>
        <v>15902</v>
      </c>
      <c r="G18" s="9">
        <f>'historicals 2'!H113</f>
        <v>14484</v>
      </c>
      <c r="H18" s="9">
        <f>'historicals 2'!I113</f>
        <v>17179</v>
      </c>
      <c r="I18" s="9">
        <f>+Historicals!I107</f>
        <v>18353</v>
      </c>
    </row>
    <row r="19" ht="14.25" customHeight="1">
      <c r="A19" s="11" t="s">
        <v>8</v>
      </c>
      <c r="B19" s="17">
        <f>+IFERROR('historicals 2'!C113/'historicals 2'!B113-1,"nm")</f>
        <v>0.1171639971</v>
      </c>
      <c r="C19" s="17">
        <f t="shared" ref="C19:I19" si="13">+IFERROR(C18/B18-1,"nm")</f>
        <v>0.07452692868</v>
      </c>
      <c r="D19" s="17">
        <f t="shared" si="13"/>
        <v>0.03061500948</v>
      </c>
      <c r="E19" s="17">
        <f t="shared" si="13"/>
        <v>-0.02372502629</v>
      </c>
      <c r="F19" s="17">
        <f t="shared" si="13"/>
        <v>0.07048131942</v>
      </c>
      <c r="G19" s="17">
        <f t="shared" si="13"/>
        <v>-0.08917117344</v>
      </c>
      <c r="H19" s="17">
        <f t="shared" si="13"/>
        <v>0.1860673847</v>
      </c>
      <c r="I19" s="17">
        <f t="shared" si="13"/>
        <v>0.06833925141</v>
      </c>
    </row>
    <row r="20" ht="14.25" customHeight="1">
      <c r="A20" s="18" t="s">
        <v>16</v>
      </c>
      <c r="B20" s="19">
        <f>'historicals 2'!C114</f>
        <v>8506</v>
      </c>
      <c r="C20" s="19">
        <f>'historicals 2'!D114</f>
        <v>9299</v>
      </c>
      <c r="D20" s="19">
        <f>'historicals 2'!E114</f>
        <v>9684</v>
      </c>
      <c r="E20" s="19">
        <f>'historicals 2'!F114</f>
        <v>9322</v>
      </c>
      <c r="F20" s="19">
        <f>'historicals 2'!G114</f>
        <v>10045</v>
      </c>
      <c r="G20" s="19">
        <f>'historicals 2'!H114</f>
        <v>9329</v>
      </c>
      <c r="H20" s="19">
        <f>'historicals 2'!I114</f>
        <v>11644</v>
      </c>
      <c r="I20" s="19">
        <f>+Historicals!I108</f>
        <v>12228</v>
      </c>
    </row>
    <row r="21" ht="14.25" customHeight="1">
      <c r="A21" s="11" t="s">
        <v>8</v>
      </c>
      <c r="B21" s="17">
        <f>+IFERROR('historicals 2'!C114/'historicals 2'!B114-1,"nm")</f>
        <v>0.1348899266</v>
      </c>
      <c r="C21" s="17">
        <f t="shared" ref="C21:I21" si="14">+IFERROR(C20/B20-1,"nm")</f>
        <v>0.09322830943</v>
      </c>
      <c r="D21" s="17">
        <f t="shared" si="14"/>
        <v>0.04140230132</v>
      </c>
      <c r="E21" s="17">
        <f t="shared" si="14"/>
        <v>-0.03738124742</v>
      </c>
      <c r="F21" s="17">
        <f t="shared" si="14"/>
        <v>0.07755846385</v>
      </c>
      <c r="G21" s="17">
        <f t="shared" si="14"/>
        <v>-0.0712792434</v>
      </c>
      <c r="H21" s="17">
        <f t="shared" si="14"/>
        <v>0.2481509272</v>
      </c>
      <c r="I21" s="17">
        <f t="shared" si="14"/>
        <v>0.05015458605</v>
      </c>
    </row>
    <row r="22" ht="14.25" customHeight="1">
      <c r="A22" s="11" t="s">
        <v>17</v>
      </c>
      <c r="B22" s="17">
        <f>'historicals 2'!C244</f>
        <v>0.14</v>
      </c>
      <c r="C22" s="17">
        <f>'historicals 2'!D244</f>
        <v>0.1</v>
      </c>
      <c r="D22" s="17">
        <f>'historicals 2'!E244</f>
        <v>0.04</v>
      </c>
      <c r="E22" s="17">
        <f>'historicals 2'!F244</f>
        <v>-0.04</v>
      </c>
      <c r="F22" s="17">
        <f>'historicals 2'!G244</f>
        <v>0.08</v>
      </c>
      <c r="G22" s="17">
        <f>'historicals 2'!H244</f>
        <v>-0.07</v>
      </c>
      <c r="H22" s="17">
        <f>'historicals 2'!I244</f>
        <v>0.25</v>
      </c>
      <c r="I22" s="17">
        <f>+Historicals!I180</f>
        <v>0.05</v>
      </c>
    </row>
    <row r="23" ht="14.25" customHeight="1">
      <c r="A23" s="11" t="s">
        <v>18</v>
      </c>
      <c r="B23" s="17">
        <f t="shared" ref="B23:I23" si="15">+IFERROR(B21-B22,"nm")</f>
        <v>-0.005110073382</v>
      </c>
      <c r="C23" s="17">
        <f t="shared" si="15"/>
        <v>-0.006771690571</v>
      </c>
      <c r="D23" s="17">
        <f t="shared" si="15"/>
        <v>0.001402301323</v>
      </c>
      <c r="E23" s="17">
        <f t="shared" si="15"/>
        <v>0.002618752582</v>
      </c>
      <c r="F23" s="17">
        <f t="shared" si="15"/>
        <v>-0.002441536151</v>
      </c>
      <c r="G23" s="17">
        <f t="shared" si="15"/>
        <v>-0.001279243405</v>
      </c>
      <c r="H23" s="17">
        <f t="shared" si="15"/>
        <v>-0.001849072784</v>
      </c>
      <c r="I23" s="17">
        <f t="shared" si="15"/>
        <v>0.0001545860529</v>
      </c>
    </row>
    <row r="24" ht="14.25" customHeight="1">
      <c r="A24" s="18" t="s">
        <v>19</v>
      </c>
      <c r="B24" s="19">
        <f>'historicals 2'!C115</f>
        <v>4410</v>
      </c>
      <c r="C24" s="19">
        <f>'historicals 2'!D115</f>
        <v>4746</v>
      </c>
      <c r="D24" s="19">
        <f>'historicals 2'!E115</f>
        <v>4886</v>
      </c>
      <c r="E24" s="19">
        <f>'historicals 2'!F115</f>
        <v>4938</v>
      </c>
      <c r="F24" s="19">
        <f>'historicals 2'!G115</f>
        <v>5260</v>
      </c>
      <c r="G24" s="19">
        <f>'historicals 2'!H115</f>
        <v>4639</v>
      </c>
      <c r="H24" s="19">
        <f>'historicals 2'!I115</f>
        <v>5028</v>
      </c>
      <c r="I24" s="19">
        <f>+Historicals!I109</f>
        <v>5492</v>
      </c>
    </row>
    <row r="25" ht="14.25" customHeight="1">
      <c r="A25" s="11" t="s">
        <v>8</v>
      </c>
      <c r="B25" s="17">
        <f>+IFERROR('historicals 2'!C115/'historicals 2'!B115-1,"nm")</f>
        <v>0.1201422403</v>
      </c>
      <c r="C25" s="17">
        <f t="shared" ref="C25:I25" si="16">+IFERROR(C24/B24-1,"nm")</f>
        <v>0.07619047619</v>
      </c>
      <c r="D25" s="17">
        <f t="shared" si="16"/>
        <v>0.02949852507</v>
      </c>
      <c r="E25" s="17">
        <f t="shared" si="16"/>
        <v>0.01064265248</v>
      </c>
      <c r="F25" s="17">
        <f t="shared" si="16"/>
        <v>0.06520858647</v>
      </c>
      <c r="G25" s="17">
        <f t="shared" si="16"/>
        <v>-0.1180608365</v>
      </c>
      <c r="H25" s="17">
        <f t="shared" si="16"/>
        <v>0.08385427894</v>
      </c>
      <c r="I25" s="17">
        <f t="shared" si="16"/>
        <v>0.092283214</v>
      </c>
    </row>
    <row r="26" ht="14.25" customHeight="1">
      <c r="A26" s="11" t="s">
        <v>17</v>
      </c>
      <c r="B26" s="17">
        <f>'historicals 2'!C245</f>
        <v>0.12</v>
      </c>
      <c r="C26" s="17">
        <f>'historicals 2'!D245</f>
        <v>0.08</v>
      </c>
      <c r="D26" s="17">
        <f>'historicals 2'!E245</f>
        <v>0.03</v>
      </c>
      <c r="E26" s="17">
        <f>'historicals 2'!F245</f>
        <v>0.01</v>
      </c>
      <c r="F26" s="17">
        <f>'historicals 2'!G245</f>
        <v>0.07</v>
      </c>
      <c r="G26" s="17">
        <f>'historicals 2'!H245</f>
        <v>-0.12</v>
      </c>
      <c r="H26" s="17">
        <f>'historicals 2'!I245</f>
        <v>0.08</v>
      </c>
      <c r="I26" s="17">
        <f>'historicals 2'!J245</f>
        <v>0.09</v>
      </c>
    </row>
    <row r="27" ht="14.25" customHeight="1">
      <c r="A27" s="11" t="s">
        <v>18</v>
      </c>
      <c r="B27" s="17">
        <f t="shared" ref="B27:I27" si="17">+IFERROR(B25-B26,"nm")</f>
        <v>0.0001422402845</v>
      </c>
      <c r="C27" s="17">
        <f t="shared" si="17"/>
        <v>-0.00380952381</v>
      </c>
      <c r="D27" s="17">
        <f t="shared" si="17"/>
        <v>-0.0005014749263</v>
      </c>
      <c r="E27" s="17">
        <f t="shared" si="17"/>
        <v>0.0006426524765</v>
      </c>
      <c r="F27" s="17">
        <f t="shared" si="17"/>
        <v>-0.004791413528</v>
      </c>
      <c r="G27" s="17">
        <f t="shared" si="17"/>
        <v>0.001939163498</v>
      </c>
      <c r="H27" s="17">
        <f t="shared" si="17"/>
        <v>0.003854278939</v>
      </c>
      <c r="I27" s="17">
        <f t="shared" si="17"/>
        <v>0.002283214002</v>
      </c>
    </row>
    <row r="28" ht="14.25" customHeight="1">
      <c r="A28" s="18" t="s">
        <v>20</v>
      </c>
      <c r="B28" s="19">
        <f>'historicals 2'!C116</f>
        <v>824</v>
      </c>
      <c r="C28" s="19">
        <f>'historicals 2'!D116</f>
        <v>719</v>
      </c>
      <c r="D28" s="19">
        <f>'historicals 2'!E116</f>
        <v>646</v>
      </c>
      <c r="E28" s="19">
        <f>'historicals 2'!F116</f>
        <v>595</v>
      </c>
      <c r="F28" s="19">
        <f>'historicals 2'!G116</f>
        <v>597</v>
      </c>
      <c r="G28" s="19">
        <f>'historicals 2'!H116</f>
        <v>516</v>
      </c>
      <c r="H28" s="19">
        <f>'historicals 2'!I116</f>
        <v>507</v>
      </c>
      <c r="I28" s="19">
        <f>+Historicals!I110</f>
        <v>633</v>
      </c>
    </row>
    <row r="29" ht="14.25" customHeight="1">
      <c r="A29" s="11" t="s">
        <v>8</v>
      </c>
      <c r="B29" s="17">
        <f>+IFERROR('historicals 2'!C116/'historicals 2'!B116-1,"nm")</f>
        <v>-0.04959630911</v>
      </c>
      <c r="C29" s="17">
        <f t="shared" ref="C29:I29" si="18">+IFERROR(C28/B28-1,"nm")</f>
        <v>-0.1274271845</v>
      </c>
      <c r="D29" s="17">
        <f t="shared" si="18"/>
        <v>-0.1015299026</v>
      </c>
      <c r="E29" s="17">
        <f t="shared" si="18"/>
        <v>-0.07894736842</v>
      </c>
      <c r="F29" s="17">
        <f t="shared" si="18"/>
        <v>0.003361344538</v>
      </c>
      <c r="G29" s="17">
        <f t="shared" si="18"/>
        <v>-0.135678392</v>
      </c>
      <c r="H29" s="17">
        <f t="shared" si="18"/>
        <v>-0.01744186047</v>
      </c>
      <c r="I29" s="17">
        <f t="shared" si="18"/>
        <v>0.2485207101</v>
      </c>
    </row>
    <row r="30" ht="14.25" customHeight="1">
      <c r="A30" s="11" t="s">
        <v>17</v>
      </c>
      <c r="B30" s="17">
        <f>'historicals 2'!C246</f>
        <v>-0.05</v>
      </c>
      <c r="C30" s="17">
        <f>'historicals 2'!D246</f>
        <v>-0.13</v>
      </c>
      <c r="D30" s="17">
        <f>'historicals 2'!E246</f>
        <v>-0.1</v>
      </c>
      <c r="E30" s="17">
        <f>'historicals 2'!F246</f>
        <v>-0.08</v>
      </c>
      <c r="F30" s="17">
        <f>'historicals 2'!G246</f>
        <v>0</v>
      </c>
      <c r="G30" s="17">
        <f>'historicals 2'!H246</f>
        <v>-0.14</v>
      </c>
      <c r="H30" s="17">
        <f>'historicals 2'!I246</f>
        <v>-0.02</v>
      </c>
      <c r="I30" s="17">
        <f>+Historicals!I182</f>
        <v>0.25</v>
      </c>
    </row>
    <row r="31" ht="14.25" customHeight="1">
      <c r="A31" s="11" t="s">
        <v>18</v>
      </c>
      <c r="B31" s="17">
        <f t="shared" ref="B31:I31" si="19">+IFERROR(B29-B30,"nm")</f>
        <v>0.0004036908881</v>
      </c>
      <c r="C31" s="17">
        <f t="shared" si="19"/>
        <v>0.002572815534</v>
      </c>
      <c r="D31" s="17">
        <f t="shared" si="19"/>
        <v>-0.001529902643</v>
      </c>
      <c r="E31" s="17">
        <f t="shared" si="19"/>
        <v>0.001052631579</v>
      </c>
      <c r="F31" s="17">
        <f t="shared" si="19"/>
        <v>0.003361344538</v>
      </c>
      <c r="G31" s="17">
        <f t="shared" si="19"/>
        <v>0.00432160804</v>
      </c>
      <c r="H31" s="17">
        <f t="shared" si="19"/>
        <v>0.002558139535</v>
      </c>
      <c r="I31" s="17">
        <f t="shared" si="19"/>
        <v>-0.001479289941</v>
      </c>
    </row>
    <row r="32" ht="14.25" customHeight="1">
      <c r="A32" s="9" t="s">
        <v>9</v>
      </c>
      <c r="B32" s="9">
        <f t="shared" ref="B32:I32" si="20">+B38+B35</f>
        <v>4354</v>
      </c>
      <c r="C32" s="9">
        <f t="shared" si="20"/>
        <v>4775</v>
      </c>
      <c r="D32" s="9">
        <f t="shared" si="20"/>
        <v>6065</v>
      </c>
      <c r="E32" s="9">
        <f t="shared" si="20"/>
        <v>4539</v>
      </c>
      <c r="F32" s="9">
        <f t="shared" si="20"/>
        <v>4999</v>
      </c>
      <c r="G32" s="9">
        <f t="shared" si="20"/>
        <v>3124</v>
      </c>
      <c r="H32" s="9">
        <f t="shared" si="20"/>
        <v>5219</v>
      </c>
      <c r="I32" s="9">
        <f t="shared" si="20"/>
        <v>5238</v>
      </c>
    </row>
    <row r="33" ht="14.25" customHeight="1">
      <c r="A33" s="11" t="s">
        <v>8</v>
      </c>
      <c r="B33" s="17" t="str">
        <f t="shared" ref="B33:I33" si="21">+IFERROR(B32/A32-1,"nm")</f>
        <v>nm</v>
      </c>
      <c r="C33" s="17">
        <f t="shared" si="21"/>
        <v>0.09669269637</v>
      </c>
      <c r="D33" s="17">
        <f t="shared" si="21"/>
        <v>0.2701570681</v>
      </c>
      <c r="E33" s="17">
        <f t="shared" si="21"/>
        <v>-0.2516075845</v>
      </c>
      <c r="F33" s="17">
        <f t="shared" si="21"/>
        <v>0.1013439083</v>
      </c>
      <c r="G33" s="17">
        <f t="shared" si="21"/>
        <v>-0.375075015</v>
      </c>
      <c r="H33" s="17">
        <f t="shared" si="21"/>
        <v>0.6706145967</v>
      </c>
      <c r="I33" s="17">
        <f t="shared" si="21"/>
        <v>0.003640544166</v>
      </c>
    </row>
    <row r="34" ht="14.25" customHeight="1">
      <c r="A34" s="11" t="s">
        <v>10</v>
      </c>
      <c r="B34" s="17">
        <f t="shared" ref="B34:I34" si="22">+IFERROR(B32/B$18,"nm")</f>
        <v>0.3168850073</v>
      </c>
      <c r="C34" s="17">
        <f t="shared" si="22"/>
        <v>0.3234218369</v>
      </c>
      <c r="D34" s="17">
        <f t="shared" si="22"/>
        <v>0.3985935857</v>
      </c>
      <c r="E34" s="17">
        <f t="shared" si="22"/>
        <v>0.3055536856</v>
      </c>
      <c r="F34" s="17">
        <f t="shared" si="22"/>
        <v>0.3143629732</v>
      </c>
      <c r="G34" s="17">
        <f t="shared" si="22"/>
        <v>0.2156862745</v>
      </c>
      <c r="H34" s="17">
        <f t="shared" si="22"/>
        <v>0.3038011526</v>
      </c>
      <c r="I34" s="17">
        <f t="shared" si="22"/>
        <v>0.2854029314</v>
      </c>
    </row>
    <row r="35" ht="14.25" customHeight="1">
      <c r="A35" s="9" t="s">
        <v>11</v>
      </c>
      <c r="B35" s="9">
        <f>'historicals 2'!C197</f>
        <v>121</v>
      </c>
      <c r="C35" s="9">
        <f>'historicals 2'!D197</f>
        <v>133</v>
      </c>
      <c r="D35" s="9">
        <f>'historicals 2'!E197</f>
        <v>140</v>
      </c>
      <c r="E35" s="9">
        <f>'historicals 2'!F197</f>
        <v>160</v>
      </c>
      <c r="F35" s="9">
        <f>'historicals 2'!G197</f>
        <v>149</v>
      </c>
      <c r="G35" s="9">
        <f>'historicals 2'!H197</f>
        <v>148</v>
      </c>
      <c r="H35" s="9">
        <f>+Historicals!H167</f>
        <v>130</v>
      </c>
      <c r="I35" s="9">
        <f>+Historicals!I167</f>
        <v>124</v>
      </c>
    </row>
    <row r="36" ht="14.25" customHeight="1">
      <c r="A36" s="11" t="s">
        <v>8</v>
      </c>
      <c r="B36" s="17">
        <f>+IFERROR('historicals 2'!C197/'historicals 2'!B197-1,"nm")</f>
        <v>0.1100917431</v>
      </c>
      <c r="C36" s="17">
        <f t="shared" ref="C36:I36" si="23">+IFERROR(C35/B35-1,"nm")</f>
        <v>0.09917355372</v>
      </c>
      <c r="D36" s="17">
        <f t="shared" si="23"/>
        <v>0.05263157895</v>
      </c>
      <c r="E36" s="17">
        <f t="shared" si="23"/>
        <v>0.1428571429</v>
      </c>
      <c r="F36" s="17">
        <f t="shared" si="23"/>
        <v>-0.06875</v>
      </c>
      <c r="G36" s="17">
        <f t="shared" si="23"/>
        <v>-0.006711409396</v>
      </c>
      <c r="H36" s="17">
        <f t="shared" si="23"/>
        <v>-0.1216216216</v>
      </c>
      <c r="I36" s="17">
        <f t="shared" si="23"/>
        <v>-0.04615384615</v>
      </c>
    </row>
    <row r="37" ht="14.25" customHeight="1">
      <c r="A37" s="11" t="s">
        <v>12</v>
      </c>
      <c r="B37" s="17">
        <f t="shared" ref="B37:I37" si="24">+IFERROR(B35/B$18,"nm")</f>
        <v>0.008806404658</v>
      </c>
      <c r="C37" s="17">
        <f t="shared" si="24"/>
        <v>0.009008398808</v>
      </c>
      <c r="D37" s="17">
        <f t="shared" si="24"/>
        <v>0.00920084122</v>
      </c>
      <c r="E37" s="17">
        <f t="shared" si="24"/>
        <v>0.01077078425</v>
      </c>
      <c r="F37" s="17">
        <f t="shared" si="24"/>
        <v>0.00936989058</v>
      </c>
      <c r="G37" s="17">
        <f t="shared" si="24"/>
        <v>0.01021817178</v>
      </c>
      <c r="H37" s="17">
        <f t="shared" si="24"/>
        <v>0.007567378776</v>
      </c>
      <c r="I37" s="17">
        <f t="shared" si="24"/>
        <v>0.006756388601</v>
      </c>
    </row>
    <row r="38" ht="14.25" customHeight="1">
      <c r="A38" s="9" t="s">
        <v>13</v>
      </c>
      <c r="B38" s="9">
        <f>'historicals 2'!C164</f>
        <v>4233</v>
      </c>
      <c r="C38" s="9">
        <f>'historicals 2'!D164</f>
        <v>4642</v>
      </c>
      <c r="D38" s="9">
        <f>'historicals 2'!E164</f>
        <v>5925</v>
      </c>
      <c r="E38" s="9">
        <f>'historicals 2'!F164</f>
        <v>4379</v>
      </c>
      <c r="F38" s="9">
        <f>'historicals 2'!G164</f>
        <v>4850</v>
      </c>
      <c r="G38" s="9">
        <f>'historicals 2'!H164</f>
        <v>2976</v>
      </c>
      <c r="H38" s="9">
        <f>+Historicals!H134</f>
        <v>5089</v>
      </c>
      <c r="I38" s="9">
        <f>+Historicals!I134</f>
        <v>5114</v>
      </c>
    </row>
    <row r="39" ht="14.25" customHeight="1">
      <c r="A39" s="11" t="s">
        <v>8</v>
      </c>
      <c r="B39" s="17">
        <f>+IFERROR('historicals 2'!C152/'historicals 2'!B152-1,"nm")</f>
        <v>0.1845953851</v>
      </c>
      <c r="C39" s="17">
        <f t="shared" ref="C39:I39" si="25">+IFERROR(C38/B38-1,"nm")</f>
        <v>0.09662178124</v>
      </c>
      <c r="D39" s="17">
        <f t="shared" si="25"/>
        <v>0.2763894873</v>
      </c>
      <c r="E39" s="17">
        <f t="shared" si="25"/>
        <v>-0.26092827</v>
      </c>
      <c r="F39" s="17">
        <f t="shared" si="25"/>
        <v>0.1075588034</v>
      </c>
      <c r="G39" s="17">
        <f t="shared" si="25"/>
        <v>-0.3863917526</v>
      </c>
      <c r="H39" s="17">
        <f t="shared" si="25"/>
        <v>0.7100134409</v>
      </c>
      <c r="I39" s="17">
        <f t="shared" si="25"/>
        <v>0.004912556494</v>
      </c>
    </row>
    <row r="40" ht="14.25" customHeight="1">
      <c r="A40" s="11" t="s">
        <v>10</v>
      </c>
      <c r="B40" s="17">
        <f t="shared" ref="B40:I40" si="26">+IFERROR(B38/B$18,"nm")</f>
        <v>0.3080786026</v>
      </c>
      <c r="C40" s="17">
        <f t="shared" si="26"/>
        <v>0.3144134381</v>
      </c>
      <c r="D40" s="17">
        <f t="shared" si="26"/>
        <v>0.3893927445</v>
      </c>
      <c r="E40" s="17">
        <f t="shared" si="26"/>
        <v>0.2947829014</v>
      </c>
      <c r="F40" s="17">
        <f t="shared" si="26"/>
        <v>0.3049930826</v>
      </c>
      <c r="G40" s="17">
        <f t="shared" si="26"/>
        <v>0.2054681027</v>
      </c>
      <c r="H40" s="17">
        <f t="shared" si="26"/>
        <v>0.2962337738</v>
      </c>
      <c r="I40" s="17">
        <f t="shared" si="26"/>
        <v>0.2786465428</v>
      </c>
    </row>
    <row r="41" ht="14.25" customHeight="1">
      <c r="A41" s="9" t="s">
        <v>14</v>
      </c>
      <c r="B41" s="9">
        <f>'historicals 2'!C182</f>
        <v>208</v>
      </c>
      <c r="C41" s="9">
        <f>'historicals 2'!D182</f>
        <v>242</v>
      </c>
      <c r="D41" s="9">
        <f>'historicals 2'!E182</f>
        <v>223</v>
      </c>
      <c r="E41" s="9">
        <f>'historicals 2'!F182</f>
        <v>196</v>
      </c>
      <c r="F41" s="9">
        <f>'historicals 2'!G182</f>
        <v>117</v>
      </c>
      <c r="G41" s="9">
        <f>'historicals 2'!H182</f>
        <v>110</v>
      </c>
      <c r="H41" s="9">
        <f>'historicals 2'!I182</f>
        <v>98</v>
      </c>
      <c r="I41" s="9">
        <f>+Historicals!I156</f>
        <v>146</v>
      </c>
    </row>
    <row r="42" ht="14.25" customHeight="1">
      <c r="A42" s="11" t="s">
        <v>8</v>
      </c>
      <c r="B42" s="17">
        <f>+IFERROR('historicals 2'!C182/'historicals 2'!B182-1,"nm")</f>
        <v>-0.1333333333</v>
      </c>
      <c r="C42" s="17">
        <f t="shared" ref="C42:I42" si="27">+IFERROR(C41/B41-1,"nm")</f>
        <v>0.1634615385</v>
      </c>
      <c r="D42" s="17">
        <f t="shared" si="27"/>
        <v>-0.07851239669</v>
      </c>
      <c r="E42" s="17">
        <f t="shared" si="27"/>
        <v>-0.1210762332</v>
      </c>
      <c r="F42" s="17">
        <f t="shared" si="27"/>
        <v>-0.4030612245</v>
      </c>
      <c r="G42" s="17">
        <f t="shared" si="27"/>
        <v>-0.05982905983</v>
      </c>
      <c r="H42" s="17">
        <f t="shared" si="27"/>
        <v>-0.1090909091</v>
      </c>
      <c r="I42" s="17">
        <f t="shared" si="27"/>
        <v>0.4897959184</v>
      </c>
    </row>
    <row r="43" ht="14.25" customHeight="1">
      <c r="A43" s="11" t="s">
        <v>12</v>
      </c>
      <c r="B43" s="17">
        <f t="shared" ref="B43:I43" si="28">+IFERROR(B41/B$18,"nm")</f>
        <v>0.01513828239</v>
      </c>
      <c r="C43" s="17">
        <f t="shared" si="28"/>
        <v>0.01639122189</v>
      </c>
      <c r="D43" s="17">
        <f t="shared" si="28"/>
        <v>0.01465562566</v>
      </c>
      <c r="E43" s="17">
        <f t="shared" si="28"/>
        <v>0.0131942107</v>
      </c>
      <c r="F43" s="17">
        <f t="shared" si="28"/>
        <v>0.007357565086</v>
      </c>
      <c r="G43" s="17">
        <f t="shared" si="28"/>
        <v>0.007594587131</v>
      </c>
      <c r="H43" s="17">
        <f t="shared" si="28"/>
        <v>0.005704639385</v>
      </c>
      <c r="I43" s="17">
        <f t="shared" si="28"/>
        <v>0.007955102708</v>
      </c>
    </row>
    <row r="44" ht="14.25" customHeight="1">
      <c r="A44" s="16" t="str">
        <f>+Historicals!A111</f>
        <v>Europe, Middle East &amp; Africa</v>
      </c>
      <c r="B44" s="16"/>
      <c r="C44" s="16"/>
      <c r="D44" s="16"/>
      <c r="E44" s="16"/>
      <c r="F44" s="16"/>
      <c r="G44" s="16"/>
      <c r="H44" s="16"/>
      <c r="I44" s="16"/>
      <c r="J44" s="7"/>
      <c r="K44" s="7"/>
      <c r="L44" s="7"/>
      <c r="M44" s="7"/>
      <c r="N44" s="7"/>
    </row>
    <row r="45" ht="14.25" customHeight="1">
      <c r="A45" s="9" t="s">
        <v>15</v>
      </c>
      <c r="B45" s="20"/>
      <c r="C45" s="20"/>
      <c r="D45" s="21">
        <v>7970.0</v>
      </c>
      <c r="E45" s="10">
        <v>9242.0</v>
      </c>
      <c r="F45" s="10">
        <v>9812.0</v>
      </c>
      <c r="G45" s="10">
        <v>9347.0</v>
      </c>
      <c r="H45" s="10">
        <v>11456.0</v>
      </c>
      <c r="I45" s="10">
        <v>12479.0</v>
      </c>
    </row>
    <row r="46" ht="14.25" customHeight="1">
      <c r="A46" s="11" t="s">
        <v>8</v>
      </c>
      <c r="B46" s="22"/>
      <c r="C46" s="22"/>
      <c r="D46" s="23"/>
      <c r="E46" s="23">
        <f t="shared" ref="E46:I46" si="29">+IFERROR(E45/D45-1,"nm")</f>
        <v>0.1595984944</v>
      </c>
      <c r="F46" s="23">
        <f t="shared" si="29"/>
        <v>0.06167496213</v>
      </c>
      <c r="G46" s="23">
        <f t="shared" si="29"/>
        <v>-0.04739094986</v>
      </c>
      <c r="H46" s="23">
        <f t="shared" si="29"/>
        <v>0.2256338932</v>
      </c>
      <c r="I46" s="23">
        <f t="shared" si="29"/>
        <v>0.08929818436</v>
      </c>
    </row>
    <row r="47" ht="14.25" customHeight="1">
      <c r="A47" s="18" t="s">
        <v>16</v>
      </c>
      <c r="B47" s="22"/>
      <c r="C47" s="22"/>
      <c r="D47" s="24">
        <v>5192.0</v>
      </c>
      <c r="E47" s="25">
        <v>5875.0</v>
      </c>
      <c r="F47" s="25">
        <v>6293.0</v>
      </c>
      <c r="G47" s="25">
        <v>5892.0</v>
      </c>
      <c r="H47" s="26">
        <v>6970.0</v>
      </c>
      <c r="I47" s="26">
        <v>7388.0</v>
      </c>
    </row>
    <row r="48" ht="14.25" customHeight="1">
      <c r="A48" s="11" t="s">
        <v>8</v>
      </c>
      <c r="B48" s="22"/>
      <c r="C48" s="22"/>
      <c r="D48" s="22"/>
      <c r="E48" s="23">
        <f t="shared" ref="E48:I48" si="30">+IFERROR(E47/D47-1,"nm")</f>
        <v>0.1315485362</v>
      </c>
      <c r="F48" s="23">
        <f t="shared" si="30"/>
        <v>0.07114893617</v>
      </c>
      <c r="G48" s="23">
        <f t="shared" si="30"/>
        <v>-0.06372159542</v>
      </c>
      <c r="H48" s="23">
        <f t="shared" si="30"/>
        <v>0.1829599457</v>
      </c>
      <c r="I48" s="23">
        <f t="shared" si="30"/>
        <v>0.0599713056</v>
      </c>
    </row>
    <row r="49" ht="14.25" customHeight="1">
      <c r="A49" s="11" t="s">
        <v>17</v>
      </c>
      <c r="B49" s="22"/>
      <c r="C49" s="22"/>
      <c r="D49" s="27">
        <v>0.08</v>
      </c>
      <c r="E49" s="27">
        <v>0.06</v>
      </c>
      <c r="F49" s="27">
        <v>0.12</v>
      </c>
      <c r="G49" s="27">
        <v>-0.03</v>
      </c>
      <c r="H49" s="27">
        <v>0.13</v>
      </c>
      <c r="I49" s="27">
        <v>0.09</v>
      </c>
    </row>
    <row r="50" ht="14.25" customHeight="1">
      <c r="A50" s="11" t="s">
        <v>18</v>
      </c>
      <c r="B50" s="22"/>
      <c r="C50" s="22"/>
      <c r="D50" s="22"/>
      <c r="E50" s="23">
        <f t="shared" ref="E50:I50" si="31">+IFERROR(E48-E49,"nm")</f>
        <v>0.07154853621</v>
      </c>
      <c r="F50" s="23">
        <f t="shared" si="31"/>
        <v>-0.04885106383</v>
      </c>
      <c r="G50" s="23">
        <f t="shared" si="31"/>
        <v>-0.03372159542</v>
      </c>
      <c r="H50" s="23">
        <f t="shared" si="31"/>
        <v>0.05295994569</v>
      </c>
      <c r="I50" s="23">
        <f t="shared" si="31"/>
        <v>-0.0300286944</v>
      </c>
    </row>
    <row r="51" ht="14.25" customHeight="1">
      <c r="A51" s="18" t="s">
        <v>19</v>
      </c>
      <c r="B51" s="22"/>
      <c r="C51" s="22"/>
      <c r="D51" s="24">
        <v>2395.0</v>
      </c>
      <c r="E51" s="25">
        <v>2940.0</v>
      </c>
      <c r="F51" s="25">
        <v>3087.0</v>
      </c>
      <c r="G51" s="25">
        <v>3053.0</v>
      </c>
      <c r="H51" s="26">
        <v>3996.0</v>
      </c>
      <c r="I51" s="26">
        <v>4527.0</v>
      </c>
    </row>
    <row r="52" ht="14.25" customHeight="1">
      <c r="A52" s="11" t="s">
        <v>8</v>
      </c>
      <c r="B52" s="22"/>
      <c r="C52" s="22"/>
      <c r="D52" s="22"/>
      <c r="E52" s="23">
        <f t="shared" ref="E52:I52" si="32">+IFERROR(E51/D51-1,"nm")</f>
        <v>0.2275574113</v>
      </c>
      <c r="F52" s="23">
        <f t="shared" si="32"/>
        <v>0.05</v>
      </c>
      <c r="G52" s="23">
        <f t="shared" si="32"/>
        <v>-0.01101392938</v>
      </c>
      <c r="H52" s="23">
        <f t="shared" si="32"/>
        <v>0.3088765149</v>
      </c>
      <c r="I52" s="23">
        <f t="shared" si="32"/>
        <v>0.1328828829</v>
      </c>
    </row>
    <row r="53" ht="14.25" customHeight="1">
      <c r="A53" s="11" t="s">
        <v>17</v>
      </c>
      <c r="B53" s="22"/>
      <c r="C53" s="22"/>
      <c r="D53" s="27">
        <f>'historicals 2'!E261</f>
        <v>0.17</v>
      </c>
      <c r="E53" s="27">
        <f>'historicals 2'!F261</f>
        <v>0.16</v>
      </c>
      <c r="F53" s="27">
        <f>'historicals 2'!G261</f>
        <v>0.09</v>
      </c>
      <c r="G53" s="27">
        <f>'historicals 2'!H261</f>
        <v>0.02</v>
      </c>
      <c r="H53" s="27">
        <f>'historicals 2'!I261</f>
        <v>0.25</v>
      </c>
      <c r="I53" s="27">
        <f>'historicals 2'!J261</f>
        <v>0.16</v>
      </c>
    </row>
    <row r="54" ht="14.25" customHeight="1">
      <c r="A54" s="11" t="s">
        <v>18</v>
      </c>
      <c r="B54" s="22"/>
      <c r="C54" s="22"/>
      <c r="D54" s="22"/>
      <c r="E54" s="23">
        <f t="shared" ref="E54:I54" si="33">+IFERROR(E52-E53,"nm")</f>
        <v>0.06755741127</v>
      </c>
      <c r="F54" s="23">
        <f t="shared" si="33"/>
        <v>-0.04</v>
      </c>
      <c r="G54" s="23">
        <f t="shared" si="33"/>
        <v>-0.03101392938</v>
      </c>
      <c r="H54" s="23">
        <f t="shared" si="33"/>
        <v>0.0588765149</v>
      </c>
      <c r="I54" s="23">
        <f t="shared" si="33"/>
        <v>-0.02711711712</v>
      </c>
    </row>
    <row r="55" ht="14.25" customHeight="1">
      <c r="A55" s="18" t="s">
        <v>20</v>
      </c>
      <c r="B55" s="22"/>
      <c r="C55" s="22"/>
      <c r="D55" s="24">
        <v>383.0</v>
      </c>
      <c r="E55" s="25">
        <v>427.0</v>
      </c>
      <c r="F55" s="25">
        <v>432.0</v>
      </c>
      <c r="G55" s="25">
        <v>402.0</v>
      </c>
      <c r="H55" s="25">
        <v>490.0</v>
      </c>
      <c r="I55" s="25">
        <v>564.0</v>
      </c>
    </row>
    <row r="56" ht="14.25" customHeight="1">
      <c r="A56" s="11" t="s">
        <v>8</v>
      </c>
      <c r="B56" s="22"/>
      <c r="C56" s="22"/>
      <c r="D56" s="22"/>
      <c r="E56" s="23">
        <f t="shared" ref="E56:I56" si="34">+IFERROR(E55/D55-1,"nm")</f>
        <v>0.1148825065</v>
      </c>
      <c r="F56" s="23">
        <f t="shared" si="34"/>
        <v>0.01170960187</v>
      </c>
      <c r="G56" s="23">
        <f t="shared" si="34"/>
        <v>-0.06944444444</v>
      </c>
      <c r="H56" s="23">
        <f t="shared" si="34"/>
        <v>0.2189054726</v>
      </c>
      <c r="I56" s="23">
        <f t="shared" si="34"/>
        <v>0.1510204082</v>
      </c>
    </row>
    <row r="57" ht="14.25" customHeight="1">
      <c r="A57" s="11" t="s">
        <v>17</v>
      </c>
      <c r="B57" s="22"/>
      <c r="C57" s="22"/>
      <c r="D57" s="27">
        <f>'historicals 2'!E262</f>
        <v>0.07</v>
      </c>
      <c r="E57" s="27">
        <f>'historicals 2'!F262</f>
        <v>0.06</v>
      </c>
      <c r="F57" s="27">
        <f>'historicals 2'!G262</f>
        <v>0.05</v>
      </c>
      <c r="G57" s="27">
        <f>'historicals 2'!H262</f>
        <v>-0.03</v>
      </c>
      <c r="H57" s="27">
        <f>'historicals 2'!I262</f>
        <v>0.19</v>
      </c>
      <c r="I57" s="27">
        <f>'historicals 2'!J262</f>
        <v>0.17</v>
      </c>
    </row>
    <row r="58" ht="14.25" customHeight="1">
      <c r="A58" s="11" t="s">
        <v>18</v>
      </c>
      <c r="B58" s="22"/>
      <c r="C58" s="22"/>
      <c r="D58" s="22"/>
      <c r="E58" s="23">
        <f t="shared" ref="E58:I58" si="35">+IFERROR(E56-E57,"nm")</f>
        <v>0.05488250653</v>
      </c>
      <c r="F58" s="23">
        <f t="shared" si="35"/>
        <v>-0.03829039813</v>
      </c>
      <c r="G58" s="23">
        <f t="shared" si="35"/>
        <v>-0.03944444444</v>
      </c>
      <c r="H58" s="23">
        <f t="shared" si="35"/>
        <v>0.02890547264</v>
      </c>
      <c r="I58" s="23">
        <f t="shared" si="35"/>
        <v>-0.01897959184</v>
      </c>
    </row>
    <row r="59" ht="14.25" customHeight="1">
      <c r="A59" s="9" t="s">
        <v>9</v>
      </c>
      <c r="B59" s="28"/>
      <c r="C59" s="29"/>
      <c r="D59" s="30">
        <f t="shared" ref="D59:I59" si="36">D62+D65</f>
        <v>1613</v>
      </c>
      <c r="E59" s="30">
        <f t="shared" si="36"/>
        <v>1703</v>
      </c>
      <c r="F59" s="30">
        <f t="shared" si="36"/>
        <v>2106</v>
      </c>
      <c r="G59" s="30">
        <f t="shared" si="36"/>
        <v>1673</v>
      </c>
      <c r="H59" s="30">
        <f t="shared" si="36"/>
        <v>2571</v>
      </c>
      <c r="I59" s="30">
        <f t="shared" si="36"/>
        <v>3427</v>
      </c>
      <c r="J59" s="31"/>
      <c r="K59" s="31"/>
      <c r="L59" s="31"/>
      <c r="M59" s="31"/>
      <c r="N59" s="31"/>
      <c r="O59" s="31"/>
      <c r="P59" s="31"/>
      <c r="Q59" s="31"/>
      <c r="R59" s="31"/>
      <c r="S59" s="31"/>
      <c r="T59" s="31"/>
      <c r="U59" s="31"/>
      <c r="V59" s="31"/>
      <c r="W59" s="31"/>
      <c r="X59" s="31"/>
      <c r="Y59" s="31"/>
      <c r="Z59" s="31"/>
    </row>
    <row r="60" ht="14.25" customHeight="1">
      <c r="A60" s="11" t="s">
        <v>8</v>
      </c>
      <c r="B60" s="23"/>
      <c r="C60" s="22"/>
      <c r="D60" s="22"/>
      <c r="E60" s="23">
        <f t="shared" ref="E60:I60" si="37">+IFERROR(E59/D59-1,"nm")</f>
        <v>0.0557966522</v>
      </c>
      <c r="F60" s="23">
        <f t="shared" si="37"/>
        <v>0.2366412214</v>
      </c>
      <c r="G60" s="23">
        <f t="shared" si="37"/>
        <v>-0.2056030389</v>
      </c>
      <c r="H60" s="23">
        <f t="shared" si="37"/>
        <v>0.5367603108</v>
      </c>
      <c r="I60" s="23">
        <f t="shared" si="37"/>
        <v>0.3329443796</v>
      </c>
    </row>
    <row r="61" ht="14.25" customHeight="1">
      <c r="A61" s="11" t="s">
        <v>10</v>
      </c>
      <c r="B61" s="22"/>
      <c r="C61" s="22"/>
      <c r="D61" s="23">
        <f t="shared" ref="D61:I61" si="38">+IFERROR(D59/D$45,"nm")</f>
        <v>0.2023839398</v>
      </c>
      <c r="E61" s="23">
        <f t="shared" si="38"/>
        <v>0.1842674746</v>
      </c>
      <c r="F61" s="23">
        <f t="shared" si="38"/>
        <v>0.2146351406</v>
      </c>
      <c r="G61" s="23">
        <f t="shared" si="38"/>
        <v>0.1789879106</v>
      </c>
      <c r="H61" s="23">
        <f t="shared" si="38"/>
        <v>0.2244238827</v>
      </c>
      <c r="I61" s="23">
        <f t="shared" si="38"/>
        <v>0.2746213639</v>
      </c>
    </row>
    <row r="62" ht="14.25" customHeight="1">
      <c r="A62" s="9" t="s">
        <v>11</v>
      </c>
      <c r="B62" s="29"/>
      <c r="C62" s="29"/>
      <c r="D62" s="30">
        <v>106.0</v>
      </c>
      <c r="E62" s="30">
        <v>116.0</v>
      </c>
      <c r="F62" s="30">
        <v>111.0</v>
      </c>
      <c r="G62" s="30">
        <v>132.0</v>
      </c>
      <c r="H62" s="30">
        <v>136.0</v>
      </c>
      <c r="I62" s="30">
        <v>134.0</v>
      </c>
      <c r="J62" s="31"/>
      <c r="K62" s="31"/>
      <c r="L62" s="31"/>
      <c r="M62" s="31"/>
      <c r="N62" s="31"/>
      <c r="O62" s="31"/>
      <c r="P62" s="31"/>
      <c r="Q62" s="31"/>
      <c r="R62" s="31"/>
      <c r="S62" s="31"/>
      <c r="T62" s="31"/>
      <c r="U62" s="31"/>
      <c r="V62" s="31"/>
      <c r="W62" s="31"/>
      <c r="X62" s="31"/>
      <c r="Y62" s="31"/>
      <c r="Z62" s="31"/>
    </row>
    <row r="63" ht="14.25" customHeight="1">
      <c r="A63" s="11" t="s">
        <v>8</v>
      </c>
      <c r="B63" s="22"/>
      <c r="C63" s="22"/>
      <c r="D63" s="23" t="str">
        <f t="shared" ref="D63:I63" si="39">+IFERROR(D62/C62-1,"nm")</f>
        <v>nm</v>
      </c>
      <c r="E63" s="23">
        <f t="shared" si="39"/>
        <v>0.09433962264</v>
      </c>
      <c r="F63" s="23">
        <f t="shared" si="39"/>
        <v>-0.04310344828</v>
      </c>
      <c r="G63" s="23">
        <f t="shared" si="39"/>
        <v>0.1891891892</v>
      </c>
      <c r="H63" s="23">
        <f t="shared" si="39"/>
        <v>0.0303030303</v>
      </c>
      <c r="I63" s="23">
        <f t="shared" si="39"/>
        <v>-0.01470588235</v>
      </c>
    </row>
    <row r="64" ht="14.25" customHeight="1">
      <c r="A64" s="11" t="s">
        <v>12</v>
      </c>
      <c r="B64" s="22"/>
      <c r="C64" s="22"/>
      <c r="D64" s="23">
        <f t="shared" ref="D64:I64" si="40">+IFERROR(D62/D$45,"nm")</f>
        <v>0.01329987453</v>
      </c>
      <c r="E64" s="23">
        <f t="shared" si="40"/>
        <v>0.0125513958</v>
      </c>
      <c r="F64" s="23">
        <f t="shared" si="40"/>
        <v>0.01131267835</v>
      </c>
      <c r="G64" s="23">
        <f t="shared" si="40"/>
        <v>0.01412217824</v>
      </c>
      <c r="H64" s="23">
        <f t="shared" si="40"/>
        <v>0.01187150838</v>
      </c>
      <c r="I64" s="23">
        <f t="shared" si="40"/>
        <v>0.01073803991</v>
      </c>
    </row>
    <row r="65" ht="14.25" customHeight="1">
      <c r="A65" s="9" t="s">
        <v>13</v>
      </c>
      <c r="B65" s="29"/>
      <c r="C65" s="29"/>
      <c r="D65" s="32">
        <v>1507.0</v>
      </c>
      <c r="E65" s="33">
        <v>1587.0</v>
      </c>
      <c r="F65" s="33">
        <v>1995.0</v>
      </c>
      <c r="G65" s="33">
        <v>1541.0</v>
      </c>
      <c r="H65" s="33">
        <v>2435.0</v>
      </c>
      <c r="I65" s="33">
        <v>3293.0</v>
      </c>
      <c r="J65" s="31"/>
      <c r="K65" s="31"/>
      <c r="L65" s="31"/>
      <c r="M65" s="31"/>
      <c r="N65" s="31"/>
      <c r="O65" s="31"/>
      <c r="P65" s="31"/>
      <c r="Q65" s="31"/>
      <c r="R65" s="31"/>
      <c r="S65" s="31"/>
      <c r="T65" s="31"/>
      <c r="U65" s="31"/>
      <c r="V65" s="31"/>
      <c r="W65" s="31"/>
      <c r="X65" s="31"/>
      <c r="Y65" s="31"/>
      <c r="Z65" s="31"/>
    </row>
    <row r="66" ht="14.25" customHeight="1">
      <c r="A66" s="11" t="s">
        <v>8</v>
      </c>
      <c r="B66" s="22"/>
      <c r="C66" s="22"/>
      <c r="D66" s="23" t="str">
        <f t="shared" ref="D66:I66" si="41">+IFERROR(D65/C65-1,"nm")</f>
        <v>nm</v>
      </c>
      <c r="E66" s="23">
        <f t="shared" si="41"/>
        <v>0.05308560053</v>
      </c>
      <c r="F66" s="23">
        <f t="shared" si="41"/>
        <v>0.2570888469</v>
      </c>
      <c r="G66" s="23">
        <f t="shared" si="41"/>
        <v>-0.2275689223</v>
      </c>
      <c r="H66" s="23">
        <f t="shared" si="41"/>
        <v>0.5801427644</v>
      </c>
      <c r="I66" s="23">
        <f t="shared" si="41"/>
        <v>0.3523613963</v>
      </c>
    </row>
    <row r="67" ht="14.25" customHeight="1">
      <c r="A67" s="11" t="s">
        <v>10</v>
      </c>
      <c r="B67" s="22"/>
      <c r="C67" s="22"/>
      <c r="D67" s="23">
        <f t="shared" ref="D67:I67" si="42">+IFERROR(D65/D$45,"nm")</f>
        <v>0.1890840652</v>
      </c>
      <c r="E67" s="23">
        <f t="shared" si="42"/>
        <v>0.1717160788</v>
      </c>
      <c r="F67" s="23">
        <f t="shared" si="42"/>
        <v>0.2033224623</v>
      </c>
      <c r="G67" s="23">
        <f t="shared" si="42"/>
        <v>0.1648657323</v>
      </c>
      <c r="H67" s="23">
        <f t="shared" si="42"/>
        <v>0.2125523743</v>
      </c>
      <c r="I67" s="23">
        <f t="shared" si="42"/>
        <v>0.263883324</v>
      </c>
      <c r="J67" s="13"/>
    </row>
    <row r="68" ht="14.25" customHeight="1">
      <c r="A68" s="9" t="s">
        <v>14</v>
      </c>
      <c r="B68" s="29"/>
      <c r="C68" s="29"/>
      <c r="D68" s="33">
        <v>173.0</v>
      </c>
      <c r="E68" s="33">
        <v>240.0</v>
      </c>
      <c r="F68" s="33">
        <v>233.0</v>
      </c>
      <c r="G68" s="33">
        <v>139.0</v>
      </c>
      <c r="H68" s="33">
        <v>153.0</v>
      </c>
      <c r="I68" s="33">
        <v>197.0</v>
      </c>
      <c r="J68" s="31"/>
      <c r="K68" s="31"/>
      <c r="L68" s="31"/>
      <c r="M68" s="31"/>
      <c r="N68" s="31"/>
      <c r="O68" s="31"/>
      <c r="P68" s="31"/>
      <c r="Q68" s="31"/>
      <c r="R68" s="31"/>
      <c r="S68" s="31"/>
      <c r="T68" s="31"/>
      <c r="U68" s="31"/>
      <c r="V68" s="31"/>
      <c r="W68" s="31"/>
      <c r="X68" s="31"/>
      <c r="Y68" s="31"/>
      <c r="Z68" s="31"/>
    </row>
    <row r="69" ht="14.25" customHeight="1">
      <c r="A69" s="11" t="s">
        <v>8</v>
      </c>
      <c r="B69" s="22"/>
      <c r="C69" s="22"/>
      <c r="D69" s="22"/>
      <c r="E69" s="23">
        <f t="shared" ref="E69:I69" si="43">+IFERROR(E68/D68-1,"nm")</f>
        <v>0.387283237</v>
      </c>
      <c r="F69" s="23">
        <f t="shared" si="43"/>
        <v>-0.02916666667</v>
      </c>
      <c r="G69" s="23">
        <f t="shared" si="43"/>
        <v>-0.4034334764</v>
      </c>
      <c r="H69" s="23">
        <f t="shared" si="43"/>
        <v>0.1007194245</v>
      </c>
      <c r="I69" s="23">
        <f t="shared" si="43"/>
        <v>0.2875816993</v>
      </c>
    </row>
    <row r="70" ht="14.25" customHeight="1">
      <c r="A70" s="11" t="s">
        <v>12</v>
      </c>
      <c r="B70" s="22"/>
      <c r="C70" s="22"/>
      <c r="D70" s="23">
        <f t="shared" ref="D70:I70" si="44">IFERROR(D68/D45,"nm")</f>
        <v>0.021706399</v>
      </c>
      <c r="E70" s="23">
        <f t="shared" si="44"/>
        <v>0.02596840511</v>
      </c>
      <c r="F70" s="23">
        <f t="shared" si="44"/>
        <v>0.02374643294</v>
      </c>
      <c r="G70" s="23">
        <f t="shared" si="44"/>
        <v>0.01487108163</v>
      </c>
      <c r="H70" s="23">
        <f t="shared" si="44"/>
        <v>0.01335544693</v>
      </c>
      <c r="I70" s="23">
        <f t="shared" si="44"/>
        <v>0.01578652136</v>
      </c>
    </row>
    <row r="71" ht="14.25" customHeight="1">
      <c r="A71" s="34" t="s">
        <v>21</v>
      </c>
    </row>
    <row r="72" ht="14.25" customHeight="1">
      <c r="A72" s="9" t="s">
        <v>15</v>
      </c>
      <c r="B72" s="14">
        <v>3067.0</v>
      </c>
      <c r="C72" s="14">
        <v>3785.0</v>
      </c>
      <c r="D72" s="14">
        <v>4237.0</v>
      </c>
      <c r="E72" s="14">
        <v>5134.0</v>
      </c>
      <c r="F72" s="14">
        <v>6208.0</v>
      </c>
      <c r="G72" s="14">
        <v>6679.0</v>
      </c>
      <c r="H72" s="14">
        <v>8290.0</v>
      </c>
      <c r="I72" s="14">
        <v>7547.0</v>
      </c>
    </row>
    <row r="73" ht="14.25" customHeight="1">
      <c r="A73" s="11" t="s">
        <v>8</v>
      </c>
      <c r="B73" s="13">
        <f>+IFERROR(B72/'historicals 2'!B125-1,"nm")</f>
        <v>0.1787086856</v>
      </c>
      <c r="C73" s="13">
        <f>+IFERROR(C72/'historicals 2'!C125-1,"nm")</f>
        <v>0.2341049886</v>
      </c>
      <c r="D73" s="13">
        <f>+IFERROR(D72/'historicals 2'!D125-1,"nm")</f>
        <v>0.1194187583</v>
      </c>
      <c r="E73" s="13">
        <f>+IFERROR(E72/'historicals 2'!E125-1,"nm")</f>
        <v>0.211706396</v>
      </c>
      <c r="F73" s="13">
        <f>+IFERROR(F72/'historicals 2'!F125-1,"nm")</f>
        <v>0.2091936112</v>
      </c>
      <c r="G73" s="13">
        <f>+IFERROR(G72/'historicals 2'!G125-1,"nm")</f>
        <v>0.07586984536</v>
      </c>
      <c r="H73" s="13">
        <f>+IFERROR(H72/'historicals 2'!H125-1,"nm")</f>
        <v>0.241203773</v>
      </c>
      <c r="I73" s="13">
        <f>+IFERROR(I72/'historicals 2'!I125-1,"nm")</f>
        <v>-0.08962605549</v>
      </c>
    </row>
    <row r="74" ht="14.25" customHeight="1">
      <c r="A74" s="18" t="s">
        <v>16</v>
      </c>
      <c r="B74" s="35">
        <v>2016.0</v>
      </c>
      <c r="C74" s="35">
        <v>2599.0</v>
      </c>
      <c r="D74" s="35">
        <v>2920.0</v>
      </c>
      <c r="E74" s="35">
        <v>3496.0</v>
      </c>
      <c r="F74" s="35">
        <v>4262.0</v>
      </c>
      <c r="G74" s="35">
        <v>4635.0</v>
      </c>
      <c r="H74" s="36">
        <v>5748.0</v>
      </c>
      <c r="I74" s="36">
        <v>5416.0</v>
      </c>
    </row>
    <row r="75" ht="14.25" customHeight="1">
      <c r="A75" s="37" t="s">
        <v>8</v>
      </c>
      <c r="B75" s="38">
        <f>+IFERROR('historicals 2'!C126/'historicals 2'!B126-1,"nm")</f>
        <v>0.26</v>
      </c>
      <c r="C75" s="38">
        <f>+IFERROR('historicals 2'!D126/'historicals 2'!C126-1,"nm")</f>
        <v>0.2891865079</v>
      </c>
      <c r="D75" s="38">
        <f>+IFERROR('historicals 2'!E126/'historicals 2'!D126-1,"nm")</f>
        <v>0.1235090419</v>
      </c>
      <c r="E75" s="38">
        <f>+IFERROR('historicals 2'!F126/'historicals 2'!E126-1,"nm")</f>
        <v>0.197260274</v>
      </c>
      <c r="F75" s="38">
        <f>+IFERROR('historicals 2'!G126/'historicals 2'!F126-1,"nm")</f>
        <v>0.2191075515</v>
      </c>
      <c r="G75" s="38">
        <f>+IFERROR('historicals 2'!H126/'historicals 2'!G126-1,"nm")</f>
        <v>0.08751759737</v>
      </c>
      <c r="H75" s="38">
        <f>+IFERROR('historicals 2'!I126/'historicals 2'!H126-1,"nm")</f>
        <v>0.2401294498</v>
      </c>
      <c r="I75" s="38">
        <f>+IFERROR('historicals 2'!J126/'historicals 2'!I126-1,"nm")</f>
        <v>-0.0577592206</v>
      </c>
      <c r="J75" s="39"/>
      <c r="K75" s="39"/>
      <c r="L75" s="39"/>
      <c r="M75" s="39"/>
      <c r="N75" s="39"/>
      <c r="O75" s="39"/>
      <c r="P75" s="39"/>
      <c r="Q75" s="39"/>
      <c r="R75" s="39"/>
      <c r="S75" s="39"/>
      <c r="T75" s="39"/>
      <c r="U75" s="39"/>
      <c r="V75" s="39"/>
      <c r="W75" s="39"/>
      <c r="X75" s="39"/>
      <c r="Y75" s="39"/>
      <c r="Z75" s="39"/>
    </row>
    <row r="76" ht="14.25" customHeight="1">
      <c r="A76" s="37" t="s">
        <v>17</v>
      </c>
      <c r="B76" s="40">
        <v>0.28</v>
      </c>
      <c r="C76" s="40">
        <v>0.33</v>
      </c>
      <c r="D76" s="40">
        <v>0.18</v>
      </c>
      <c r="E76" s="40">
        <v>0.16</v>
      </c>
      <c r="F76" s="40">
        <v>0.25</v>
      </c>
      <c r="G76" s="40">
        <v>0.12</v>
      </c>
      <c r="H76" s="40">
        <v>0.19</v>
      </c>
      <c r="I76" s="40">
        <v>-0.1</v>
      </c>
      <c r="J76" s="39"/>
      <c r="K76" s="39"/>
      <c r="L76" s="39"/>
      <c r="M76" s="39"/>
      <c r="N76" s="39"/>
      <c r="O76" s="39"/>
      <c r="P76" s="39"/>
      <c r="Q76" s="39"/>
      <c r="R76" s="39"/>
      <c r="S76" s="39"/>
      <c r="T76" s="39"/>
      <c r="U76" s="39"/>
      <c r="V76" s="39"/>
      <c r="W76" s="39"/>
      <c r="X76" s="39"/>
      <c r="Y76" s="39"/>
      <c r="Z76" s="39"/>
    </row>
    <row r="77" ht="14.25" customHeight="1">
      <c r="A77" s="37" t="s">
        <v>18</v>
      </c>
      <c r="B77" s="38">
        <f t="shared" ref="B77:I77" si="45">+IFERROR(B75-B76,"nm")</f>
        <v>-0.02</v>
      </c>
      <c r="C77" s="38">
        <f t="shared" si="45"/>
        <v>-0.04081349206</v>
      </c>
      <c r="D77" s="38">
        <f t="shared" si="45"/>
        <v>-0.05649095806</v>
      </c>
      <c r="E77" s="38">
        <f t="shared" si="45"/>
        <v>0.03726027397</v>
      </c>
      <c r="F77" s="38">
        <f t="shared" si="45"/>
        <v>-0.03089244851</v>
      </c>
      <c r="G77" s="38">
        <f t="shared" si="45"/>
        <v>-0.03248240263</v>
      </c>
      <c r="H77" s="38">
        <f t="shared" si="45"/>
        <v>0.05012944984</v>
      </c>
      <c r="I77" s="38">
        <f t="shared" si="45"/>
        <v>0.0422407794</v>
      </c>
      <c r="J77" s="39"/>
      <c r="K77" s="39"/>
      <c r="L77" s="39"/>
      <c r="M77" s="39"/>
      <c r="N77" s="39"/>
      <c r="O77" s="39"/>
      <c r="P77" s="39"/>
      <c r="Q77" s="39"/>
      <c r="R77" s="39"/>
      <c r="S77" s="39"/>
      <c r="T77" s="39"/>
      <c r="U77" s="39"/>
      <c r="V77" s="39"/>
      <c r="W77" s="39"/>
      <c r="X77" s="39"/>
      <c r="Y77" s="39"/>
      <c r="Z77" s="39"/>
    </row>
    <row r="78" ht="14.25" customHeight="1">
      <c r="A78" s="18" t="s">
        <v>19</v>
      </c>
      <c r="B78" s="35">
        <v>925.0</v>
      </c>
      <c r="C78" s="35">
        <v>1055.0</v>
      </c>
      <c r="D78" s="35">
        <v>1188.0</v>
      </c>
      <c r="E78" s="35">
        <v>1508.0</v>
      </c>
      <c r="F78" s="35">
        <v>1808.0</v>
      </c>
      <c r="G78" s="35">
        <v>1896.0</v>
      </c>
      <c r="H78" s="36">
        <v>2347.0</v>
      </c>
      <c r="I78" s="36">
        <v>1938.0</v>
      </c>
    </row>
    <row r="79" ht="14.25" customHeight="1">
      <c r="A79" s="37" t="s">
        <v>8</v>
      </c>
      <c r="B79" s="38">
        <f>+IFERROR('historicals 2'!C127/'historicals 2'!B127-1,"nm")</f>
        <v>0.05593607306</v>
      </c>
      <c r="C79" s="38">
        <f>+IFERROR('historicals 2'!D127/'historicals 2'!C127-1,"nm")</f>
        <v>0.1405405405</v>
      </c>
      <c r="D79" s="38">
        <f>+IFERROR('historicals 2'!E127/'historicals 2'!D127-1,"nm")</f>
        <v>0.1260663507</v>
      </c>
      <c r="E79" s="38">
        <f>+IFERROR('historicals 2'!F127/'historicals 2'!E127-1,"nm")</f>
        <v>0.2693602694</v>
      </c>
      <c r="F79" s="38">
        <f>+IFERROR('historicals 2'!G127/'historicals 2'!F127-1,"nm")</f>
        <v>0.198938992</v>
      </c>
      <c r="G79" s="38">
        <f>+IFERROR('historicals 2'!H127/'historicals 2'!G127-1,"nm")</f>
        <v>0.04867256637</v>
      </c>
      <c r="H79" s="38">
        <f>+IFERROR('historicals 2'!I127/'historicals 2'!H127-1,"nm")</f>
        <v>0.2378691983</v>
      </c>
      <c r="I79" s="38">
        <f>+IFERROR('historicals 2'!J127/'historicals 2'!I127-1,"nm")</f>
        <v>-0.1742650192</v>
      </c>
      <c r="J79" s="39"/>
      <c r="K79" s="39"/>
      <c r="L79" s="39"/>
      <c r="M79" s="39"/>
      <c r="N79" s="39"/>
      <c r="O79" s="39"/>
      <c r="P79" s="39"/>
      <c r="Q79" s="39"/>
      <c r="R79" s="39"/>
      <c r="S79" s="39"/>
      <c r="T79" s="39"/>
      <c r="U79" s="39"/>
      <c r="V79" s="39"/>
      <c r="W79" s="39"/>
      <c r="X79" s="39"/>
      <c r="Y79" s="39"/>
      <c r="Z79" s="39"/>
    </row>
    <row r="80" ht="14.25" customHeight="1">
      <c r="A80" s="37" t="s">
        <v>17</v>
      </c>
      <c r="B80" s="40">
        <v>0.07</v>
      </c>
      <c r="C80" s="41">
        <v>0.17</v>
      </c>
      <c r="D80" s="40">
        <v>0.18</v>
      </c>
      <c r="E80" s="40">
        <v>0.23</v>
      </c>
      <c r="F80" s="40">
        <v>0.23</v>
      </c>
      <c r="G80" s="40">
        <v>0.08</v>
      </c>
      <c r="H80" s="40">
        <v>0.19</v>
      </c>
      <c r="I80" s="40">
        <v>-0.21</v>
      </c>
      <c r="J80" s="39"/>
      <c r="K80" s="39"/>
      <c r="L80" s="39"/>
      <c r="M80" s="39"/>
      <c r="N80" s="39"/>
      <c r="O80" s="39"/>
      <c r="P80" s="39"/>
      <c r="Q80" s="39"/>
      <c r="R80" s="39"/>
      <c r="S80" s="39"/>
      <c r="T80" s="39"/>
      <c r="U80" s="39"/>
      <c r="V80" s="39"/>
      <c r="W80" s="39"/>
      <c r="X80" s="39"/>
      <c r="Y80" s="39"/>
      <c r="Z80" s="39"/>
    </row>
    <row r="81" ht="14.25" customHeight="1">
      <c r="A81" s="37" t="s">
        <v>18</v>
      </c>
      <c r="B81" s="38">
        <f t="shared" ref="B81:I81" si="46">+IFERROR(B79-B80,"nm")</f>
        <v>-0.01406392694</v>
      </c>
      <c r="C81" s="38">
        <f t="shared" si="46"/>
        <v>-0.02945945946</v>
      </c>
      <c r="D81" s="38">
        <f t="shared" si="46"/>
        <v>-0.05393364929</v>
      </c>
      <c r="E81" s="38">
        <f t="shared" si="46"/>
        <v>0.03936026936</v>
      </c>
      <c r="F81" s="38">
        <f t="shared" si="46"/>
        <v>-0.03106100796</v>
      </c>
      <c r="G81" s="38">
        <f t="shared" si="46"/>
        <v>-0.03132743363</v>
      </c>
      <c r="H81" s="38">
        <f t="shared" si="46"/>
        <v>0.04786919831</v>
      </c>
      <c r="I81" s="38">
        <f t="shared" si="46"/>
        <v>0.03573498083</v>
      </c>
      <c r="J81" s="39"/>
      <c r="K81" s="39"/>
      <c r="L81" s="39"/>
      <c r="M81" s="39"/>
      <c r="N81" s="39"/>
      <c r="O81" s="39"/>
      <c r="P81" s="39"/>
      <c r="Q81" s="39"/>
      <c r="R81" s="39"/>
      <c r="S81" s="39"/>
      <c r="T81" s="39"/>
      <c r="U81" s="39"/>
      <c r="V81" s="39"/>
      <c r="W81" s="39"/>
      <c r="X81" s="39"/>
      <c r="Y81" s="39"/>
      <c r="Z81" s="39"/>
    </row>
    <row r="82" ht="14.25" customHeight="1">
      <c r="A82" s="18" t="s">
        <v>20</v>
      </c>
      <c r="B82" s="35">
        <v>126.0</v>
      </c>
      <c r="C82" s="35">
        <v>131.0</v>
      </c>
      <c r="D82" s="35">
        <v>129.0</v>
      </c>
      <c r="E82" s="35">
        <v>130.0</v>
      </c>
      <c r="F82" s="35">
        <v>138.0</v>
      </c>
      <c r="G82" s="35">
        <v>148.0</v>
      </c>
      <c r="H82" s="35">
        <v>195.0</v>
      </c>
      <c r="I82" s="35">
        <v>193.0</v>
      </c>
    </row>
    <row r="83" ht="14.25" customHeight="1">
      <c r="A83" s="37" t="s">
        <v>8</v>
      </c>
      <c r="B83" s="38">
        <f>+IFERROR('historicals 2'!C128/'historicals 2'!B128-1,"nm")</f>
        <v>0</v>
      </c>
      <c r="C83" s="38">
        <f>+IFERROR('historicals 2'!D128/'historicals 2'!C128-1,"nm")</f>
        <v>0.03968253968</v>
      </c>
      <c r="D83" s="38">
        <f>+IFERROR('historicals 2'!E128/'historicals 2'!D128-1,"nm")</f>
        <v>-0.01526717557</v>
      </c>
      <c r="E83" s="38">
        <f>+IFERROR('historicals 2'!F128/'historicals 2'!E128-1,"nm")</f>
        <v>0.007751937984</v>
      </c>
      <c r="F83" s="38">
        <f>+IFERROR('historicals 2'!G128/'historicals 2'!F128-1,"nm")</f>
        <v>0.06153846154</v>
      </c>
      <c r="G83" s="38">
        <f>+IFERROR('historicals 2'!H128/'historicals 2'!G128-1,"nm")</f>
        <v>0.07246376812</v>
      </c>
      <c r="H83" s="38">
        <f>+IFERROR('historicals 2'!I128/'historicals 2'!H128-1,"nm")</f>
        <v>0.3175675676</v>
      </c>
      <c r="I83" s="38">
        <f>+IFERROR('historicals 2'!J128/'historicals 2'!I128-1,"nm")</f>
        <v>-0.01025641026</v>
      </c>
      <c r="J83" s="39"/>
      <c r="K83" s="39"/>
      <c r="L83" s="39"/>
      <c r="M83" s="39"/>
      <c r="N83" s="39"/>
      <c r="O83" s="39"/>
      <c r="P83" s="39"/>
      <c r="Q83" s="39"/>
      <c r="R83" s="39"/>
      <c r="S83" s="39"/>
      <c r="T83" s="39"/>
      <c r="U83" s="39"/>
      <c r="V83" s="39"/>
      <c r="W83" s="39"/>
      <c r="X83" s="39"/>
      <c r="Y83" s="39"/>
      <c r="Z83" s="39"/>
    </row>
    <row r="84" ht="14.25" customHeight="1">
      <c r="A84" s="37" t="s">
        <v>17</v>
      </c>
      <c r="B84" s="40">
        <v>0.01</v>
      </c>
      <c r="C84" s="40">
        <v>0.07</v>
      </c>
      <c r="D84" s="40">
        <v>0.03</v>
      </c>
      <c r="E84" s="40">
        <v>-0.01</v>
      </c>
      <c r="F84" s="40">
        <v>0.08</v>
      </c>
      <c r="G84" s="40">
        <v>0.11</v>
      </c>
      <c r="H84" s="40">
        <v>0.26</v>
      </c>
      <c r="I84" s="40">
        <v>-0.06</v>
      </c>
      <c r="J84" s="39"/>
      <c r="K84" s="39"/>
      <c r="L84" s="39"/>
      <c r="M84" s="39"/>
      <c r="N84" s="39"/>
      <c r="O84" s="39"/>
      <c r="P84" s="39"/>
      <c r="Q84" s="39"/>
      <c r="R84" s="39"/>
      <c r="S84" s="39"/>
      <c r="T84" s="39"/>
      <c r="U84" s="39"/>
      <c r="V84" s="39"/>
      <c r="W84" s="39"/>
      <c r="X84" s="39"/>
      <c r="Y84" s="39"/>
      <c r="Z84" s="39"/>
    </row>
    <row r="85" ht="14.25" customHeight="1">
      <c r="A85" s="37" t="s">
        <v>18</v>
      </c>
      <c r="B85" s="38">
        <f t="shared" ref="B85:I85" si="47">+IFERROR(B83-B84,"nm")</f>
        <v>-0.01</v>
      </c>
      <c r="C85" s="38">
        <f t="shared" si="47"/>
        <v>-0.03031746032</v>
      </c>
      <c r="D85" s="38">
        <f t="shared" si="47"/>
        <v>-0.04526717557</v>
      </c>
      <c r="E85" s="38">
        <f t="shared" si="47"/>
        <v>0.01775193798</v>
      </c>
      <c r="F85" s="38">
        <f t="shared" si="47"/>
        <v>-0.01846153846</v>
      </c>
      <c r="G85" s="38">
        <f t="shared" si="47"/>
        <v>-0.03753623188</v>
      </c>
      <c r="H85" s="38">
        <f t="shared" si="47"/>
        <v>0.05756756757</v>
      </c>
      <c r="I85" s="38">
        <f t="shared" si="47"/>
        <v>0.04974358974</v>
      </c>
      <c r="J85" s="39"/>
      <c r="K85" s="39"/>
      <c r="L85" s="39"/>
      <c r="M85" s="39"/>
      <c r="N85" s="39"/>
      <c r="O85" s="39"/>
      <c r="P85" s="39"/>
      <c r="Q85" s="39"/>
      <c r="R85" s="39"/>
      <c r="S85" s="39"/>
      <c r="T85" s="39"/>
      <c r="U85" s="39"/>
      <c r="V85" s="39"/>
      <c r="W85" s="39"/>
      <c r="X85" s="39"/>
      <c r="Y85" s="39"/>
      <c r="Z85" s="39"/>
    </row>
    <row r="86" ht="14.25" customHeight="1">
      <c r="A86" s="9" t="s">
        <v>9</v>
      </c>
      <c r="B86" s="14">
        <f t="shared" ref="B86:I86" si="48">B92+B89</f>
        <v>1039</v>
      </c>
      <c r="C86" s="14">
        <f t="shared" si="48"/>
        <v>1420</v>
      </c>
      <c r="D86" s="14">
        <f t="shared" si="48"/>
        <v>1561</v>
      </c>
      <c r="E86" s="14">
        <f t="shared" si="48"/>
        <v>1863</v>
      </c>
      <c r="F86" s="14">
        <f t="shared" si="48"/>
        <v>2426</v>
      </c>
      <c r="G86" s="14">
        <f t="shared" si="48"/>
        <v>2534</v>
      </c>
      <c r="H86" s="14">
        <f t="shared" si="48"/>
        <v>3289</v>
      </c>
      <c r="I86" s="14">
        <f t="shared" si="48"/>
        <v>2406</v>
      </c>
    </row>
    <row r="87" ht="14.25" customHeight="1">
      <c r="A87" s="37" t="s">
        <v>8</v>
      </c>
      <c r="B87" s="39"/>
      <c r="C87" s="38">
        <f t="shared" ref="C87:I87" si="49">+IFERROR(C86/B86-1,"nm")</f>
        <v>0.3666987488</v>
      </c>
      <c r="D87" s="38">
        <f t="shared" si="49"/>
        <v>0.09929577465</v>
      </c>
      <c r="E87" s="38">
        <f t="shared" si="49"/>
        <v>0.1934657271</v>
      </c>
      <c r="F87" s="38">
        <f t="shared" si="49"/>
        <v>0.3022007515</v>
      </c>
      <c r="G87" s="38">
        <f t="shared" si="49"/>
        <v>0.04451772465</v>
      </c>
      <c r="H87" s="38">
        <f t="shared" si="49"/>
        <v>0.2979479084</v>
      </c>
      <c r="I87" s="38">
        <f t="shared" si="49"/>
        <v>-0.2684706598</v>
      </c>
      <c r="J87" s="39"/>
      <c r="K87" s="39"/>
      <c r="L87" s="39"/>
      <c r="M87" s="39"/>
      <c r="N87" s="39"/>
      <c r="O87" s="39"/>
      <c r="P87" s="39"/>
      <c r="Q87" s="39"/>
      <c r="R87" s="39"/>
      <c r="S87" s="39"/>
      <c r="T87" s="39"/>
      <c r="U87" s="39"/>
      <c r="V87" s="39"/>
      <c r="W87" s="39"/>
      <c r="X87" s="39"/>
      <c r="Y87" s="39"/>
      <c r="Z87" s="39"/>
    </row>
    <row r="88" ht="14.25" customHeight="1">
      <c r="A88" s="37" t="s">
        <v>10</v>
      </c>
      <c r="B88" s="38">
        <f t="shared" ref="B88:I88" si="50">+IFERROR(B86/B$72,"nm")</f>
        <v>0.3387675253</v>
      </c>
      <c r="C88" s="38">
        <f t="shared" si="50"/>
        <v>0.3751651255</v>
      </c>
      <c r="D88" s="38">
        <f t="shared" si="50"/>
        <v>0.3684210526</v>
      </c>
      <c r="E88" s="38">
        <f t="shared" si="50"/>
        <v>0.3628749513</v>
      </c>
      <c r="F88" s="38">
        <f t="shared" si="50"/>
        <v>0.3907860825</v>
      </c>
      <c r="G88" s="38">
        <f t="shared" si="50"/>
        <v>0.3793981135</v>
      </c>
      <c r="H88" s="38">
        <f t="shared" si="50"/>
        <v>0.3967430639</v>
      </c>
      <c r="I88" s="38">
        <f t="shared" si="50"/>
        <v>0.318802173</v>
      </c>
      <c r="J88" s="39"/>
      <c r="K88" s="39"/>
      <c r="L88" s="39"/>
      <c r="M88" s="39"/>
      <c r="N88" s="39"/>
      <c r="O88" s="39"/>
      <c r="P88" s="39"/>
      <c r="Q88" s="39"/>
      <c r="R88" s="39"/>
      <c r="S88" s="39"/>
      <c r="T88" s="39"/>
      <c r="U88" s="39"/>
      <c r="V88" s="39"/>
      <c r="W88" s="39"/>
      <c r="X88" s="39"/>
      <c r="Y88" s="39"/>
      <c r="Z88" s="39"/>
    </row>
    <row r="89" ht="14.25" customHeight="1">
      <c r="A89" s="9" t="s">
        <v>11</v>
      </c>
      <c r="B89" s="14">
        <v>46.0</v>
      </c>
      <c r="C89" s="14">
        <v>48.0</v>
      </c>
      <c r="D89" s="14">
        <v>54.0</v>
      </c>
      <c r="E89" s="14">
        <v>56.0</v>
      </c>
      <c r="F89" s="14">
        <v>50.0</v>
      </c>
      <c r="G89" s="14">
        <v>44.0</v>
      </c>
      <c r="H89" s="14">
        <v>46.0</v>
      </c>
      <c r="I89" s="14">
        <v>41.0</v>
      </c>
    </row>
    <row r="90" ht="14.25" customHeight="1">
      <c r="A90" s="37" t="s">
        <v>8</v>
      </c>
      <c r="B90" s="38">
        <f>+IFERROR('historicals 2'!C203/'historicals 2'!B203-1,"nm")</f>
        <v>0.2105263158</v>
      </c>
      <c r="C90" s="38">
        <f t="shared" ref="C90:I90" si="51">+IFERROR(C89/B89-1,"nm")</f>
        <v>0.04347826087</v>
      </c>
      <c r="D90" s="38">
        <f t="shared" si="51"/>
        <v>0.125</v>
      </c>
      <c r="E90" s="38">
        <f t="shared" si="51"/>
        <v>0.03703703704</v>
      </c>
      <c r="F90" s="38">
        <f t="shared" si="51"/>
        <v>-0.1071428571</v>
      </c>
      <c r="G90" s="38">
        <f t="shared" si="51"/>
        <v>-0.12</v>
      </c>
      <c r="H90" s="38">
        <f t="shared" si="51"/>
        <v>0.04545454545</v>
      </c>
      <c r="I90" s="38">
        <f t="shared" si="51"/>
        <v>-0.1086956522</v>
      </c>
      <c r="J90" s="39"/>
      <c r="K90" s="39"/>
      <c r="L90" s="39"/>
      <c r="M90" s="39"/>
      <c r="N90" s="39"/>
      <c r="O90" s="39"/>
      <c r="P90" s="39"/>
      <c r="Q90" s="39"/>
      <c r="R90" s="39"/>
      <c r="S90" s="39"/>
      <c r="T90" s="39"/>
      <c r="U90" s="39"/>
      <c r="V90" s="39"/>
      <c r="W90" s="39"/>
      <c r="X90" s="39"/>
      <c r="Y90" s="39"/>
      <c r="Z90" s="39"/>
    </row>
    <row r="91" ht="14.25" customHeight="1">
      <c r="A91" s="37" t="s">
        <v>12</v>
      </c>
      <c r="B91" s="38">
        <f t="shared" ref="B91:I91" si="52">+IFERROR(B89/B$72,"nm")</f>
        <v>0.01499836974</v>
      </c>
      <c r="C91" s="38">
        <f t="shared" si="52"/>
        <v>0.01268163804</v>
      </c>
      <c r="D91" s="38">
        <f t="shared" si="52"/>
        <v>0.01274486665</v>
      </c>
      <c r="E91" s="38">
        <f t="shared" si="52"/>
        <v>0.01090767433</v>
      </c>
      <c r="F91" s="38">
        <f t="shared" si="52"/>
        <v>0.008054123711</v>
      </c>
      <c r="G91" s="38">
        <f t="shared" si="52"/>
        <v>0.006587812547</v>
      </c>
      <c r="H91" s="38">
        <f t="shared" si="52"/>
        <v>0.005548854041</v>
      </c>
      <c r="I91" s="38">
        <f t="shared" si="52"/>
        <v>0.005432622234</v>
      </c>
      <c r="J91" s="39"/>
      <c r="K91" s="39"/>
      <c r="L91" s="39"/>
      <c r="M91" s="39"/>
      <c r="N91" s="39"/>
      <c r="O91" s="39"/>
      <c r="P91" s="39"/>
      <c r="Q91" s="39"/>
      <c r="R91" s="39"/>
      <c r="S91" s="39"/>
      <c r="T91" s="39"/>
      <c r="U91" s="39"/>
      <c r="V91" s="39"/>
      <c r="W91" s="39"/>
      <c r="X91" s="39"/>
      <c r="Y91" s="39"/>
      <c r="Z91" s="39"/>
    </row>
    <row r="92" ht="14.25" customHeight="1">
      <c r="A92" s="9" t="s">
        <v>13</v>
      </c>
      <c r="B92" s="14">
        <v>993.0</v>
      </c>
      <c r="C92" s="14">
        <v>1372.0</v>
      </c>
      <c r="D92" s="14">
        <v>1507.0</v>
      </c>
      <c r="E92" s="14">
        <v>1807.0</v>
      </c>
      <c r="F92" s="14">
        <v>2376.0</v>
      </c>
      <c r="G92" s="14">
        <v>2490.0</v>
      </c>
      <c r="H92" s="14">
        <v>3243.0</v>
      </c>
      <c r="I92" s="14">
        <v>2365.0</v>
      </c>
    </row>
    <row r="93" ht="14.25" customHeight="1">
      <c r="A93" s="37" t="s">
        <v>8</v>
      </c>
      <c r="B93" s="38">
        <f>+IFERROR('historicals 2'!C155/'historicals 2'!B155-1,"nm")</f>
        <v>0.2169117647</v>
      </c>
      <c r="C93" s="38">
        <f>+IFERROR('historicals 2'!D155/'historicals 2'!C155-1,"nm")</f>
        <v>0.3816717019</v>
      </c>
      <c r="D93" s="38">
        <f>+IFERROR('historicals 2'!E155/'historicals 2'!D155-1,"nm")</f>
        <v>0.09839650146</v>
      </c>
      <c r="E93" s="38">
        <f>+IFERROR('historicals 2'!F155/'historicals 2'!E155-1,"nm")</f>
        <v>0.199071002</v>
      </c>
      <c r="F93" s="38">
        <f>+IFERROR('historicals 2'!G155/'historicals 2'!F155-1,"nm")</f>
        <v>0.3148865523</v>
      </c>
      <c r="G93" s="38">
        <f>+IFERROR('historicals 2'!H155/'historicals 2'!G155-1,"nm")</f>
        <v>0.04797979798</v>
      </c>
      <c r="H93" s="38">
        <f>+IFERROR('historicals 2'!I155/'historicals 2'!H155-1,"nm")</f>
        <v>0.3024096386</v>
      </c>
      <c r="I93" s="38">
        <f>+IFERROR('historicals 2'!J155/'historicals 2'!I155-1,"nm")</f>
        <v>-0.2707369719</v>
      </c>
      <c r="J93" s="39"/>
      <c r="K93" s="39"/>
      <c r="L93" s="39"/>
      <c r="M93" s="39"/>
      <c r="N93" s="39"/>
      <c r="O93" s="39"/>
      <c r="P93" s="39"/>
      <c r="Q93" s="39"/>
      <c r="R93" s="39"/>
      <c r="S93" s="39"/>
      <c r="T93" s="39"/>
      <c r="U93" s="39"/>
      <c r="V93" s="39"/>
      <c r="W93" s="39"/>
      <c r="X93" s="39"/>
      <c r="Y93" s="39"/>
      <c r="Z93" s="39"/>
    </row>
    <row r="94" ht="14.25" customHeight="1">
      <c r="A94" s="37" t="s">
        <v>10</v>
      </c>
      <c r="B94" s="38">
        <f t="shared" ref="B94:I94" si="53">+IFERROR(B92/B$72,"nm")</f>
        <v>0.3237691555</v>
      </c>
      <c r="C94" s="38">
        <f t="shared" si="53"/>
        <v>0.3624834875</v>
      </c>
      <c r="D94" s="38">
        <f t="shared" si="53"/>
        <v>0.355676186</v>
      </c>
      <c r="E94" s="38">
        <f t="shared" si="53"/>
        <v>0.351967277</v>
      </c>
      <c r="F94" s="38">
        <f t="shared" si="53"/>
        <v>0.3827319588</v>
      </c>
      <c r="G94" s="38">
        <f t="shared" si="53"/>
        <v>0.3728103009</v>
      </c>
      <c r="H94" s="38">
        <f t="shared" si="53"/>
        <v>0.3911942099</v>
      </c>
      <c r="I94" s="38">
        <f t="shared" si="53"/>
        <v>0.3133695508</v>
      </c>
      <c r="J94" s="39"/>
      <c r="K94" s="39"/>
      <c r="L94" s="39"/>
      <c r="M94" s="39"/>
      <c r="N94" s="39"/>
      <c r="O94" s="39"/>
      <c r="P94" s="39"/>
      <c r="Q94" s="39"/>
      <c r="R94" s="39"/>
      <c r="S94" s="39"/>
      <c r="T94" s="39"/>
      <c r="U94" s="39"/>
      <c r="V94" s="39"/>
      <c r="W94" s="39"/>
      <c r="X94" s="39"/>
      <c r="Y94" s="39"/>
      <c r="Z94" s="39"/>
    </row>
    <row r="95" ht="14.25" customHeight="1">
      <c r="A95" s="9" t="s">
        <v>14</v>
      </c>
      <c r="B95" s="14">
        <v>69.0</v>
      </c>
      <c r="C95" s="14">
        <v>44.0</v>
      </c>
      <c r="D95" s="14">
        <v>51.0</v>
      </c>
      <c r="E95" s="14">
        <v>76.0</v>
      </c>
      <c r="F95" s="14">
        <v>49.0</v>
      </c>
      <c r="G95" s="14">
        <v>28.0</v>
      </c>
      <c r="H95" s="14">
        <v>94.0</v>
      </c>
      <c r="I95" s="14">
        <v>78.0</v>
      </c>
    </row>
    <row r="96" ht="14.25" customHeight="1">
      <c r="A96" s="37" t="s">
        <v>8</v>
      </c>
      <c r="B96" s="38">
        <f>+IFERROR('historicals 2'!C188/'historicals 2'!B188-1,"nm")</f>
        <v>0.09523809524</v>
      </c>
      <c r="C96" s="38">
        <f>+IFERROR('historicals 2'!D188/'historicals 2'!C188-1,"nm")</f>
        <v>-0.3623188406</v>
      </c>
      <c r="D96" s="38">
        <f>+IFERROR('historicals 2'!E188/'historicals 2'!D188-1,"nm")</f>
        <v>0.1590909091</v>
      </c>
      <c r="E96" s="38">
        <f>+IFERROR('historicals 2'!F188/'historicals 2'!E188-1,"nm")</f>
        <v>0.4901960784</v>
      </c>
      <c r="F96" s="38">
        <f>+IFERROR('historicals 2'!G188/'historicals 2'!F188-1,"nm")</f>
        <v>-0.3552631579</v>
      </c>
      <c r="G96" s="38">
        <f>+IFERROR('historicals 2'!H188/'historicals 2'!G188-1,"nm")</f>
        <v>-0.4285714286</v>
      </c>
      <c r="H96" s="38">
        <f>+IFERROR('historicals 2'!I188/'historicals 2'!H188-1,"nm")</f>
        <v>2.357142857</v>
      </c>
      <c r="I96" s="38">
        <f>+IFERROR('historicals 2'!J188/'historicals 2'!I188-1,"nm")</f>
        <v>-0.170212766</v>
      </c>
      <c r="J96" s="39"/>
      <c r="K96" s="39"/>
      <c r="L96" s="39"/>
      <c r="M96" s="39"/>
      <c r="N96" s="39"/>
      <c r="O96" s="39"/>
      <c r="P96" s="39"/>
      <c r="Q96" s="39"/>
      <c r="R96" s="39"/>
      <c r="S96" s="39"/>
      <c r="T96" s="39"/>
      <c r="U96" s="39"/>
      <c r="V96" s="39"/>
      <c r="W96" s="39"/>
      <c r="X96" s="39"/>
      <c r="Y96" s="39"/>
      <c r="Z96" s="39"/>
    </row>
    <row r="97" ht="14.25" customHeight="1">
      <c r="A97" s="37" t="s">
        <v>12</v>
      </c>
      <c r="B97" s="38">
        <f t="shared" ref="B97:I97" si="54">+IFERROR(B95/B72,"nm")</f>
        <v>0.02249755461</v>
      </c>
      <c r="C97" s="38">
        <f t="shared" si="54"/>
        <v>0.01162483487</v>
      </c>
      <c r="D97" s="38">
        <f t="shared" si="54"/>
        <v>0.0120368185</v>
      </c>
      <c r="E97" s="38">
        <f t="shared" si="54"/>
        <v>0.0148032723</v>
      </c>
      <c r="F97" s="38">
        <f t="shared" si="54"/>
        <v>0.007893041237</v>
      </c>
      <c r="G97" s="38">
        <f t="shared" si="54"/>
        <v>0.004192244348</v>
      </c>
      <c r="H97" s="38">
        <f t="shared" si="54"/>
        <v>0.01133896261</v>
      </c>
      <c r="I97" s="38">
        <f t="shared" si="54"/>
        <v>0.01033523254</v>
      </c>
      <c r="J97" s="39"/>
      <c r="K97" s="39"/>
      <c r="L97" s="39"/>
      <c r="M97" s="39"/>
      <c r="N97" s="39"/>
      <c r="O97" s="39"/>
      <c r="P97" s="39"/>
      <c r="Q97" s="39"/>
      <c r="R97" s="39"/>
      <c r="S97" s="39"/>
      <c r="T97" s="39"/>
      <c r="U97" s="39"/>
      <c r="V97" s="39"/>
      <c r="W97" s="39"/>
      <c r="X97" s="39"/>
      <c r="Y97" s="39"/>
      <c r="Z97" s="39"/>
    </row>
    <row r="98" ht="14.25" customHeight="1">
      <c r="A98" s="34" t="s">
        <v>22</v>
      </c>
    </row>
    <row r="99" ht="14.25" customHeight="1">
      <c r="A99" s="9" t="s">
        <v>15</v>
      </c>
      <c r="D99" s="14">
        <v>4737.0</v>
      </c>
      <c r="E99" s="14">
        <v>5166.0</v>
      </c>
      <c r="F99" s="14">
        <v>5254.0</v>
      </c>
      <c r="G99" s="14">
        <v>5028.0</v>
      </c>
      <c r="H99" s="14">
        <v>5343.0</v>
      </c>
      <c r="I99" s="14">
        <v>5955.0</v>
      </c>
    </row>
    <row r="100" ht="14.25" customHeight="1">
      <c r="A100" s="11" t="s">
        <v>8</v>
      </c>
      <c r="E100" s="13">
        <f t="shared" ref="E100:I100" si="55">+IFERROR(E99/D99-1,"nm")</f>
        <v>0.09056364788</v>
      </c>
      <c r="F100" s="13">
        <f t="shared" si="55"/>
        <v>0.01703445606</v>
      </c>
      <c r="G100" s="13">
        <f t="shared" si="55"/>
        <v>-0.04301484583</v>
      </c>
      <c r="H100" s="13">
        <f t="shared" si="55"/>
        <v>0.06264916468</v>
      </c>
      <c r="I100" s="13">
        <f t="shared" si="55"/>
        <v>0.1145423919</v>
      </c>
    </row>
    <row r="101" ht="14.25" customHeight="1">
      <c r="A101" s="18" t="s">
        <v>16</v>
      </c>
      <c r="D101" s="42">
        <v>3285.0</v>
      </c>
      <c r="E101" s="35">
        <v>3575.0</v>
      </c>
      <c r="F101" s="35">
        <v>3622.0</v>
      </c>
      <c r="G101" s="35">
        <v>3449.0</v>
      </c>
      <c r="H101" s="36">
        <v>3659.0</v>
      </c>
      <c r="I101" s="36">
        <v>4111.0</v>
      </c>
    </row>
    <row r="102" ht="14.25" customHeight="1">
      <c r="A102" s="37" t="s">
        <v>8</v>
      </c>
      <c r="E102" s="13">
        <f t="shared" ref="E102:I102" si="56">+IFERROR(E101/D101-1,"nm")</f>
        <v>0.08828006088</v>
      </c>
      <c r="F102" s="13">
        <f t="shared" si="56"/>
        <v>0.01314685315</v>
      </c>
      <c r="G102" s="13">
        <f t="shared" si="56"/>
        <v>-0.04776366648</v>
      </c>
      <c r="H102" s="13">
        <f t="shared" si="56"/>
        <v>0.06088721369</v>
      </c>
      <c r="I102" s="13">
        <f t="shared" si="56"/>
        <v>0.1235310194</v>
      </c>
    </row>
    <row r="103" ht="14.25" customHeight="1">
      <c r="A103" s="37" t="s">
        <v>17</v>
      </c>
      <c r="D103" s="43"/>
      <c r="E103" s="43">
        <v>0.09</v>
      </c>
      <c r="F103" s="43">
        <v>0.12</v>
      </c>
      <c r="G103" s="43">
        <v>0.0</v>
      </c>
      <c r="H103" s="44">
        <v>0.08</v>
      </c>
      <c r="I103" s="43">
        <v>0.17</v>
      </c>
    </row>
    <row r="104" ht="14.25" customHeight="1">
      <c r="A104" s="37" t="s">
        <v>18</v>
      </c>
      <c r="D104" s="13"/>
      <c r="E104" s="13">
        <f t="shared" ref="E104:I104" si="57">+IFERROR(E102-E103,"nm")</f>
        <v>-0.001719939117</v>
      </c>
      <c r="F104" s="13">
        <f t="shared" si="57"/>
        <v>-0.1068531469</v>
      </c>
      <c r="G104" s="13">
        <f t="shared" si="57"/>
        <v>-0.04776366648</v>
      </c>
      <c r="H104" s="13">
        <f t="shared" si="57"/>
        <v>-0.01911278631</v>
      </c>
      <c r="I104" s="13">
        <f t="shared" si="57"/>
        <v>-0.0464689806</v>
      </c>
    </row>
    <row r="105" ht="14.25" customHeight="1">
      <c r="A105" s="18" t="s">
        <v>19</v>
      </c>
      <c r="D105" s="45">
        <v>1185.0</v>
      </c>
      <c r="E105" s="46">
        <v>1347.0</v>
      </c>
      <c r="F105" s="46">
        <v>1395.0</v>
      </c>
      <c r="G105" s="46">
        <v>1365.0</v>
      </c>
      <c r="H105" s="47">
        <v>1494.0</v>
      </c>
      <c r="I105" s="47">
        <v>1610.0</v>
      </c>
    </row>
    <row r="106" ht="14.25" customHeight="1">
      <c r="A106" s="37" t="s">
        <v>8</v>
      </c>
      <c r="E106" s="13">
        <f t="shared" ref="E106:I106" si="58">+IFERROR(E105/D105-1,"nm")</f>
        <v>0.1367088608</v>
      </c>
      <c r="F106" s="13">
        <f t="shared" si="58"/>
        <v>0.03563474388</v>
      </c>
      <c r="G106" s="13">
        <f t="shared" si="58"/>
        <v>-0.02150537634</v>
      </c>
      <c r="H106" s="13">
        <f t="shared" si="58"/>
        <v>0.09450549451</v>
      </c>
      <c r="I106" s="13">
        <f t="shared" si="58"/>
        <v>0.07764390897</v>
      </c>
    </row>
    <row r="107" ht="14.25" customHeight="1">
      <c r="A107" s="37" t="s">
        <v>17</v>
      </c>
      <c r="D107" s="43"/>
      <c r="E107" s="43">
        <v>0.15</v>
      </c>
      <c r="F107" s="43">
        <v>0.15</v>
      </c>
      <c r="G107" s="43">
        <v>0.03</v>
      </c>
      <c r="H107" s="43">
        <v>0.1</v>
      </c>
      <c r="I107" s="43">
        <v>0.12</v>
      </c>
    </row>
    <row r="108" ht="14.25" customHeight="1">
      <c r="A108" s="37" t="s">
        <v>18</v>
      </c>
      <c r="D108" s="13"/>
      <c r="E108" s="13">
        <f t="shared" ref="E108:I108" si="59">+IFERROR(E106-E107,"nm")</f>
        <v>-0.01329113924</v>
      </c>
      <c r="F108" s="13">
        <f t="shared" si="59"/>
        <v>-0.1143652561</v>
      </c>
      <c r="G108" s="13">
        <f t="shared" si="59"/>
        <v>-0.05150537634</v>
      </c>
      <c r="H108" s="13">
        <f t="shared" si="59"/>
        <v>-0.005494505495</v>
      </c>
      <c r="I108" s="13">
        <f t="shared" si="59"/>
        <v>-0.04235609103</v>
      </c>
    </row>
    <row r="109" ht="14.25" customHeight="1">
      <c r="A109" s="18" t="s">
        <v>20</v>
      </c>
      <c r="D109" s="45">
        <v>267.0</v>
      </c>
      <c r="E109" s="46">
        <v>244.0</v>
      </c>
      <c r="F109" s="46">
        <v>237.0</v>
      </c>
      <c r="G109" s="46">
        <v>214.0</v>
      </c>
      <c r="H109" s="46">
        <v>190.0</v>
      </c>
      <c r="I109" s="46">
        <v>234.0</v>
      </c>
      <c r="J109" s="48"/>
    </row>
    <row r="110" ht="14.25" customHeight="1">
      <c r="A110" s="37" t="s">
        <v>8</v>
      </c>
      <c r="E110" s="13">
        <f t="shared" ref="E110:I110" si="60">+IFERROR(E109/D109-1,"nm")</f>
        <v>-0.0861423221</v>
      </c>
      <c r="F110" s="13">
        <f t="shared" si="60"/>
        <v>-0.02868852459</v>
      </c>
      <c r="G110" s="13">
        <f t="shared" si="60"/>
        <v>-0.0970464135</v>
      </c>
      <c r="H110" s="13">
        <f t="shared" si="60"/>
        <v>-0.1121495327</v>
      </c>
      <c r="I110" s="13">
        <f t="shared" si="60"/>
        <v>0.2315789474</v>
      </c>
    </row>
    <row r="111" ht="14.25" customHeight="1">
      <c r="A111" s="37" t="s">
        <v>17</v>
      </c>
      <c r="D111" s="43"/>
      <c r="E111" s="43">
        <v>-0.08</v>
      </c>
      <c r="F111" s="43">
        <v>0.08</v>
      </c>
      <c r="G111" s="43">
        <v>-0.04</v>
      </c>
      <c r="H111" s="43">
        <v>-0.09</v>
      </c>
      <c r="I111" s="43">
        <v>0.28</v>
      </c>
      <c r="J111" s="48"/>
    </row>
    <row r="112" ht="14.25" customHeight="1">
      <c r="A112" s="37" t="s">
        <v>18</v>
      </c>
      <c r="D112" s="13"/>
      <c r="E112" s="13">
        <f t="shared" ref="E112:I112" si="61">+IFERROR(E110-E111,"nm")</f>
        <v>-0.006142322097</v>
      </c>
      <c r="F112" s="13">
        <f t="shared" si="61"/>
        <v>-0.1086885246</v>
      </c>
      <c r="G112" s="13">
        <f t="shared" si="61"/>
        <v>-0.0570464135</v>
      </c>
      <c r="H112" s="13">
        <f t="shared" si="61"/>
        <v>-0.02214953271</v>
      </c>
      <c r="I112" s="13">
        <f t="shared" si="61"/>
        <v>-0.04842105263</v>
      </c>
    </row>
    <row r="113" ht="14.25" customHeight="1">
      <c r="A113" s="9" t="s">
        <v>9</v>
      </c>
      <c r="D113" s="49">
        <f t="shared" ref="D113:I113" si="62">D116+D119</f>
        <v>1034</v>
      </c>
      <c r="E113" s="49">
        <f t="shared" si="62"/>
        <v>1244</v>
      </c>
      <c r="F113" s="49">
        <f t="shared" si="62"/>
        <v>1376</v>
      </c>
      <c r="G113" s="49">
        <f t="shared" si="62"/>
        <v>1230</v>
      </c>
      <c r="H113" s="49">
        <f t="shared" si="62"/>
        <v>1573</v>
      </c>
      <c r="I113" s="49">
        <f t="shared" si="62"/>
        <v>1938</v>
      </c>
    </row>
    <row r="114" ht="14.25" customHeight="1">
      <c r="A114" s="37" t="s">
        <v>8</v>
      </c>
      <c r="D114" s="13"/>
      <c r="E114" s="13">
        <f t="shared" ref="E114:I114" si="63">+IFERROR(E113/D113-1,"nm")</f>
        <v>0.2030947776</v>
      </c>
      <c r="F114" s="13">
        <f t="shared" si="63"/>
        <v>0.1061093248</v>
      </c>
      <c r="G114" s="13">
        <f t="shared" si="63"/>
        <v>-0.1061046512</v>
      </c>
      <c r="H114" s="13">
        <f t="shared" si="63"/>
        <v>0.2788617886</v>
      </c>
      <c r="I114" s="13">
        <f t="shared" si="63"/>
        <v>0.2320406866</v>
      </c>
    </row>
    <row r="115" ht="14.25" customHeight="1">
      <c r="A115" s="37" t="s">
        <v>10</v>
      </c>
      <c r="D115" s="13">
        <f t="shared" ref="D115:I115" si="64">+IFERROR(D113/D$99,"nm")</f>
        <v>0.2182816128</v>
      </c>
      <c r="E115" s="13">
        <f t="shared" si="64"/>
        <v>0.2408052652</v>
      </c>
      <c r="F115" s="13">
        <f t="shared" si="64"/>
        <v>0.2618956985</v>
      </c>
      <c r="G115" s="13">
        <f t="shared" si="64"/>
        <v>0.2446300716</v>
      </c>
      <c r="H115" s="13">
        <f t="shared" si="64"/>
        <v>0.2944038929</v>
      </c>
      <c r="I115" s="13">
        <f t="shared" si="64"/>
        <v>0.325440806</v>
      </c>
    </row>
    <row r="116" ht="14.25" customHeight="1">
      <c r="A116" s="9" t="s">
        <v>11</v>
      </c>
      <c r="D116" s="10">
        <v>54.0</v>
      </c>
      <c r="E116" s="10">
        <v>55.0</v>
      </c>
      <c r="F116" s="10">
        <v>53.0</v>
      </c>
      <c r="G116" s="10">
        <v>46.0</v>
      </c>
      <c r="H116" s="10">
        <v>43.0</v>
      </c>
      <c r="I116" s="10">
        <v>42.0</v>
      </c>
    </row>
    <row r="117" ht="14.25" customHeight="1">
      <c r="A117" s="37" t="s">
        <v>8</v>
      </c>
      <c r="E117" s="13">
        <f t="shared" ref="E117:I117" si="65">+IFERROR(E116/D116-1,"nm")</f>
        <v>0.01851851852</v>
      </c>
      <c r="F117" s="13">
        <f t="shared" si="65"/>
        <v>-0.03636363636</v>
      </c>
      <c r="G117" s="13">
        <f t="shared" si="65"/>
        <v>-0.1320754717</v>
      </c>
      <c r="H117" s="13">
        <f t="shared" si="65"/>
        <v>-0.0652173913</v>
      </c>
      <c r="I117" s="13">
        <f t="shared" si="65"/>
        <v>-0.02325581395</v>
      </c>
    </row>
    <row r="118" ht="14.25" customHeight="1">
      <c r="A118" s="37" t="s">
        <v>12</v>
      </c>
      <c r="D118" s="13">
        <f t="shared" ref="D118:I118" si="66">+IFERROR(D116/D$99,"nm")</f>
        <v>0.01139962001</v>
      </c>
      <c r="E118" s="13">
        <f t="shared" si="66"/>
        <v>0.01064653504</v>
      </c>
      <c r="F118" s="13">
        <f t="shared" si="66"/>
        <v>0.01008755234</v>
      </c>
      <c r="G118" s="13">
        <f t="shared" si="66"/>
        <v>0.009148766905</v>
      </c>
      <c r="H118" s="13">
        <f t="shared" si="66"/>
        <v>0.008047913157</v>
      </c>
      <c r="I118" s="13">
        <f t="shared" si="66"/>
        <v>0.007052896725</v>
      </c>
    </row>
    <row r="119" ht="14.25" customHeight="1">
      <c r="A119" s="9" t="s">
        <v>13</v>
      </c>
      <c r="D119" s="50">
        <v>980.0</v>
      </c>
      <c r="E119" s="10">
        <v>1189.0</v>
      </c>
      <c r="F119" s="10">
        <v>1323.0</v>
      </c>
      <c r="G119" s="10">
        <v>1184.0</v>
      </c>
      <c r="H119" s="10">
        <v>1530.0</v>
      </c>
      <c r="I119" s="10">
        <v>1896.0</v>
      </c>
    </row>
    <row r="120" ht="14.25" customHeight="1">
      <c r="A120" s="37" t="s">
        <v>8</v>
      </c>
      <c r="E120" s="13">
        <f t="shared" ref="E120:I120" si="67">+IFERROR(E119/D119-1,"nm")</f>
        <v>0.2132653061</v>
      </c>
      <c r="F120" s="13">
        <f t="shared" si="67"/>
        <v>0.1126997477</v>
      </c>
      <c r="G120" s="13">
        <f t="shared" si="67"/>
        <v>-0.1050642479</v>
      </c>
      <c r="H120" s="13">
        <f t="shared" si="67"/>
        <v>0.2922297297</v>
      </c>
      <c r="I120" s="13">
        <f t="shared" si="67"/>
        <v>0.2392156863</v>
      </c>
    </row>
    <row r="121" ht="14.25" customHeight="1">
      <c r="A121" s="37" t="s">
        <v>10</v>
      </c>
      <c r="D121" s="13">
        <f t="shared" ref="D121:I121" si="68">+IFERROR(D119/D$99,"nm")</f>
        <v>0.2068819928</v>
      </c>
      <c r="E121" s="13">
        <f t="shared" si="68"/>
        <v>0.2301587302</v>
      </c>
      <c r="F121" s="13">
        <f t="shared" si="68"/>
        <v>0.2518081462</v>
      </c>
      <c r="G121" s="13">
        <f t="shared" si="68"/>
        <v>0.2354813047</v>
      </c>
      <c r="H121" s="13">
        <f t="shared" si="68"/>
        <v>0.2863559798</v>
      </c>
      <c r="I121" s="13">
        <f t="shared" si="68"/>
        <v>0.3183879093</v>
      </c>
    </row>
    <row r="122" ht="14.25" customHeight="1">
      <c r="A122" s="9" t="s">
        <v>14</v>
      </c>
      <c r="B122" s="35">
        <f>C130/B130</f>
        <v>1.172006745</v>
      </c>
      <c r="D122" s="10">
        <v>59.0</v>
      </c>
      <c r="E122" s="10">
        <v>49.0</v>
      </c>
      <c r="F122" s="10">
        <v>47.0</v>
      </c>
      <c r="G122" s="10">
        <v>41.0</v>
      </c>
      <c r="H122" s="10">
        <v>54.0</v>
      </c>
      <c r="I122" s="10">
        <v>56.0</v>
      </c>
    </row>
    <row r="123" ht="14.25" customHeight="1">
      <c r="A123" s="37" t="s">
        <v>8</v>
      </c>
      <c r="E123" s="13">
        <f t="shared" ref="E123:I123" si="69">+IFERROR(E122/D122-1,"nm")</f>
        <v>-0.1694915254</v>
      </c>
      <c r="F123" s="13">
        <f t="shared" si="69"/>
        <v>-0.04081632653</v>
      </c>
      <c r="G123" s="13">
        <f t="shared" si="69"/>
        <v>-0.1276595745</v>
      </c>
      <c r="H123" s="13">
        <f t="shared" si="69"/>
        <v>0.3170731707</v>
      </c>
      <c r="I123" s="13">
        <f t="shared" si="69"/>
        <v>0.03703703704</v>
      </c>
    </row>
    <row r="124" ht="14.25" customHeight="1">
      <c r="A124" s="37" t="s">
        <v>12</v>
      </c>
      <c r="D124" s="13">
        <f t="shared" ref="D124:I124" si="70">+IFERROR(D122/D$99,"nm")</f>
        <v>0.01245514038</v>
      </c>
      <c r="E124" s="13">
        <f t="shared" si="70"/>
        <v>0.009485094851</v>
      </c>
      <c r="F124" s="13">
        <f t="shared" si="70"/>
        <v>0.008945565284</v>
      </c>
      <c r="G124" s="13">
        <f t="shared" si="70"/>
        <v>0.00815433572</v>
      </c>
      <c r="H124" s="13">
        <f t="shared" si="70"/>
        <v>0.01010668164</v>
      </c>
      <c r="I124" s="13">
        <f t="shared" si="70"/>
        <v>0.009403862301</v>
      </c>
    </row>
    <row r="125" ht="14.25" customHeight="1">
      <c r="A125" s="34" t="s">
        <v>23</v>
      </c>
    </row>
    <row r="126" ht="14.25" customHeight="1">
      <c r="A126" s="9" t="s">
        <v>15</v>
      </c>
      <c r="B126" s="10">
        <v>115.0</v>
      </c>
      <c r="C126" s="10">
        <v>73.0</v>
      </c>
      <c r="D126" s="10">
        <v>73.0</v>
      </c>
      <c r="E126" s="10">
        <v>88.0</v>
      </c>
      <c r="F126" s="10">
        <v>42.0</v>
      </c>
      <c r="G126" s="10">
        <v>30.0</v>
      </c>
      <c r="H126" s="10">
        <v>25.0</v>
      </c>
      <c r="I126" s="10">
        <v>102.0</v>
      </c>
    </row>
    <row r="127" ht="14.25" customHeight="1">
      <c r="A127" s="11" t="s">
        <v>8</v>
      </c>
      <c r="B127" s="13" t="str">
        <f>+IFERROR('historicals 2'!C145/'historicals 2'!B145-1,"nm")</f>
        <v>nm</v>
      </c>
      <c r="C127" s="13">
        <f>+IFERROR('historicals 2'!D145/'historicals 2'!C145-1,"nm")</f>
        <v>-0.3652173913</v>
      </c>
      <c r="D127" s="13">
        <f>+IFERROR('historicals 2'!E145/'historicals 2'!D145-1,"nm")</f>
        <v>0</v>
      </c>
      <c r="E127" s="13">
        <f>+IFERROR('historicals 2'!F145/'historicals 2'!E145-1,"nm")</f>
        <v>0.2054794521</v>
      </c>
      <c r="F127" s="13">
        <f>+IFERROR('historicals 2'!G145/'historicals 2'!F145-1,"nm")</f>
        <v>-0.5227272727</v>
      </c>
      <c r="G127" s="13">
        <f>+IFERROR('historicals 2'!H145/'historicals 2'!G145-1,"nm")</f>
        <v>-0.2857142857</v>
      </c>
      <c r="H127" s="13">
        <f>+IFERROR('historicals 2'!I145/'historicals 2'!H145-1,"nm")</f>
        <v>-0.1666666667</v>
      </c>
      <c r="I127" s="13">
        <f>+IFERROR('historicals 2'!J145/'historicals 2'!I145-1,"nm")</f>
        <v>3.08</v>
      </c>
    </row>
    <row r="128" ht="14.25" customHeight="1">
      <c r="A128" s="37" t="s">
        <v>17</v>
      </c>
      <c r="B128" s="51">
        <v>-0.02</v>
      </c>
      <c r="C128" s="51">
        <v>-0.3</v>
      </c>
      <c r="D128" s="51">
        <v>0.02</v>
      </c>
      <c r="E128" s="51">
        <v>0.12</v>
      </c>
      <c r="F128" s="51">
        <v>-0.53</v>
      </c>
      <c r="G128" s="51">
        <v>-0.26</v>
      </c>
      <c r="H128" s="51">
        <v>-0.17</v>
      </c>
      <c r="I128" s="51">
        <v>3.02</v>
      </c>
    </row>
    <row r="129" ht="14.25" customHeight="1">
      <c r="A129" s="37" t="s">
        <v>18</v>
      </c>
      <c r="C129" s="52">
        <f t="shared" ref="C129:I129" si="71">+IFERROR(C127-C128,"nm")</f>
        <v>-0.0652173913</v>
      </c>
      <c r="D129" s="52">
        <f t="shared" si="71"/>
        <v>-0.02</v>
      </c>
      <c r="E129" s="52">
        <f t="shared" si="71"/>
        <v>0.08547945205</v>
      </c>
      <c r="F129" s="52">
        <f t="shared" si="71"/>
        <v>0.007272727273</v>
      </c>
      <c r="G129" s="52">
        <f t="shared" si="71"/>
        <v>-0.02571428571</v>
      </c>
      <c r="H129" s="52">
        <f t="shared" si="71"/>
        <v>0.003333333333</v>
      </c>
      <c r="I129" s="52">
        <f t="shared" si="71"/>
        <v>0.06</v>
      </c>
    </row>
    <row r="130" ht="14.25" customHeight="1">
      <c r="A130" s="9" t="s">
        <v>9</v>
      </c>
      <c r="B130" s="14">
        <f t="shared" ref="B130:I130" si="72">B133+B136</f>
        <v>-1779</v>
      </c>
      <c r="C130" s="14">
        <f t="shared" si="72"/>
        <v>-2085</v>
      </c>
      <c r="D130" s="14">
        <f t="shared" si="72"/>
        <v>-2144</v>
      </c>
      <c r="E130" s="14">
        <f t="shared" si="72"/>
        <v>-2061</v>
      </c>
      <c r="F130" s="14">
        <f t="shared" si="72"/>
        <v>-2597</v>
      </c>
      <c r="G130" s="14">
        <f t="shared" si="72"/>
        <v>-2638</v>
      </c>
      <c r="H130" s="14">
        <f t="shared" si="72"/>
        <v>-2876</v>
      </c>
      <c r="I130" s="14">
        <f t="shared" si="72"/>
        <v>-3473</v>
      </c>
    </row>
    <row r="131" ht="14.25" customHeight="1">
      <c r="A131" s="37" t="s">
        <v>8</v>
      </c>
      <c r="B131" s="53"/>
      <c r="C131" s="52">
        <f t="shared" ref="C131:I131" si="73">-IFERROR(C130/B130-1,"nm")</f>
        <v>-0.1720067454</v>
      </c>
      <c r="D131" s="52">
        <f t="shared" si="73"/>
        <v>-0.02829736211</v>
      </c>
      <c r="E131" s="52">
        <f t="shared" si="73"/>
        <v>0.03871268657</v>
      </c>
      <c r="F131" s="52">
        <f t="shared" si="73"/>
        <v>-0.2600679282</v>
      </c>
      <c r="G131" s="52">
        <f t="shared" si="73"/>
        <v>-0.01578744705</v>
      </c>
      <c r="H131" s="52">
        <f t="shared" si="73"/>
        <v>-0.09021986353</v>
      </c>
      <c r="I131" s="52">
        <f t="shared" si="73"/>
        <v>-0.2075799722</v>
      </c>
      <c r="J131" s="53"/>
      <c r="K131" s="53"/>
      <c r="L131" s="53"/>
      <c r="M131" s="53"/>
      <c r="N131" s="53"/>
      <c r="O131" s="53"/>
      <c r="P131" s="53"/>
      <c r="Q131" s="53"/>
      <c r="R131" s="53"/>
      <c r="S131" s="53"/>
      <c r="T131" s="53"/>
      <c r="U131" s="53"/>
      <c r="V131" s="53"/>
      <c r="W131" s="53"/>
      <c r="X131" s="53"/>
      <c r="Y131" s="53"/>
      <c r="Z131" s="53"/>
    </row>
    <row r="132" ht="14.25" customHeight="1">
      <c r="A132" s="37" t="s">
        <v>10</v>
      </c>
      <c r="B132" s="53"/>
      <c r="C132" s="52">
        <f t="shared" ref="C132:I132" si="74">+IFERROR(C130/C126,"nm")</f>
        <v>-28.56164384</v>
      </c>
      <c r="D132" s="52">
        <f t="shared" si="74"/>
        <v>-29.36986301</v>
      </c>
      <c r="E132" s="52">
        <f t="shared" si="74"/>
        <v>-23.42045455</v>
      </c>
      <c r="F132" s="52">
        <f t="shared" si="74"/>
        <v>-61.83333333</v>
      </c>
      <c r="G132" s="52">
        <f t="shared" si="74"/>
        <v>-87.93333333</v>
      </c>
      <c r="H132" s="52">
        <f t="shared" si="74"/>
        <v>-115.04</v>
      </c>
      <c r="I132" s="52">
        <f t="shared" si="74"/>
        <v>-34.04901961</v>
      </c>
      <c r="J132" s="53"/>
      <c r="K132" s="53"/>
      <c r="L132" s="53"/>
      <c r="M132" s="53"/>
      <c r="N132" s="53"/>
      <c r="O132" s="53"/>
      <c r="P132" s="53"/>
      <c r="Q132" s="53"/>
      <c r="R132" s="53"/>
      <c r="S132" s="53"/>
      <c r="T132" s="53"/>
      <c r="U132" s="53"/>
      <c r="V132" s="53"/>
      <c r="W132" s="53"/>
      <c r="X132" s="53"/>
      <c r="Y132" s="53"/>
      <c r="Z132" s="53"/>
    </row>
    <row r="133" ht="14.25" customHeight="1">
      <c r="A133" s="9" t="s">
        <v>11</v>
      </c>
      <c r="B133" s="10">
        <v>484.0</v>
      </c>
      <c r="C133" s="10">
        <v>511.0</v>
      </c>
      <c r="D133" s="10">
        <v>533.0</v>
      </c>
      <c r="E133" s="10">
        <v>597.0</v>
      </c>
      <c r="F133" s="10">
        <v>665.0</v>
      </c>
      <c r="G133" s="10">
        <v>830.0</v>
      </c>
      <c r="H133" s="10">
        <v>780.0</v>
      </c>
      <c r="I133" s="10">
        <v>789.0</v>
      </c>
    </row>
    <row r="134" ht="14.25" customHeight="1">
      <c r="A134" s="37" t="s">
        <v>8</v>
      </c>
      <c r="B134" s="53"/>
      <c r="C134" s="52">
        <f t="shared" ref="C134:I134" si="75">+IFERROR(C133/B133-1,"nm")</f>
        <v>0.05578512397</v>
      </c>
      <c r="D134" s="52">
        <f t="shared" si="75"/>
        <v>0.04305283757</v>
      </c>
      <c r="E134" s="52">
        <f t="shared" si="75"/>
        <v>0.1200750469</v>
      </c>
      <c r="F134" s="52">
        <f t="shared" si="75"/>
        <v>0.1139028476</v>
      </c>
      <c r="G134" s="52">
        <f t="shared" si="75"/>
        <v>0.2481203008</v>
      </c>
      <c r="H134" s="52">
        <f t="shared" si="75"/>
        <v>-0.06024096386</v>
      </c>
      <c r="I134" s="52">
        <f t="shared" si="75"/>
        <v>0.01153846154</v>
      </c>
      <c r="J134" s="53"/>
      <c r="K134" s="53"/>
      <c r="L134" s="53"/>
      <c r="M134" s="53"/>
      <c r="N134" s="53"/>
      <c r="O134" s="53"/>
      <c r="P134" s="53"/>
      <c r="Q134" s="53"/>
      <c r="R134" s="53"/>
      <c r="S134" s="53"/>
      <c r="T134" s="53"/>
      <c r="U134" s="53"/>
      <c r="V134" s="53"/>
      <c r="W134" s="53"/>
      <c r="X134" s="53"/>
      <c r="Y134" s="53"/>
      <c r="Z134" s="53"/>
    </row>
    <row r="135" ht="14.25" customHeight="1">
      <c r="A135" s="37" t="s">
        <v>12</v>
      </c>
      <c r="B135" s="53"/>
      <c r="C135" s="52">
        <f t="shared" ref="C135:I135" si="76">C133/C126</f>
        <v>7</v>
      </c>
      <c r="D135" s="52">
        <f t="shared" si="76"/>
        <v>7.301369863</v>
      </c>
      <c r="E135" s="52">
        <f t="shared" si="76"/>
        <v>6.784090909</v>
      </c>
      <c r="F135" s="52">
        <f t="shared" si="76"/>
        <v>15.83333333</v>
      </c>
      <c r="G135" s="52">
        <f t="shared" si="76"/>
        <v>27.66666667</v>
      </c>
      <c r="H135" s="52">
        <f t="shared" si="76"/>
        <v>31.2</v>
      </c>
      <c r="I135" s="52">
        <f t="shared" si="76"/>
        <v>7.735294118</v>
      </c>
      <c r="J135" s="53"/>
      <c r="K135" s="53"/>
      <c r="L135" s="53"/>
      <c r="M135" s="53"/>
      <c r="N135" s="53"/>
      <c r="O135" s="53"/>
      <c r="P135" s="53"/>
      <c r="Q135" s="53"/>
      <c r="R135" s="53"/>
      <c r="S135" s="53"/>
      <c r="T135" s="53"/>
      <c r="U135" s="53"/>
      <c r="V135" s="53"/>
      <c r="W135" s="53"/>
      <c r="X135" s="53"/>
      <c r="Y135" s="53"/>
      <c r="Z135" s="53"/>
    </row>
    <row r="136" ht="14.25" customHeight="1">
      <c r="A136" s="9" t="s">
        <v>13</v>
      </c>
      <c r="B136" s="10">
        <v>-2263.0</v>
      </c>
      <c r="C136" s="10">
        <v>-2596.0</v>
      </c>
      <c r="D136" s="10">
        <v>-2677.0</v>
      </c>
      <c r="E136" s="10">
        <v>-2658.0</v>
      </c>
      <c r="F136" s="10">
        <v>-3262.0</v>
      </c>
      <c r="G136" s="10">
        <v>-3468.0</v>
      </c>
      <c r="H136" s="10">
        <v>-3656.0</v>
      </c>
      <c r="I136" s="10">
        <v>-4262.0</v>
      </c>
    </row>
    <row r="137" ht="14.25" customHeight="1">
      <c r="A137" s="37" t="s">
        <v>8</v>
      </c>
      <c r="B137" s="53"/>
      <c r="C137" s="52">
        <f t="shared" ref="C137:I137" si="77">-IFERROR(C136/B136-1,"nm")</f>
        <v>-0.1471498011</v>
      </c>
      <c r="D137" s="52">
        <f t="shared" si="77"/>
        <v>-0.031201849</v>
      </c>
      <c r="E137" s="52">
        <f t="shared" si="77"/>
        <v>0.007097497198</v>
      </c>
      <c r="F137" s="52">
        <f t="shared" si="77"/>
        <v>-0.2272385252</v>
      </c>
      <c r="G137" s="52">
        <f t="shared" si="77"/>
        <v>-0.06315144083</v>
      </c>
      <c r="H137" s="52">
        <f t="shared" si="77"/>
        <v>-0.05420991926</v>
      </c>
      <c r="I137" s="52">
        <f t="shared" si="77"/>
        <v>-0.1657549234</v>
      </c>
      <c r="J137" s="53"/>
      <c r="K137" s="53"/>
      <c r="L137" s="53"/>
      <c r="M137" s="53"/>
      <c r="N137" s="53"/>
      <c r="O137" s="53"/>
      <c r="P137" s="53"/>
      <c r="Q137" s="53"/>
      <c r="R137" s="53"/>
      <c r="S137" s="53"/>
      <c r="T137" s="53"/>
      <c r="U137" s="53"/>
      <c r="V137" s="53"/>
      <c r="W137" s="53"/>
      <c r="X137" s="53"/>
      <c r="Y137" s="53"/>
      <c r="Z137" s="53"/>
    </row>
    <row r="138" ht="14.25" customHeight="1">
      <c r="A138" s="37" t="s">
        <v>10</v>
      </c>
      <c r="B138" s="53"/>
      <c r="C138" s="52">
        <f t="shared" ref="C138:I138" si="78">+IFERROR(C136/C126)</f>
        <v>-35.56164384</v>
      </c>
      <c r="D138" s="52">
        <f t="shared" si="78"/>
        <v>-36.67123288</v>
      </c>
      <c r="E138" s="52">
        <f t="shared" si="78"/>
        <v>-30.20454545</v>
      </c>
      <c r="F138" s="52">
        <f t="shared" si="78"/>
        <v>-77.66666667</v>
      </c>
      <c r="G138" s="52">
        <f t="shared" si="78"/>
        <v>-115.6</v>
      </c>
      <c r="H138" s="52">
        <f t="shared" si="78"/>
        <v>-146.24</v>
      </c>
      <c r="I138" s="52">
        <f t="shared" si="78"/>
        <v>-41.78431373</v>
      </c>
      <c r="J138" s="53"/>
      <c r="K138" s="53"/>
      <c r="L138" s="53"/>
      <c r="M138" s="53"/>
      <c r="N138" s="53"/>
      <c r="O138" s="53"/>
      <c r="P138" s="53"/>
      <c r="Q138" s="53"/>
      <c r="R138" s="53"/>
      <c r="S138" s="53"/>
      <c r="T138" s="53"/>
      <c r="U138" s="53"/>
      <c r="V138" s="53"/>
      <c r="W138" s="53"/>
      <c r="X138" s="53"/>
      <c r="Y138" s="53"/>
      <c r="Z138" s="53"/>
    </row>
    <row r="139" ht="14.25" customHeight="1">
      <c r="A139" s="9" t="s">
        <v>14</v>
      </c>
      <c r="B139" s="10">
        <v>225.0</v>
      </c>
      <c r="C139" s="10">
        <v>258.0</v>
      </c>
      <c r="D139" s="10">
        <v>278.0</v>
      </c>
      <c r="E139" s="10">
        <v>286.0</v>
      </c>
      <c r="F139" s="10">
        <v>278.0</v>
      </c>
      <c r="G139" s="10">
        <v>438.0</v>
      </c>
      <c r="H139" s="10">
        <v>278.0</v>
      </c>
      <c r="I139" s="10">
        <v>222.0</v>
      </c>
    </row>
    <row r="140" ht="14.25" customHeight="1">
      <c r="A140" s="37" t="s">
        <v>8</v>
      </c>
      <c r="B140" s="53"/>
      <c r="C140" s="52">
        <f t="shared" ref="C140:I140" si="79">+IFERROR(C139/B139-1,"nm")</f>
        <v>0.1466666667</v>
      </c>
      <c r="D140" s="52">
        <f t="shared" si="79"/>
        <v>0.07751937984</v>
      </c>
      <c r="E140" s="52">
        <f t="shared" si="79"/>
        <v>0.02877697842</v>
      </c>
      <c r="F140" s="52">
        <f t="shared" si="79"/>
        <v>-0.02797202797</v>
      </c>
      <c r="G140" s="52">
        <f t="shared" si="79"/>
        <v>0.5755395683</v>
      </c>
      <c r="H140" s="52">
        <f t="shared" si="79"/>
        <v>-0.3652968037</v>
      </c>
      <c r="I140" s="52">
        <f t="shared" si="79"/>
        <v>-0.2014388489</v>
      </c>
      <c r="J140" s="53"/>
      <c r="K140" s="53"/>
      <c r="L140" s="53"/>
      <c r="M140" s="53"/>
      <c r="N140" s="53"/>
      <c r="O140" s="53"/>
      <c r="P140" s="53"/>
      <c r="Q140" s="53"/>
      <c r="R140" s="53"/>
      <c r="S140" s="53"/>
      <c r="T140" s="53"/>
      <c r="U140" s="53"/>
      <c r="V140" s="53"/>
      <c r="W140" s="53"/>
      <c r="X140" s="53"/>
      <c r="Y140" s="53"/>
      <c r="Z140" s="53"/>
    </row>
    <row r="141" ht="14.25" customHeight="1">
      <c r="A141" s="37" t="s">
        <v>12</v>
      </c>
      <c r="B141" s="53"/>
      <c r="C141" s="52">
        <f t="shared" ref="C141:I141" si="80">+IFERROR(C139/C$126,"nm")</f>
        <v>3.534246575</v>
      </c>
      <c r="D141" s="52">
        <f t="shared" si="80"/>
        <v>3.808219178</v>
      </c>
      <c r="E141" s="52">
        <f t="shared" si="80"/>
        <v>3.25</v>
      </c>
      <c r="F141" s="52">
        <f t="shared" si="80"/>
        <v>6.619047619</v>
      </c>
      <c r="G141" s="52">
        <f t="shared" si="80"/>
        <v>14.6</v>
      </c>
      <c r="H141" s="52">
        <f t="shared" si="80"/>
        <v>11.12</v>
      </c>
      <c r="I141" s="52">
        <f t="shared" si="80"/>
        <v>2.176470588</v>
      </c>
      <c r="J141" s="53"/>
      <c r="K141" s="53"/>
      <c r="L141" s="53"/>
      <c r="M141" s="53"/>
      <c r="N141" s="53"/>
      <c r="O141" s="53"/>
      <c r="P141" s="53"/>
      <c r="Q141" s="53"/>
      <c r="R141" s="53"/>
      <c r="S141" s="53"/>
      <c r="T141" s="53"/>
      <c r="U141" s="53"/>
      <c r="V141" s="53"/>
      <c r="W141" s="53"/>
      <c r="X141" s="53"/>
      <c r="Y141" s="53"/>
      <c r="Z141" s="53"/>
    </row>
    <row r="142" ht="14.25" customHeight="1"/>
    <row r="143" ht="14.25" customHeight="1">
      <c r="A143" s="34" t="s">
        <v>24</v>
      </c>
    </row>
    <row r="144" ht="14.25" customHeight="1">
      <c r="A144" s="9" t="s">
        <v>15</v>
      </c>
      <c r="B144" s="10">
        <v>1982.0</v>
      </c>
      <c r="C144" s="10">
        <v>1955.0</v>
      </c>
      <c r="D144" s="10">
        <v>2042.0</v>
      </c>
      <c r="E144" s="10">
        <v>1886.0</v>
      </c>
      <c r="F144" s="10">
        <v>1906.0</v>
      </c>
      <c r="G144" s="10">
        <v>1846.0</v>
      </c>
      <c r="H144" s="10">
        <v>2205.0</v>
      </c>
      <c r="I144" s="10">
        <v>2346.0</v>
      </c>
    </row>
    <row r="145" ht="14.25" customHeight="1">
      <c r="A145" s="11" t="s">
        <v>8</v>
      </c>
      <c r="C145" s="13">
        <f t="shared" ref="C145:I145" si="81">+IFERROR(C144/B144-1,"nm")</f>
        <v>-0.01362260343</v>
      </c>
      <c r="D145" s="13">
        <f t="shared" si="81"/>
        <v>0.04450127877</v>
      </c>
      <c r="E145" s="13">
        <f t="shared" si="81"/>
        <v>-0.0763956905</v>
      </c>
      <c r="F145" s="13">
        <f t="shared" si="81"/>
        <v>0.01060445387</v>
      </c>
      <c r="G145" s="13">
        <f t="shared" si="81"/>
        <v>-0.0314795383</v>
      </c>
      <c r="H145" s="13">
        <f t="shared" si="81"/>
        <v>0.1944745395</v>
      </c>
      <c r="I145" s="13">
        <f t="shared" si="81"/>
        <v>0.06394557823</v>
      </c>
    </row>
    <row r="146" ht="14.25" customHeight="1">
      <c r="A146" s="37" t="s">
        <v>17</v>
      </c>
      <c r="B146" s="51">
        <v>0.21</v>
      </c>
      <c r="C146" s="51">
        <v>0.02</v>
      </c>
      <c r="D146" s="51">
        <v>0.06</v>
      </c>
      <c r="E146" s="51">
        <v>-0.11</v>
      </c>
      <c r="F146" s="51">
        <v>0.03</v>
      </c>
      <c r="G146" s="51">
        <v>-0.01</v>
      </c>
      <c r="H146" s="51">
        <v>0.16</v>
      </c>
      <c r="I146" s="51">
        <v>0.07</v>
      </c>
      <c r="J146" s="53"/>
      <c r="K146" s="53"/>
      <c r="L146" s="53"/>
      <c r="M146" s="53"/>
      <c r="N146" s="53"/>
      <c r="O146" s="53"/>
      <c r="P146" s="53"/>
      <c r="Q146" s="53"/>
      <c r="R146" s="53"/>
      <c r="S146" s="53"/>
      <c r="T146" s="53"/>
      <c r="U146" s="53"/>
      <c r="V146" s="53"/>
      <c r="W146" s="53"/>
      <c r="X146" s="53"/>
      <c r="Y146" s="53"/>
      <c r="Z146" s="53"/>
    </row>
    <row r="147" ht="14.25" customHeight="1">
      <c r="A147" s="37" t="s">
        <v>18</v>
      </c>
      <c r="B147" s="53"/>
      <c r="C147" s="52">
        <f t="shared" ref="C147:I147" si="82">+IFERROR(C145-C146,"nm")</f>
        <v>-0.03362260343</v>
      </c>
      <c r="D147" s="52">
        <f t="shared" si="82"/>
        <v>-0.01549872123</v>
      </c>
      <c r="E147" s="52">
        <f t="shared" si="82"/>
        <v>0.0336043095</v>
      </c>
      <c r="F147" s="52">
        <f t="shared" si="82"/>
        <v>-0.01939554613</v>
      </c>
      <c r="G147" s="52">
        <f t="shared" si="82"/>
        <v>-0.0214795383</v>
      </c>
      <c r="H147" s="52">
        <f t="shared" si="82"/>
        <v>0.03447453954</v>
      </c>
      <c r="I147" s="52">
        <f t="shared" si="82"/>
        <v>-0.006054421769</v>
      </c>
      <c r="J147" s="53"/>
      <c r="K147" s="53"/>
      <c r="L147" s="53"/>
      <c r="M147" s="53"/>
      <c r="N147" s="53"/>
      <c r="O147" s="53"/>
      <c r="P147" s="53"/>
      <c r="Q147" s="53"/>
      <c r="R147" s="53"/>
      <c r="S147" s="53"/>
      <c r="T147" s="53"/>
      <c r="U147" s="53"/>
      <c r="V147" s="53"/>
      <c r="W147" s="53"/>
      <c r="X147" s="53"/>
      <c r="Y147" s="53"/>
      <c r="Z147" s="53"/>
    </row>
    <row r="148" ht="14.25" customHeight="1">
      <c r="A148" s="18" t="s">
        <v>16</v>
      </c>
      <c r="E148" s="42">
        <v>1611.0</v>
      </c>
      <c r="F148" s="42">
        <v>1658.0</v>
      </c>
      <c r="G148" s="54">
        <v>1642.0</v>
      </c>
      <c r="H148" s="42">
        <v>1986.0</v>
      </c>
      <c r="I148" s="42">
        <v>2094.0</v>
      </c>
    </row>
    <row r="149" ht="14.25" customHeight="1">
      <c r="A149" s="37" t="s">
        <v>8</v>
      </c>
      <c r="B149" s="51"/>
      <c r="C149" s="51"/>
      <c r="D149" s="51"/>
      <c r="E149" s="51"/>
      <c r="F149" s="51">
        <f t="shared" ref="F149:I149" si="83">+IFERROR(F148/E148-1,"nm")</f>
        <v>0.02917442582</v>
      </c>
      <c r="G149" s="51">
        <f t="shared" si="83"/>
        <v>-0.009650180941</v>
      </c>
      <c r="H149" s="51">
        <f t="shared" si="83"/>
        <v>0.209500609</v>
      </c>
      <c r="I149" s="51">
        <f t="shared" si="83"/>
        <v>0.05438066465</v>
      </c>
      <c r="J149" s="53"/>
      <c r="K149" s="53"/>
      <c r="L149" s="53"/>
      <c r="M149" s="53"/>
      <c r="N149" s="53"/>
      <c r="O149" s="53"/>
      <c r="P149" s="53"/>
      <c r="Q149" s="53"/>
      <c r="R149" s="53"/>
      <c r="S149" s="53"/>
      <c r="T149" s="53"/>
      <c r="U149" s="53"/>
      <c r="V149" s="53"/>
      <c r="W149" s="53"/>
      <c r="X149" s="53"/>
      <c r="Y149" s="53"/>
      <c r="Z149" s="53"/>
    </row>
    <row r="150" ht="14.25" customHeight="1">
      <c r="A150" s="37" t="s">
        <v>17</v>
      </c>
      <c r="B150" s="53"/>
      <c r="C150" s="53"/>
      <c r="D150" s="53"/>
      <c r="E150" s="53"/>
      <c r="F150" s="43">
        <v>0.05</v>
      </c>
      <c r="G150" s="43">
        <v>0.01</v>
      </c>
      <c r="H150" s="43">
        <v>0.17</v>
      </c>
      <c r="I150" s="43">
        <v>0.06</v>
      </c>
      <c r="J150" s="53"/>
      <c r="K150" s="53"/>
      <c r="L150" s="53"/>
      <c r="M150" s="53"/>
      <c r="N150" s="53"/>
      <c r="O150" s="53"/>
      <c r="P150" s="53"/>
      <c r="Q150" s="53"/>
      <c r="R150" s="53"/>
      <c r="S150" s="53"/>
      <c r="T150" s="53"/>
      <c r="U150" s="53"/>
      <c r="V150" s="53"/>
      <c r="W150" s="53"/>
      <c r="X150" s="53"/>
      <c r="Y150" s="53"/>
      <c r="Z150" s="53"/>
    </row>
    <row r="151" ht="14.25" customHeight="1">
      <c r="A151" s="37" t="s">
        <v>18</v>
      </c>
      <c r="B151" s="53"/>
      <c r="C151" s="53"/>
      <c r="D151" s="53"/>
      <c r="E151" s="53"/>
      <c r="F151" s="52">
        <f t="shared" ref="F151:I151" si="84">+IFERROR(F149-F150,"nm2)")</f>
        <v>-0.02082557418</v>
      </c>
      <c r="G151" s="52">
        <f t="shared" si="84"/>
        <v>-0.01965018094</v>
      </c>
      <c r="H151" s="52">
        <f t="shared" si="84"/>
        <v>0.03950060901</v>
      </c>
      <c r="I151" s="52">
        <f t="shared" si="84"/>
        <v>-0.005619335347</v>
      </c>
      <c r="J151" s="53"/>
      <c r="K151" s="53"/>
      <c r="L151" s="53"/>
      <c r="M151" s="53"/>
      <c r="N151" s="53"/>
      <c r="O151" s="53"/>
      <c r="P151" s="53"/>
      <c r="Q151" s="53"/>
      <c r="R151" s="53"/>
      <c r="S151" s="53"/>
      <c r="T151" s="53"/>
      <c r="U151" s="53"/>
      <c r="V151" s="53"/>
      <c r="W151" s="53"/>
      <c r="X151" s="53"/>
      <c r="Y151" s="53"/>
      <c r="Z151" s="53"/>
    </row>
    <row r="152" ht="14.25" customHeight="1">
      <c r="A152" s="18" t="s">
        <v>19</v>
      </c>
      <c r="E152" s="42">
        <v>144.0</v>
      </c>
      <c r="F152" s="42">
        <v>118.0</v>
      </c>
      <c r="G152" s="42">
        <v>89.0</v>
      </c>
      <c r="H152" s="42">
        <v>104.0</v>
      </c>
      <c r="I152" s="42">
        <v>103.0</v>
      </c>
    </row>
    <row r="153" ht="14.25" customHeight="1">
      <c r="A153" s="37" t="s">
        <v>8</v>
      </c>
      <c r="B153" s="53"/>
      <c r="C153" s="53"/>
      <c r="D153" s="53"/>
      <c r="E153" s="53"/>
      <c r="F153" s="52">
        <f t="shared" ref="F153:I153" si="85">+IFERROR(F152/E152-1,"nm")</f>
        <v>-0.1805555556</v>
      </c>
      <c r="G153" s="52">
        <f t="shared" si="85"/>
        <v>-0.2457627119</v>
      </c>
      <c r="H153" s="52">
        <f t="shared" si="85"/>
        <v>0.1685393258</v>
      </c>
      <c r="I153" s="52">
        <f t="shared" si="85"/>
        <v>-0.009615384615</v>
      </c>
      <c r="J153" s="53"/>
      <c r="K153" s="53"/>
      <c r="L153" s="53"/>
      <c r="M153" s="53"/>
      <c r="N153" s="53"/>
      <c r="O153" s="53"/>
      <c r="P153" s="53"/>
      <c r="Q153" s="53"/>
      <c r="R153" s="53"/>
      <c r="S153" s="53"/>
      <c r="T153" s="53"/>
      <c r="U153" s="53"/>
      <c r="V153" s="53"/>
      <c r="W153" s="53"/>
      <c r="X153" s="53"/>
      <c r="Y153" s="53"/>
      <c r="Z153" s="53"/>
    </row>
    <row r="154" ht="14.25" customHeight="1">
      <c r="A154" s="37" t="s">
        <v>17</v>
      </c>
      <c r="C154" s="53"/>
      <c r="D154" s="53"/>
      <c r="E154" s="53"/>
      <c r="F154" s="43">
        <v>-0.17</v>
      </c>
      <c r="G154" s="43">
        <v>-0.22</v>
      </c>
      <c r="H154" s="43">
        <v>0.13</v>
      </c>
      <c r="I154" s="43">
        <v>-0.03</v>
      </c>
      <c r="J154" s="53"/>
      <c r="K154" s="53"/>
      <c r="L154" s="53"/>
      <c r="M154" s="53"/>
      <c r="N154" s="53"/>
      <c r="O154" s="53"/>
      <c r="P154" s="53"/>
      <c r="Q154" s="53"/>
      <c r="R154" s="53"/>
      <c r="S154" s="53"/>
      <c r="T154" s="53"/>
      <c r="U154" s="53"/>
      <c r="V154" s="53"/>
      <c r="W154" s="53"/>
      <c r="X154" s="53"/>
      <c r="Y154" s="53"/>
      <c r="Z154" s="53"/>
    </row>
    <row r="155" ht="14.25" customHeight="1">
      <c r="A155" s="37" t="s">
        <v>18</v>
      </c>
      <c r="B155" s="53"/>
      <c r="C155" s="53"/>
      <c r="D155" s="53"/>
      <c r="E155" s="53"/>
      <c r="F155" s="52">
        <f t="shared" ref="F155:I155" si="86">+IFERROR(F153-F154,"nm")</f>
        <v>-0.01055555556</v>
      </c>
      <c r="G155" s="52">
        <f t="shared" si="86"/>
        <v>-0.02576271186</v>
      </c>
      <c r="H155" s="52">
        <f t="shared" si="86"/>
        <v>0.03853932584</v>
      </c>
      <c r="I155" s="52">
        <f t="shared" si="86"/>
        <v>0.02038461538</v>
      </c>
      <c r="J155" s="53"/>
      <c r="K155" s="53"/>
      <c r="L155" s="53"/>
      <c r="M155" s="53"/>
      <c r="N155" s="53"/>
      <c r="O155" s="53"/>
      <c r="P155" s="53"/>
      <c r="Q155" s="53"/>
      <c r="R155" s="53"/>
      <c r="S155" s="53"/>
      <c r="T155" s="53"/>
      <c r="U155" s="53"/>
      <c r="V155" s="53"/>
      <c r="W155" s="53"/>
      <c r="X155" s="53"/>
      <c r="Y155" s="53"/>
      <c r="Z155" s="53"/>
    </row>
    <row r="156" ht="14.25" customHeight="1">
      <c r="A156" s="18" t="s">
        <v>20</v>
      </c>
      <c r="E156" s="42">
        <v>28.0</v>
      </c>
      <c r="F156" s="42">
        <v>24.0</v>
      </c>
      <c r="G156" s="42">
        <v>25.0</v>
      </c>
      <c r="H156" s="42">
        <v>29.0</v>
      </c>
      <c r="I156" s="42">
        <v>26.0</v>
      </c>
    </row>
    <row r="157" ht="14.25" customHeight="1">
      <c r="A157" s="37" t="s">
        <v>8</v>
      </c>
      <c r="B157" s="53"/>
      <c r="C157" s="53"/>
      <c r="D157" s="53"/>
      <c r="E157" s="53"/>
      <c r="F157" s="52">
        <f t="shared" ref="F157:I157" si="87">+IFERROR(F156/E156-1,"nm")</f>
        <v>-0.1428571429</v>
      </c>
      <c r="G157" s="52">
        <f t="shared" si="87"/>
        <v>0.04166666667</v>
      </c>
      <c r="H157" s="52">
        <f t="shared" si="87"/>
        <v>0.16</v>
      </c>
      <c r="I157" s="52">
        <f t="shared" si="87"/>
        <v>-0.1034482759</v>
      </c>
      <c r="J157" s="53"/>
      <c r="K157" s="53"/>
      <c r="L157" s="53"/>
      <c r="M157" s="53"/>
      <c r="N157" s="53"/>
      <c r="O157" s="53"/>
      <c r="P157" s="53"/>
      <c r="Q157" s="53"/>
      <c r="R157" s="53"/>
      <c r="S157" s="53"/>
      <c r="T157" s="53"/>
      <c r="U157" s="53"/>
      <c r="V157" s="53"/>
      <c r="W157" s="53"/>
      <c r="X157" s="53"/>
      <c r="Y157" s="53"/>
      <c r="Z157" s="53"/>
    </row>
    <row r="158" ht="14.25" customHeight="1">
      <c r="A158" s="37" t="s">
        <v>17</v>
      </c>
      <c r="B158" s="53"/>
      <c r="C158" s="53"/>
      <c r="D158" s="53"/>
      <c r="E158" s="53"/>
      <c r="F158" s="43">
        <v>-0.13</v>
      </c>
      <c r="G158" s="43">
        <v>0.08</v>
      </c>
      <c r="H158" s="43">
        <v>0.14</v>
      </c>
      <c r="I158" s="43">
        <v>-0.16</v>
      </c>
      <c r="J158" s="53"/>
      <c r="K158" s="53"/>
      <c r="L158" s="53"/>
      <c r="M158" s="53"/>
      <c r="N158" s="53"/>
      <c r="O158" s="53"/>
      <c r="P158" s="53"/>
      <c r="Q158" s="53"/>
      <c r="R158" s="53"/>
      <c r="S158" s="53"/>
      <c r="T158" s="53"/>
      <c r="U158" s="53"/>
      <c r="V158" s="53"/>
      <c r="W158" s="53"/>
      <c r="X158" s="53"/>
      <c r="Y158" s="53"/>
      <c r="Z158" s="53"/>
    </row>
    <row r="159" ht="14.25" customHeight="1">
      <c r="A159" s="37" t="s">
        <v>18</v>
      </c>
      <c r="B159" s="53"/>
      <c r="C159" s="53"/>
      <c r="D159" s="53"/>
      <c r="E159" s="53"/>
      <c r="F159" s="52">
        <f t="shared" ref="F159:I159" si="88">+IFERROR(F157-F158,"nm")</f>
        <v>-0.01285714286</v>
      </c>
      <c r="G159" s="52">
        <f t="shared" si="88"/>
        <v>-0.03833333333</v>
      </c>
      <c r="H159" s="52">
        <f t="shared" si="88"/>
        <v>0.02</v>
      </c>
      <c r="I159" s="52">
        <f t="shared" si="88"/>
        <v>0.05655172414</v>
      </c>
      <c r="J159" s="53"/>
      <c r="K159" s="53"/>
      <c r="L159" s="53"/>
      <c r="M159" s="53"/>
      <c r="N159" s="53"/>
      <c r="O159" s="53"/>
      <c r="P159" s="53"/>
      <c r="Q159" s="53"/>
      <c r="R159" s="53"/>
      <c r="S159" s="53"/>
      <c r="T159" s="53"/>
      <c r="U159" s="53"/>
      <c r="V159" s="53"/>
      <c r="W159" s="53"/>
      <c r="X159" s="53"/>
      <c r="Y159" s="53"/>
      <c r="Z159" s="53"/>
    </row>
    <row r="160" ht="14.25" customHeight="1">
      <c r="A160" s="55" t="s">
        <v>25</v>
      </c>
      <c r="E160" s="42">
        <v>103.0</v>
      </c>
      <c r="F160" s="42">
        <v>106.0</v>
      </c>
      <c r="G160" s="42">
        <v>90.0</v>
      </c>
      <c r="H160" s="42">
        <v>86.0</v>
      </c>
      <c r="I160" s="42">
        <v>123.0</v>
      </c>
    </row>
    <row r="161" ht="14.25" customHeight="1">
      <c r="A161" s="37" t="s">
        <v>8</v>
      </c>
      <c r="F161" s="13">
        <f t="shared" ref="F161:I161" si="89">+IFERROR(F160/E160-1,"nm")</f>
        <v>0.02912621359</v>
      </c>
      <c r="G161" s="13">
        <f t="shared" si="89"/>
        <v>-0.1509433962</v>
      </c>
      <c r="H161" s="13">
        <f t="shared" si="89"/>
        <v>-0.04444444444</v>
      </c>
      <c r="I161" s="13">
        <f t="shared" si="89"/>
        <v>0.4302325581</v>
      </c>
    </row>
    <row r="162" ht="14.25" customHeight="1">
      <c r="A162" s="37" t="s">
        <v>17</v>
      </c>
      <c r="F162" s="43">
        <v>0.04</v>
      </c>
      <c r="G162" s="43">
        <v>-0.14</v>
      </c>
      <c r="H162" s="43">
        <v>-0.01</v>
      </c>
      <c r="I162" s="43">
        <v>0.42</v>
      </c>
    </row>
    <row r="163" ht="14.25" customHeight="1">
      <c r="A163" s="37" t="s">
        <v>18</v>
      </c>
      <c r="F163" s="13">
        <f t="shared" ref="F163:I163" si="90">+IFERROR(F161-F162,"nm")</f>
        <v>-0.01087378641</v>
      </c>
      <c r="G163" s="13">
        <f t="shared" si="90"/>
        <v>-0.01094339623</v>
      </c>
      <c r="H163" s="13">
        <f t="shared" si="90"/>
        <v>-0.03444444444</v>
      </c>
      <c r="I163" s="13">
        <f t="shared" si="90"/>
        <v>0.01023255814</v>
      </c>
    </row>
    <row r="164" ht="14.25" customHeight="1">
      <c r="A164" s="9" t="s">
        <v>9</v>
      </c>
      <c r="B164" s="14">
        <f t="shared" ref="B164:I164" si="91">B167+B170</f>
        <v>535</v>
      </c>
      <c r="C164" s="14">
        <f t="shared" si="91"/>
        <v>514</v>
      </c>
      <c r="D164" s="14">
        <f t="shared" si="91"/>
        <v>505</v>
      </c>
      <c r="E164" s="14">
        <f t="shared" si="91"/>
        <v>343</v>
      </c>
      <c r="F164" s="14">
        <f t="shared" si="91"/>
        <v>334</v>
      </c>
      <c r="G164" s="14">
        <f t="shared" si="91"/>
        <v>322</v>
      </c>
      <c r="H164" s="14">
        <f t="shared" si="91"/>
        <v>569</v>
      </c>
      <c r="I164" s="14">
        <f t="shared" si="91"/>
        <v>691</v>
      </c>
    </row>
    <row r="165" ht="14.25" customHeight="1">
      <c r="A165" s="37" t="s">
        <v>8</v>
      </c>
      <c r="C165" s="13">
        <f t="shared" ref="C165:I165" si="92">+IFERROR(C164/B164-1,"nm")</f>
        <v>-0.03925233645</v>
      </c>
      <c r="D165" s="13">
        <f t="shared" si="92"/>
        <v>-0.01750972763</v>
      </c>
      <c r="E165" s="13">
        <f t="shared" si="92"/>
        <v>-0.3207920792</v>
      </c>
      <c r="F165" s="13">
        <f t="shared" si="92"/>
        <v>-0.02623906706</v>
      </c>
      <c r="G165" s="13">
        <f t="shared" si="92"/>
        <v>-0.03592814371</v>
      </c>
      <c r="H165" s="13">
        <f t="shared" si="92"/>
        <v>0.7670807453</v>
      </c>
      <c r="I165" s="13">
        <f t="shared" si="92"/>
        <v>0.2144112478</v>
      </c>
    </row>
    <row r="166" ht="14.25" customHeight="1">
      <c r="A166" s="37" t="s">
        <v>10</v>
      </c>
      <c r="C166" s="13">
        <f t="shared" ref="C166:I166" si="93">+IFERROR(C164/C$144,"nm")</f>
        <v>0.262915601</v>
      </c>
      <c r="D166" s="13">
        <f t="shared" si="93"/>
        <v>0.2473065622</v>
      </c>
      <c r="E166" s="13">
        <f t="shared" si="93"/>
        <v>0.1818663839</v>
      </c>
      <c r="F166" s="13">
        <f t="shared" si="93"/>
        <v>0.1752360965</v>
      </c>
      <c r="G166" s="13">
        <f t="shared" si="93"/>
        <v>0.1744312026</v>
      </c>
      <c r="H166" s="13">
        <f t="shared" si="93"/>
        <v>0.2580498866</v>
      </c>
      <c r="I166" s="13">
        <f t="shared" si="93"/>
        <v>0.2945439045</v>
      </c>
    </row>
    <row r="167" ht="14.25" customHeight="1">
      <c r="A167" s="9" t="s">
        <v>11</v>
      </c>
      <c r="B167" s="10">
        <v>18.0</v>
      </c>
      <c r="C167" s="10">
        <v>27.0</v>
      </c>
      <c r="D167" s="10">
        <v>28.0</v>
      </c>
      <c r="E167" s="10">
        <v>33.0</v>
      </c>
      <c r="F167" s="10">
        <v>31.0</v>
      </c>
      <c r="G167" s="10">
        <v>25.0</v>
      </c>
      <c r="H167" s="10">
        <v>26.0</v>
      </c>
      <c r="I167" s="10">
        <v>22.0</v>
      </c>
    </row>
    <row r="168" ht="14.25" customHeight="1">
      <c r="A168" s="37" t="s">
        <v>8</v>
      </c>
      <c r="C168" s="13">
        <f t="shared" ref="C168:I168" si="94">+IFERROR(C167/B167-1,"nm")</f>
        <v>0.5</v>
      </c>
      <c r="D168" s="13">
        <f t="shared" si="94"/>
        <v>0.03703703704</v>
      </c>
      <c r="E168" s="13">
        <f t="shared" si="94"/>
        <v>0.1785714286</v>
      </c>
      <c r="F168" s="13">
        <f t="shared" si="94"/>
        <v>-0.06060606061</v>
      </c>
      <c r="G168" s="13">
        <f t="shared" si="94"/>
        <v>-0.1935483871</v>
      </c>
      <c r="H168" s="13">
        <f t="shared" si="94"/>
        <v>0.04</v>
      </c>
      <c r="I168" s="13">
        <f t="shared" si="94"/>
        <v>-0.1538461538</v>
      </c>
    </row>
    <row r="169" ht="14.25" customHeight="1">
      <c r="A169" s="37" t="s">
        <v>12</v>
      </c>
      <c r="C169" s="13">
        <f t="shared" ref="C169:I169" si="95">+IFERROR(C167/C$144,"nm")</f>
        <v>0.01381074169</v>
      </c>
      <c r="D169" s="13">
        <f t="shared" si="95"/>
        <v>0.01371204701</v>
      </c>
      <c r="E169" s="13">
        <f t="shared" si="95"/>
        <v>0.01749734889</v>
      </c>
      <c r="F169" s="13">
        <f t="shared" si="95"/>
        <v>0.01626442812</v>
      </c>
      <c r="G169" s="13">
        <f t="shared" si="95"/>
        <v>0.01354279523</v>
      </c>
      <c r="H169" s="13">
        <f t="shared" si="95"/>
        <v>0.01179138322</v>
      </c>
      <c r="I169" s="13">
        <f t="shared" si="95"/>
        <v>0.009377664109</v>
      </c>
    </row>
    <row r="170" ht="14.25" customHeight="1">
      <c r="A170" s="9" t="s">
        <v>13</v>
      </c>
      <c r="B170" s="10">
        <v>517.0</v>
      </c>
      <c r="C170" s="10">
        <v>487.0</v>
      </c>
      <c r="D170" s="10">
        <v>477.0</v>
      </c>
      <c r="E170" s="10">
        <v>310.0</v>
      </c>
      <c r="F170" s="10">
        <v>303.0</v>
      </c>
      <c r="G170" s="10">
        <v>297.0</v>
      </c>
      <c r="H170" s="10">
        <v>543.0</v>
      </c>
      <c r="I170" s="10">
        <v>669.0</v>
      </c>
    </row>
    <row r="171" ht="14.25" customHeight="1">
      <c r="A171" s="37" t="s">
        <v>8</v>
      </c>
      <c r="C171" s="13">
        <f t="shared" ref="C171:I171" si="96">+IFERROR(C170/B170-1,"nm")</f>
        <v>-0.0580270793</v>
      </c>
      <c r="D171" s="13">
        <f t="shared" si="96"/>
        <v>-0.0205338809</v>
      </c>
      <c r="E171" s="13">
        <f t="shared" si="96"/>
        <v>-0.3501048218</v>
      </c>
      <c r="F171" s="13">
        <f t="shared" si="96"/>
        <v>-0.02258064516</v>
      </c>
      <c r="G171" s="13">
        <f t="shared" si="96"/>
        <v>-0.0198019802</v>
      </c>
      <c r="H171" s="13">
        <f t="shared" si="96"/>
        <v>0.8282828283</v>
      </c>
      <c r="I171" s="13">
        <f t="shared" si="96"/>
        <v>0.2320441989</v>
      </c>
    </row>
    <row r="172" ht="14.25" customHeight="1">
      <c r="A172" s="37" t="s">
        <v>10</v>
      </c>
      <c r="C172" s="13">
        <f t="shared" ref="C172:I172" si="97">+IFERROR(C170/C144,"nm")</f>
        <v>0.2491048593</v>
      </c>
      <c r="D172" s="13">
        <f t="shared" si="97"/>
        <v>0.2335945152</v>
      </c>
      <c r="E172" s="13">
        <f t="shared" si="97"/>
        <v>0.164369035</v>
      </c>
      <c r="F172" s="13">
        <f t="shared" si="97"/>
        <v>0.1589716684</v>
      </c>
      <c r="G172" s="13">
        <f t="shared" si="97"/>
        <v>0.1608884074</v>
      </c>
      <c r="H172" s="13">
        <f t="shared" si="97"/>
        <v>0.2462585034</v>
      </c>
      <c r="I172" s="13">
        <f t="shared" si="97"/>
        <v>0.2851662404</v>
      </c>
    </row>
    <row r="173" ht="14.25" customHeight="1">
      <c r="A173" s="9" t="s">
        <v>14</v>
      </c>
      <c r="B173" s="10">
        <v>69.0</v>
      </c>
      <c r="C173" s="10">
        <v>39.0</v>
      </c>
      <c r="D173" s="10">
        <v>30.0</v>
      </c>
      <c r="E173" s="10">
        <v>22.0</v>
      </c>
      <c r="F173" s="10">
        <v>18.0</v>
      </c>
      <c r="G173" s="10">
        <v>12.0</v>
      </c>
      <c r="H173" s="10">
        <v>7.0</v>
      </c>
      <c r="I173" s="10">
        <v>9.0</v>
      </c>
    </row>
    <row r="174" ht="14.25" customHeight="1">
      <c r="A174" s="37" t="s">
        <v>8</v>
      </c>
      <c r="C174" s="13">
        <f t="shared" ref="C174:I174" si="98">+IFERROR(C173/B173-1,"nm")</f>
        <v>-0.4347826087</v>
      </c>
      <c r="D174" s="13">
        <f t="shared" si="98"/>
        <v>-0.2307692308</v>
      </c>
      <c r="E174" s="13">
        <f t="shared" si="98"/>
        <v>-0.2666666667</v>
      </c>
      <c r="F174" s="13">
        <f t="shared" si="98"/>
        <v>-0.1818181818</v>
      </c>
      <c r="G174" s="13">
        <f t="shared" si="98"/>
        <v>-0.3333333333</v>
      </c>
      <c r="H174" s="13">
        <f t="shared" si="98"/>
        <v>-0.4166666667</v>
      </c>
      <c r="I174" s="13">
        <f t="shared" si="98"/>
        <v>0.2857142857</v>
      </c>
    </row>
    <row r="175" ht="14.25" customHeight="1">
      <c r="A175" s="37" t="s">
        <v>12</v>
      </c>
      <c r="C175" s="13">
        <f t="shared" ref="C175:I175" si="99">+IFERROR(C173/C$144,"nm")</f>
        <v>0.0199488491</v>
      </c>
      <c r="D175" s="13">
        <f t="shared" si="99"/>
        <v>0.01469147894</v>
      </c>
      <c r="E175" s="13">
        <f t="shared" si="99"/>
        <v>0.01166489926</v>
      </c>
      <c r="F175" s="13">
        <f t="shared" si="99"/>
        <v>0.00944386149</v>
      </c>
      <c r="G175" s="13">
        <f t="shared" si="99"/>
        <v>0.006500541712</v>
      </c>
      <c r="H175" s="13">
        <f t="shared" si="99"/>
        <v>0.003174603175</v>
      </c>
      <c r="I175" s="13">
        <f t="shared" si="99"/>
        <v>0.003836317136</v>
      </c>
    </row>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61.71"/>
  </cols>
  <sheetData>
    <row r="1">
      <c r="A1" s="56" t="s">
        <v>26</v>
      </c>
      <c r="B1" s="57">
        <v>2014.0</v>
      </c>
      <c r="C1" s="58">
        <f t="shared" ref="C1:I1" si="1">+D1-1</f>
        <v>2015</v>
      </c>
      <c r="D1" s="58">
        <f t="shared" si="1"/>
        <v>2016</v>
      </c>
      <c r="E1" s="58">
        <f t="shared" si="1"/>
        <v>2017</v>
      </c>
      <c r="F1" s="58">
        <f t="shared" si="1"/>
        <v>2018</v>
      </c>
      <c r="G1" s="58">
        <f t="shared" si="1"/>
        <v>2019</v>
      </c>
      <c r="H1" s="58">
        <f t="shared" si="1"/>
        <v>2020</v>
      </c>
      <c r="I1" s="58">
        <f t="shared" si="1"/>
        <v>2021</v>
      </c>
      <c r="J1" s="58">
        <v>2022.0</v>
      </c>
      <c r="K1" s="48"/>
      <c r="L1" s="48"/>
      <c r="M1" s="48"/>
      <c r="N1" s="48"/>
      <c r="O1" s="48"/>
      <c r="P1" s="48"/>
      <c r="Q1" s="48"/>
      <c r="R1" s="48"/>
      <c r="S1" s="48"/>
      <c r="T1" s="48"/>
      <c r="U1" s="48"/>
      <c r="V1" s="48"/>
      <c r="W1" s="48"/>
      <c r="X1" s="48"/>
      <c r="Y1" s="48"/>
      <c r="Z1" s="48"/>
      <c r="AA1" s="48"/>
    </row>
    <row r="2">
      <c r="A2" s="48" t="s">
        <v>27</v>
      </c>
      <c r="B2" s="21">
        <v>27799.0</v>
      </c>
      <c r="C2" s="10">
        <v>30601.0</v>
      </c>
      <c r="D2" s="10">
        <v>32376.0</v>
      </c>
      <c r="E2" s="10">
        <v>34350.0</v>
      </c>
      <c r="F2" s="10">
        <v>36397.0</v>
      </c>
      <c r="G2" s="10">
        <v>39117.0</v>
      </c>
      <c r="H2" s="10">
        <v>37403.0</v>
      </c>
      <c r="I2" s="10">
        <v>44538.0</v>
      </c>
      <c r="J2" s="10">
        <v>46710.0</v>
      </c>
      <c r="K2" s="48"/>
      <c r="L2" s="48"/>
      <c r="M2" s="48"/>
      <c r="N2" s="48"/>
      <c r="O2" s="48"/>
      <c r="P2" s="48"/>
      <c r="Q2" s="48"/>
      <c r="R2" s="48"/>
      <c r="S2" s="48"/>
      <c r="T2" s="48"/>
      <c r="U2" s="48"/>
      <c r="V2" s="48"/>
      <c r="W2" s="48"/>
      <c r="X2" s="48"/>
      <c r="Y2" s="48"/>
      <c r="Z2" s="48"/>
      <c r="AA2" s="48"/>
    </row>
    <row r="3">
      <c r="A3" s="59" t="s">
        <v>28</v>
      </c>
      <c r="B3" s="60">
        <v>15353.0</v>
      </c>
      <c r="C3" s="61">
        <v>16534.0</v>
      </c>
      <c r="D3" s="61">
        <v>17405.0</v>
      </c>
      <c r="E3" s="61">
        <v>19038.0</v>
      </c>
      <c r="F3" s="61">
        <v>20441.0</v>
      </c>
      <c r="G3" s="61">
        <v>21643.0</v>
      </c>
      <c r="H3" s="61">
        <v>21162.0</v>
      </c>
      <c r="I3" s="61">
        <v>24576.0</v>
      </c>
      <c r="J3" s="61">
        <v>25231.0</v>
      </c>
      <c r="K3" s="48"/>
      <c r="L3" s="48"/>
      <c r="M3" s="48"/>
      <c r="N3" s="48"/>
      <c r="O3" s="48"/>
      <c r="P3" s="48"/>
      <c r="Q3" s="48"/>
      <c r="R3" s="48"/>
      <c r="S3" s="48"/>
      <c r="T3" s="48"/>
      <c r="U3" s="48"/>
      <c r="V3" s="48"/>
      <c r="W3" s="48"/>
      <c r="X3" s="48"/>
      <c r="Y3" s="48"/>
      <c r="Z3" s="48"/>
      <c r="AA3" s="48"/>
    </row>
    <row r="4">
      <c r="A4" s="62" t="s">
        <v>29</v>
      </c>
      <c r="B4" s="63">
        <f t="shared" ref="B4:J4" si="2">+B2-B3</f>
        <v>12446</v>
      </c>
      <c r="C4" s="63">
        <f t="shared" si="2"/>
        <v>14067</v>
      </c>
      <c r="D4" s="63">
        <f t="shared" si="2"/>
        <v>14971</v>
      </c>
      <c r="E4" s="63">
        <f t="shared" si="2"/>
        <v>15312</v>
      </c>
      <c r="F4" s="63">
        <f t="shared" si="2"/>
        <v>15956</v>
      </c>
      <c r="G4" s="63">
        <f t="shared" si="2"/>
        <v>17474</v>
      </c>
      <c r="H4" s="63">
        <f t="shared" si="2"/>
        <v>16241</v>
      </c>
      <c r="I4" s="63">
        <f t="shared" si="2"/>
        <v>19962</v>
      </c>
      <c r="J4" s="63">
        <f t="shared" si="2"/>
        <v>21479</v>
      </c>
      <c r="K4" s="48"/>
      <c r="L4" s="48"/>
      <c r="M4" s="48"/>
      <c r="N4" s="48"/>
      <c r="O4" s="48"/>
      <c r="P4" s="48"/>
      <c r="Q4" s="48"/>
      <c r="R4" s="48"/>
      <c r="S4" s="48"/>
      <c r="T4" s="48"/>
      <c r="U4" s="48"/>
      <c r="V4" s="48"/>
      <c r="W4" s="48"/>
      <c r="X4" s="48"/>
      <c r="Y4" s="48"/>
      <c r="Z4" s="48"/>
      <c r="AA4" s="48"/>
    </row>
    <row r="5">
      <c r="A5" s="48" t="s">
        <v>30</v>
      </c>
      <c r="B5" s="21">
        <v>3031.0</v>
      </c>
      <c r="C5" s="10">
        <v>3213.0</v>
      </c>
      <c r="D5" s="10">
        <v>3278.0</v>
      </c>
      <c r="E5" s="10">
        <v>3341.0</v>
      </c>
      <c r="F5" s="10">
        <v>3577.0</v>
      </c>
      <c r="G5" s="10">
        <v>3753.0</v>
      </c>
      <c r="H5" s="10">
        <v>3592.0</v>
      </c>
      <c r="I5" s="10">
        <v>3114.0</v>
      </c>
      <c r="J5" s="10">
        <v>3850.0</v>
      </c>
      <c r="K5" s="48"/>
      <c r="L5" s="48"/>
      <c r="M5" s="48"/>
      <c r="N5" s="48"/>
      <c r="O5" s="48"/>
      <c r="P5" s="48"/>
      <c r="Q5" s="48"/>
      <c r="R5" s="48"/>
      <c r="S5" s="48"/>
      <c r="T5" s="48"/>
      <c r="U5" s="48"/>
      <c r="V5" s="48"/>
      <c r="W5" s="48"/>
      <c r="X5" s="48"/>
      <c r="Y5" s="48"/>
      <c r="Z5" s="48"/>
      <c r="AA5" s="48"/>
    </row>
    <row r="6">
      <c r="A6" s="48" t="s">
        <v>31</v>
      </c>
      <c r="B6" s="21">
        <v>5735.0</v>
      </c>
      <c r="C6" s="10">
        <v>6679.0</v>
      </c>
      <c r="D6" s="10">
        <v>7191.0</v>
      </c>
      <c r="E6" s="10">
        <v>7222.0</v>
      </c>
      <c r="F6" s="10">
        <v>7934.0</v>
      </c>
      <c r="G6" s="10">
        <v>8949.0</v>
      </c>
      <c r="H6" s="10">
        <v>9534.0</v>
      </c>
      <c r="I6" s="10">
        <v>9911.0</v>
      </c>
      <c r="J6" s="10">
        <v>10954.0</v>
      </c>
      <c r="K6" s="48"/>
      <c r="L6" s="48"/>
      <c r="M6" s="48"/>
      <c r="N6" s="48"/>
      <c r="O6" s="48"/>
      <c r="P6" s="48"/>
      <c r="Q6" s="48"/>
      <c r="R6" s="48"/>
      <c r="S6" s="48"/>
      <c r="T6" s="48"/>
      <c r="U6" s="48"/>
      <c r="V6" s="48"/>
      <c r="W6" s="48"/>
      <c r="X6" s="48"/>
      <c r="Y6" s="48"/>
      <c r="Z6" s="48"/>
      <c r="AA6" s="48"/>
    </row>
    <row r="7">
      <c r="A7" s="64" t="s">
        <v>32</v>
      </c>
      <c r="B7" s="65">
        <v>8766.0</v>
      </c>
      <c r="C7" s="66">
        <f t="shared" ref="C7:J7" si="3">+C5+C6</f>
        <v>9892</v>
      </c>
      <c r="D7" s="66">
        <f t="shared" si="3"/>
        <v>10469</v>
      </c>
      <c r="E7" s="66">
        <f t="shared" si="3"/>
        <v>10563</v>
      </c>
      <c r="F7" s="66">
        <f t="shared" si="3"/>
        <v>11511</v>
      </c>
      <c r="G7" s="66">
        <f t="shared" si="3"/>
        <v>12702</v>
      </c>
      <c r="H7" s="66">
        <f t="shared" si="3"/>
        <v>13126</v>
      </c>
      <c r="I7" s="66">
        <f t="shared" si="3"/>
        <v>13025</v>
      </c>
      <c r="J7" s="66">
        <f t="shared" si="3"/>
        <v>14804</v>
      </c>
      <c r="K7" s="48"/>
      <c r="L7" s="48"/>
      <c r="M7" s="48"/>
      <c r="N7" s="48"/>
      <c r="O7" s="48"/>
      <c r="P7" s="48"/>
      <c r="Q7" s="48"/>
      <c r="R7" s="48"/>
      <c r="S7" s="48"/>
      <c r="T7" s="48"/>
      <c r="U7" s="48"/>
      <c r="V7" s="48"/>
      <c r="W7" s="48"/>
      <c r="X7" s="48"/>
      <c r="Y7" s="48"/>
      <c r="Z7" s="48"/>
      <c r="AA7" s="48"/>
    </row>
    <row r="8">
      <c r="A8" s="48" t="s">
        <v>33</v>
      </c>
      <c r="B8" s="10"/>
      <c r="C8" s="10">
        <v>28.0</v>
      </c>
      <c r="D8" s="10">
        <v>19.0</v>
      </c>
      <c r="E8" s="10">
        <v>59.0</v>
      </c>
      <c r="F8" s="10">
        <v>54.0</v>
      </c>
      <c r="G8" s="10">
        <v>49.0</v>
      </c>
      <c r="H8" s="10">
        <v>89.0</v>
      </c>
      <c r="I8" s="10">
        <v>262.0</v>
      </c>
      <c r="J8" s="10">
        <v>205.0</v>
      </c>
      <c r="K8" s="48"/>
      <c r="L8" s="48"/>
      <c r="M8" s="48"/>
      <c r="N8" s="48"/>
      <c r="O8" s="48"/>
      <c r="P8" s="48"/>
      <c r="Q8" s="48"/>
      <c r="R8" s="48"/>
      <c r="S8" s="48"/>
      <c r="T8" s="48"/>
      <c r="U8" s="48"/>
      <c r="V8" s="48"/>
      <c r="W8" s="48"/>
      <c r="X8" s="48"/>
      <c r="Y8" s="48"/>
      <c r="Z8" s="48"/>
      <c r="AA8" s="48"/>
    </row>
    <row r="9">
      <c r="A9" s="48" t="s">
        <v>34</v>
      </c>
      <c r="B9" s="10"/>
      <c r="C9" s="10">
        <v>-58.0</v>
      </c>
      <c r="D9" s="10">
        <v>-140.0</v>
      </c>
      <c r="E9" s="10">
        <v>-196.0</v>
      </c>
      <c r="F9" s="10">
        <v>66.0</v>
      </c>
      <c r="G9" s="10">
        <v>-78.0</v>
      </c>
      <c r="H9" s="10">
        <v>139.0</v>
      </c>
      <c r="I9" s="10">
        <v>14.0</v>
      </c>
      <c r="J9" s="10">
        <v>-181.0</v>
      </c>
      <c r="K9" s="48"/>
      <c r="L9" s="48"/>
      <c r="M9" s="48"/>
      <c r="N9" s="48"/>
      <c r="O9" s="48"/>
      <c r="P9" s="48"/>
      <c r="Q9" s="48"/>
      <c r="R9" s="48"/>
      <c r="S9" s="48"/>
      <c r="T9" s="48"/>
      <c r="U9" s="48"/>
      <c r="V9" s="48"/>
      <c r="W9" s="48"/>
      <c r="X9" s="48"/>
      <c r="Y9" s="48"/>
      <c r="Z9" s="48"/>
      <c r="AA9" s="48"/>
    </row>
    <row r="10">
      <c r="A10" s="67" t="s">
        <v>35</v>
      </c>
      <c r="B10" s="68"/>
      <c r="C10" s="68">
        <f t="shared" ref="C10:J10" si="4">+C4-C7-C8-C9</f>
        <v>4205</v>
      </c>
      <c r="D10" s="68">
        <f t="shared" si="4"/>
        <v>4623</v>
      </c>
      <c r="E10" s="68">
        <f t="shared" si="4"/>
        <v>4886</v>
      </c>
      <c r="F10" s="68">
        <f t="shared" si="4"/>
        <v>4325</v>
      </c>
      <c r="G10" s="68">
        <f t="shared" si="4"/>
        <v>4801</v>
      </c>
      <c r="H10" s="68">
        <f t="shared" si="4"/>
        <v>2887</v>
      </c>
      <c r="I10" s="68">
        <f t="shared" si="4"/>
        <v>6661</v>
      </c>
      <c r="J10" s="68">
        <f t="shared" si="4"/>
        <v>6651</v>
      </c>
      <c r="K10" s="48"/>
      <c r="L10" s="48"/>
      <c r="M10" s="48"/>
      <c r="N10" s="48"/>
      <c r="O10" s="48"/>
      <c r="P10" s="48"/>
      <c r="Q10" s="48"/>
      <c r="R10" s="48"/>
      <c r="S10" s="48"/>
      <c r="T10" s="48"/>
      <c r="U10" s="48"/>
      <c r="V10" s="48"/>
      <c r="W10" s="48"/>
      <c r="X10" s="48"/>
      <c r="Y10" s="48"/>
      <c r="Z10" s="48"/>
      <c r="AA10" s="48"/>
    </row>
    <row r="11">
      <c r="A11" s="48" t="s">
        <v>36</v>
      </c>
      <c r="B11" s="10"/>
      <c r="C11" s="10">
        <v>932.0</v>
      </c>
      <c r="D11" s="47">
        <v>863.0</v>
      </c>
      <c r="E11" s="10">
        <v>646.0</v>
      </c>
      <c r="F11" s="10">
        <v>2392.0</v>
      </c>
      <c r="G11" s="10">
        <v>772.0</v>
      </c>
      <c r="H11" s="10">
        <v>348.0</v>
      </c>
      <c r="I11" s="10">
        <v>934.0</v>
      </c>
      <c r="J11" s="10">
        <v>605.0</v>
      </c>
      <c r="K11" s="48"/>
      <c r="L11" s="48"/>
      <c r="M11" s="48"/>
      <c r="N11" s="48"/>
      <c r="O11" s="48"/>
      <c r="P11" s="48"/>
      <c r="Q11" s="48"/>
      <c r="R11" s="48"/>
      <c r="S11" s="48"/>
      <c r="T11" s="48"/>
      <c r="U11" s="48"/>
      <c r="V11" s="48"/>
      <c r="W11" s="48"/>
      <c r="X11" s="48"/>
      <c r="Y11" s="48"/>
      <c r="Z11" s="48"/>
      <c r="AA11" s="48"/>
    </row>
    <row r="12">
      <c r="A12" s="69" t="s">
        <v>37</v>
      </c>
      <c r="B12" s="70"/>
      <c r="C12" s="70">
        <f t="shared" ref="C12:J12" si="5">+C10-C11</f>
        <v>3273</v>
      </c>
      <c r="D12" s="70">
        <f t="shared" si="5"/>
        <v>3760</v>
      </c>
      <c r="E12" s="70">
        <f t="shared" si="5"/>
        <v>4240</v>
      </c>
      <c r="F12" s="70">
        <f t="shared" si="5"/>
        <v>1933</v>
      </c>
      <c r="G12" s="70">
        <f t="shared" si="5"/>
        <v>4029</v>
      </c>
      <c r="H12" s="70">
        <f t="shared" si="5"/>
        <v>2539</v>
      </c>
      <c r="I12" s="70">
        <f t="shared" si="5"/>
        <v>5727</v>
      </c>
      <c r="J12" s="70">
        <f t="shared" si="5"/>
        <v>6046</v>
      </c>
      <c r="K12" s="48"/>
      <c r="L12" s="48"/>
      <c r="M12" s="48"/>
      <c r="N12" s="48"/>
      <c r="O12" s="48"/>
      <c r="P12" s="48"/>
      <c r="Q12" s="48"/>
      <c r="R12" s="48"/>
      <c r="S12" s="48"/>
      <c r="T12" s="48"/>
      <c r="U12" s="48"/>
      <c r="V12" s="48"/>
      <c r="W12" s="48"/>
      <c r="X12" s="48"/>
      <c r="Y12" s="48"/>
      <c r="Z12" s="48"/>
      <c r="AA12" s="48"/>
    </row>
    <row r="13">
      <c r="A13" s="62" t="s">
        <v>38</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row>
    <row r="14">
      <c r="A14" s="48" t="s">
        <v>39</v>
      </c>
      <c r="B14" s="71"/>
      <c r="C14" s="71">
        <v>1.9</v>
      </c>
      <c r="D14" s="71">
        <v>2.21</v>
      </c>
      <c r="E14" s="71">
        <v>2.56</v>
      </c>
      <c r="F14" s="71">
        <v>1.19</v>
      </c>
      <c r="G14" s="71">
        <v>2.55</v>
      </c>
      <c r="H14" s="71">
        <v>1.63</v>
      </c>
      <c r="I14" s="46">
        <v>3.64</v>
      </c>
      <c r="J14" s="46">
        <v>3.83</v>
      </c>
      <c r="K14" s="48"/>
      <c r="L14" s="48"/>
      <c r="M14" s="48"/>
      <c r="N14" s="48"/>
      <c r="O14" s="48"/>
      <c r="P14" s="48"/>
      <c r="Q14" s="48"/>
      <c r="R14" s="48"/>
      <c r="S14" s="48"/>
      <c r="T14" s="48"/>
      <c r="U14" s="48"/>
      <c r="V14" s="48"/>
      <c r="W14" s="48"/>
      <c r="X14" s="48"/>
      <c r="Y14" s="48"/>
      <c r="Z14" s="48"/>
      <c r="AA14" s="48"/>
    </row>
    <row r="15">
      <c r="A15" s="48" t="s">
        <v>40</v>
      </c>
      <c r="B15" s="71"/>
      <c r="C15" s="71">
        <v>1.85</v>
      </c>
      <c r="D15" s="71">
        <v>2.16</v>
      </c>
      <c r="E15" s="71">
        <v>2.51</v>
      </c>
      <c r="F15" s="71">
        <v>1.17</v>
      </c>
      <c r="G15" s="71">
        <v>2.49</v>
      </c>
      <c r="H15" s="71">
        <v>1.6</v>
      </c>
      <c r="I15" s="46">
        <v>3.56</v>
      </c>
      <c r="J15" s="46">
        <v>3.75</v>
      </c>
      <c r="K15" s="48"/>
      <c r="L15" s="48"/>
      <c r="M15" s="48"/>
      <c r="N15" s="48"/>
      <c r="O15" s="48"/>
      <c r="P15" s="48"/>
      <c r="Q15" s="48"/>
      <c r="R15" s="48"/>
      <c r="S15" s="48"/>
      <c r="T15" s="48"/>
      <c r="U15" s="48"/>
      <c r="V15" s="48"/>
      <c r="W15" s="48"/>
      <c r="X15" s="48"/>
      <c r="Y15" s="48"/>
      <c r="Z15" s="48"/>
      <c r="AA15" s="48"/>
    </row>
    <row r="16">
      <c r="A16" s="62" t="s">
        <v>41</v>
      </c>
      <c r="B16" s="72"/>
      <c r="C16" s="72"/>
      <c r="D16" s="72"/>
      <c r="E16" s="72"/>
      <c r="F16" s="72"/>
      <c r="G16" s="72"/>
      <c r="H16" s="72"/>
      <c r="I16" s="48"/>
      <c r="J16" s="48"/>
      <c r="K16" s="48"/>
      <c r="L16" s="48"/>
      <c r="M16" s="48"/>
      <c r="N16" s="48"/>
      <c r="O16" s="48"/>
      <c r="P16" s="48"/>
      <c r="Q16" s="48"/>
      <c r="R16" s="48"/>
      <c r="S16" s="48"/>
      <c r="T16" s="48"/>
      <c r="U16" s="48"/>
      <c r="V16" s="48"/>
      <c r="W16" s="48"/>
      <c r="X16" s="48"/>
      <c r="Y16" s="48"/>
      <c r="Z16" s="48"/>
      <c r="AA16" s="48"/>
    </row>
    <row r="17">
      <c r="A17" s="48" t="s">
        <v>39</v>
      </c>
      <c r="B17" s="73"/>
      <c r="C17" s="73">
        <f t="shared" ref="C17:G17" si="6">C12/C14</f>
        <v>1722.631579</v>
      </c>
      <c r="D17" s="73">
        <f t="shared" si="6"/>
        <v>1701.357466</v>
      </c>
      <c r="E17" s="73">
        <f t="shared" si="6"/>
        <v>1656.25</v>
      </c>
      <c r="F17" s="73">
        <f t="shared" si="6"/>
        <v>1624.369748</v>
      </c>
      <c r="G17" s="73">
        <f t="shared" si="6"/>
        <v>1580</v>
      </c>
      <c r="H17" s="73">
        <v>1558.8</v>
      </c>
      <c r="I17" s="47">
        <v>1573.0</v>
      </c>
      <c r="J17" s="47">
        <v>1578.8</v>
      </c>
      <c r="K17" s="48"/>
      <c r="L17" s="48"/>
      <c r="M17" s="48"/>
      <c r="N17" s="48"/>
      <c r="O17" s="48"/>
      <c r="P17" s="48"/>
      <c r="Q17" s="48"/>
      <c r="R17" s="48"/>
      <c r="S17" s="48"/>
      <c r="T17" s="48"/>
      <c r="U17" s="48"/>
      <c r="V17" s="48"/>
      <c r="W17" s="48"/>
      <c r="X17" s="48"/>
      <c r="Y17" s="48"/>
      <c r="Z17" s="48"/>
      <c r="AA17" s="48"/>
    </row>
    <row r="18">
      <c r="A18" s="48" t="s">
        <v>40</v>
      </c>
      <c r="B18" s="73"/>
      <c r="C18" s="73">
        <f t="shared" ref="C18:E18" si="7">C12/C15</f>
        <v>1769.189189</v>
      </c>
      <c r="D18" s="73">
        <f t="shared" si="7"/>
        <v>1740.740741</v>
      </c>
      <c r="E18" s="73">
        <f t="shared" si="7"/>
        <v>1689.243028</v>
      </c>
      <c r="F18" s="73">
        <v>1659.1</v>
      </c>
      <c r="G18" s="73">
        <f>G12/G15</f>
        <v>1618.072289</v>
      </c>
      <c r="H18" s="73">
        <v>1591.6</v>
      </c>
      <c r="I18" s="47">
        <v>1609.4</v>
      </c>
      <c r="J18" s="47">
        <v>1610.8</v>
      </c>
      <c r="K18" s="48"/>
      <c r="L18" s="48"/>
      <c r="M18" s="48"/>
      <c r="N18" s="48"/>
      <c r="O18" s="48"/>
      <c r="P18" s="48"/>
      <c r="Q18" s="48"/>
      <c r="R18" s="48"/>
      <c r="S18" s="48"/>
      <c r="T18" s="48"/>
      <c r="U18" s="48"/>
      <c r="V18" s="48"/>
      <c r="W18" s="48"/>
      <c r="X18" s="48"/>
      <c r="Y18" s="48"/>
      <c r="Z18" s="48"/>
      <c r="AA18" s="48"/>
    </row>
    <row r="19">
      <c r="A19" s="45" t="s">
        <v>9</v>
      </c>
      <c r="B19" s="74">
        <f t="shared" ref="B19:C19" si="8">B164+B209</f>
        <v>4095</v>
      </c>
      <c r="C19" s="74">
        <f t="shared" si="8"/>
        <v>4839</v>
      </c>
      <c r="D19" s="48"/>
      <c r="E19" s="75"/>
      <c r="F19" s="48"/>
      <c r="G19" s="48"/>
      <c r="H19" s="48"/>
      <c r="I19" s="48"/>
      <c r="J19" s="48"/>
      <c r="K19" s="48"/>
      <c r="L19" s="48"/>
      <c r="M19" s="48"/>
      <c r="N19" s="48"/>
      <c r="O19" s="48"/>
      <c r="P19" s="48"/>
      <c r="Q19" s="48"/>
      <c r="R19" s="48"/>
      <c r="S19" s="48"/>
      <c r="T19" s="48"/>
      <c r="U19" s="48"/>
      <c r="V19" s="48"/>
      <c r="W19" s="48"/>
      <c r="X19" s="48"/>
      <c r="Y19" s="48"/>
      <c r="Z19" s="48"/>
      <c r="AA19" s="48"/>
    </row>
    <row r="20">
      <c r="A20" s="76" t="s">
        <v>42</v>
      </c>
      <c r="B20" s="77"/>
      <c r="C20" s="77">
        <f t="shared" ref="C20:J20" si="9">+ROUND(((C12/C18)-C15),2)</f>
        <v>0</v>
      </c>
      <c r="D20" s="77">
        <f t="shared" si="9"/>
        <v>0</v>
      </c>
      <c r="E20" s="77">
        <f t="shared" si="9"/>
        <v>0</v>
      </c>
      <c r="F20" s="77">
        <f t="shared" si="9"/>
        <v>0</v>
      </c>
      <c r="G20" s="77">
        <f t="shared" si="9"/>
        <v>0</v>
      </c>
      <c r="H20" s="77">
        <f t="shared" si="9"/>
        <v>0</v>
      </c>
      <c r="I20" s="77">
        <f t="shared" si="9"/>
        <v>0</v>
      </c>
      <c r="J20" s="77">
        <f t="shared" si="9"/>
        <v>0</v>
      </c>
      <c r="K20" s="48"/>
      <c r="L20" s="48"/>
      <c r="M20" s="48"/>
      <c r="N20" s="48"/>
      <c r="O20" s="48"/>
      <c r="P20" s="48"/>
      <c r="Q20" s="48"/>
      <c r="R20" s="48"/>
      <c r="S20" s="48"/>
      <c r="T20" s="48"/>
      <c r="U20" s="48"/>
      <c r="V20" s="48"/>
      <c r="W20" s="48"/>
      <c r="X20" s="48"/>
      <c r="Y20" s="48"/>
      <c r="Z20" s="48"/>
      <c r="AA20" s="48"/>
    </row>
    <row r="21">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row>
    <row r="22">
      <c r="A22" s="78" t="s">
        <v>43</v>
      </c>
      <c r="B22" s="79"/>
      <c r="C22" s="79"/>
      <c r="D22" s="79"/>
      <c r="E22" s="79"/>
      <c r="F22" s="79"/>
      <c r="G22" s="79"/>
      <c r="H22" s="79"/>
      <c r="I22" s="79"/>
      <c r="J22" s="79"/>
      <c r="K22" s="48"/>
      <c r="L22" s="48"/>
      <c r="M22" s="48"/>
      <c r="N22" s="48"/>
      <c r="O22" s="48"/>
      <c r="P22" s="48"/>
      <c r="Q22" s="48"/>
      <c r="R22" s="48"/>
      <c r="S22" s="48"/>
      <c r="T22" s="48"/>
      <c r="U22" s="48"/>
      <c r="V22" s="48"/>
      <c r="W22" s="48"/>
      <c r="X22" s="48"/>
      <c r="Y22" s="48"/>
      <c r="Z22" s="48"/>
      <c r="AA22" s="48"/>
    </row>
    <row r="23">
      <c r="A23" s="62" t="s">
        <v>44</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row>
    <row r="24">
      <c r="A24" s="62" t="s">
        <v>45</v>
      </c>
      <c r="B24" s="74"/>
      <c r="C24" s="74"/>
      <c r="D24" s="74"/>
      <c r="E24" s="74"/>
      <c r="F24" s="74"/>
      <c r="G24" s="74"/>
      <c r="H24" s="74"/>
      <c r="I24" s="74"/>
      <c r="J24" s="74"/>
      <c r="K24" s="48"/>
      <c r="L24" s="48"/>
      <c r="M24" s="48"/>
      <c r="N24" s="48"/>
      <c r="O24" s="48"/>
      <c r="P24" s="48"/>
      <c r="Q24" s="48"/>
      <c r="R24" s="48"/>
      <c r="S24" s="48"/>
      <c r="T24" s="48"/>
      <c r="U24" s="48"/>
      <c r="V24" s="48"/>
      <c r="W24" s="48"/>
      <c r="X24" s="48"/>
      <c r="Y24" s="48"/>
      <c r="Z24" s="48"/>
      <c r="AA24" s="48"/>
    </row>
    <row r="25">
      <c r="A25" s="48" t="s">
        <v>46</v>
      </c>
      <c r="B25" s="10"/>
      <c r="C25" s="10">
        <v>3852.0</v>
      </c>
      <c r="D25" s="10">
        <v>3138.0</v>
      </c>
      <c r="E25" s="10">
        <v>3808.0</v>
      </c>
      <c r="F25" s="10">
        <v>4249.0</v>
      </c>
      <c r="G25" s="10">
        <v>4466.0</v>
      </c>
      <c r="H25" s="10">
        <v>8348.0</v>
      </c>
      <c r="I25" s="10">
        <v>9889.0</v>
      </c>
      <c r="J25" s="10">
        <v>8574.0</v>
      </c>
      <c r="K25" s="48"/>
      <c r="L25" s="48"/>
      <c r="M25" s="48"/>
      <c r="N25" s="48"/>
      <c r="O25" s="48"/>
      <c r="P25" s="48"/>
      <c r="Q25" s="48"/>
      <c r="R25" s="48"/>
      <c r="S25" s="48"/>
      <c r="T25" s="48"/>
      <c r="U25" s="48"/>
      <c r="V25" s="48"/>
      <c r="W25" s="48"/>
      <c r="X25" s="48"/>
      <c r="Y25" s="48"/>
      <c r="Z25" s="48"/>
      <c r="AA25" s="48"/>
    </row>
    <row r="26">
      <c r="A26" s="48" t="s">
        <v>47</v>
      </c>
      <c r="B26" s="10"/>
      <c r="C26" s="10">
        <v>2072.0</v>
      </c>
      <c r="D26" s="10">
        <v>2319.0</v>
      </c>
      <c r="E26" s="10">
        <v>2371.0</v>
      </c>
      <c r="F26" s="10">
        <v>996.0</v>
      </c>
      <c r="G26" s="10">
        <v>197.0</v>
      </c>
      <c r="H26" s="10">
        <v>439.0</v>
      </c>
      <c r="I26" s="10">
        <v>3587.0</v>
      </c>
      <c r="J26" s="10">
        <v>4423.0</v>
      </c>
      <c r="K26" s="48"/>
      <c r="L26" s="48"/>
      <c r="M26" s="48"/>
      <c r="N26" s="48"/>
      <c r="O26" s="48"/>
      <c r="P26" s="48"/>
      <c r="Q26" s="48"/>
      <c r="R26" s="48"/>
      <c r="S26" s="48"/>
      <c r="T26" s="48"/>
      <c r="U26" s="48"/>
      <c r="V26" s="48"/>
      <c r="W26" s="48"/>
      <c r="X26" s="48"/>
      <c r="Y26" s="48"/>
      <c r="Z26" s="48"/>
      <c r="AA26" s="48"/>
    </row>
    <row r="27">
      <c r="A27" s="48" t="s">
        <v>48</v>
      </c>
      <c r="B27" s="10"/>
      <c r="C27" s="10">
        <v>3358.0</v>
      </c>
      <c r="D27" s="10">
        <v>3241.0</v>
      </c>
      <c r="E27" s="10">
        <v>3677.0</v>
      </c>
      <c r="F27" s="10">
        <v>3498.0</v>
      </c>
      <c r="G27" s="10">
        <v>4272.0</v>
      </c>
      <c r="H27" s="10">
        <v>2749.0</v>
      </c>
      <c r="I27" s="10">
        <v>4463.0</v>
      </c>
      <c r="J27" s="10">
        <v>4667.0</v>
      </c>
      <c r="K27" s="48"/>
      <c r="L27" s="48"/>
      <c r="M27" s="48"/>
      <c r="N27" s="48"/>
      <c r="O27" s="48"/>
      <c r="P27" s="48"/>
      <c r="Q27" s="48"/>
      <c r="R27" s="48"/>
      <c r="S27" s="48"/>
      <c r="T27" s="48"/>
      <c r="U27" s="48"/>
      <c r="V27" s="48"/>
      <c r="W27" s="48"/>
      <c r="X27" s="48"/>
      <c r="Y27" s="48"/>
      <c r="Z27" s="48"/>
      <c r="AA27" s="48"/>
    </row>
    <row r="28">
      <c r="A28" s="48" t="s">
        <v>49</v>
      </c>
      <c r="B28" s="10"/>
      <c r="C28" s="10">
        <v>4337.0</v>
      </c>
      <c r="D28" s="10">
        <v>4838.0</v>
      </c>
      <c r="E28" s="10">
        <v>5055.0</v>
      </c>
      <c r="F28" s="10">
        <v>5261.0</v>
      </c>
      <c r="G28" s="10">
        <v>5622.0</v>
      </c>
      <c r="H28" s="10">
        <v>7367.0</v>
      </c>
      <c r="I28" s="10">
        <v>6854.0</v>
      </c>
      <c r="J28" s="10">
        <v>8420.0</v>
      </c>
      <c r="K28" s="48"/>
      <c r="L28" s="48"/>
      <c r="M28" s="48"/>
      <c r="N28" s="48"/>
      <c r="O28" s="48"/>
      <c r="P28" s="48"/>
      <c r="Q28" s="48"/>
      <c r="R28" s="48"/>
      <c r="S28" s="48"/>
      <c r="T28" s="48"/>
      <c r="U28" s="48"/>
      <c r="V28" s="48"/>
      <c r="W28" s="48"/>
      <c r="X28" s="48"/>
      <c r="Y28" s="48"/>
      <c r="Z28" s="48"/>
      <c r="AA28" s="48"/>
    </row>
    <row r="29">
      <c r="A29" s="48" t="s">
        <v>50</v>
      </c>
      <c r="B29" s="10"/>
      <c r="C29" s="10">
        <v>389.0</v>
      </c>
      <c r="D29" s="74"/>
      <c r="E29" s="74"/>
      <c r="F29" s="74"/>
      <c r="G29" s="74"/>
      <c r="H29" s="74"/>
      <c r="I29" s="74"/>
      <c r="J29" s="74"/>
      <c r="K29" s="48"/>
      <c r="L29" s="48"/>
      <c r="M29" s="48"/>
      <c r="N29" s="48"/>
      <c r="O29" s="48"/>
      <c r="P29" s="48"/>
      <c r="Q29" s="48"/>
      <c r="R29" s="48"/>
      <c r="S29" s="48"/>
      <c r="T29" s="48"/>
      <c r="U29" s="48"/>
      <c r="V29" s="48"/>
      <c r="W29" s="48"/>
      <c r="X29" s="48"/>
      <c r="Y29" s="48"/>
      <c r="Z29" s="48"/>
      <c r="AA29" s="48"/>
    </row>
    <row r="30">
      <c r="A30" s="48" t="s">
        <v>51</v>
      </c>
      <c r="B30" s="10"/>
      <c r="C30" s="10">
        <v>1968.0</v>
      </c>
      <c r="D30" s="10">
        <v>1489.0</v>
      </c>
      <c r="E30" s="10">
        <v>1150.0</v>
      </c>
      <c r="F30" s="10">
        <v>1130.0</v>
      </c>
      <c r="G30" s="10">
        <v>1968.0</v>
      </c>
      <c r="H30" s="10">
        <v>1653.0</v>
      </c>
      <c r="I30" s="10">
        <v>1498.0</v>
      </c>
      <c r="J30" s="10">
        <v>2129.0</v>
      </c>
      <c r="K30" s="48"/>
      <c r="L30" s="48"/>
      <c r="M30" s="48"/>
      <c r="N30" s="48"/>
      <c r="O30" s="48"/>
      <c r="P30" s="48"/>
      <c r="Q30" s="48"/>
      <c r="R30" s="48"/>
      <c r="S30" s="48"/>
      <c r="T30" s="48"/>
      <c r="U30" s="48"/>
      <c r="V30" s="48"/>
      <c r="W30" s="48"/>
      <c r="X30" s="48"/>
      <c r="Y30" s="48"/>
      <c r="Z30" s="48"/>
      <c r="AA30" s="48"/>
    </row>
    <row r="31">
      <c r="A31" s="67" t="s">
        <v>52</v>
      </c>
      <c r="B31" s="68"/>
      <c r="C31" s="68">
        <f t="shared" ref="C31:J31" si="10">+SUM(C25:C30)</f>
        <v>15976</v>
      </c>
      <c r="D31" s="68">
        <f t="shared" si="10"/>
        <v>15025</v>
      </c>
      <c r="E31" s="68">
        <f t="shared" si="10"/>
        <v>16061</v>
      </c>
      <c r="F31" s="68">
        <f t="shared" si="10"/>
        <v>15134</v>
      </c>
      <c r="G31" s="68">
        <f t="shared" si="10"/>
        <v>16525</v>
      </c>
      <c r="H31" s="68">
        <f t="shared" si="10"/>
        <v>20556</v>
      </c>
      <c r="I31" s="68">
        <f t="shared" si="10"/>
        <v>26291</v>
      </c>
      <c r="J31" s="68">
        <f t="shared" si="10"/>
        <v>28213</v>
      </c>
      <c r="K31" s="48"/>
      <c r="L31" s="48"/>
      <c r="M31" s="48"/>
      <c r="N31" s="48"/>
      <c r="O31" s="48"/>
      <c r="P31" s="48"/>
      <c r="Q31" s="48"/>
      <c r="R31" s="48"/>
      <c r="S31" s="48"/>
      <c r="T31" s="48"/>
      <c r="U31" s="48"/>
      <c r="V31" s="48"/>
      <c r="W31" s="48"/>
      <c r="X31" s="48"/>
      <c r="Y31" s="48"/>
      <c r="Z31" s="48"/>
      <c r="AA31" s="48"/>
    </row>
    <row r="32">
      <c r="A32" s="48" t="s">
        <v>53</v>
      </c>
      <c r="B32" s="10"/>
      <c r="C32" s="10">
        <v>3011.0</v>
      </c>
      <c r="D32" s="10">
        <v>3520.0</v>
      </c>
      <c r="E32" s="10">
        <v>3989.0</v>
      </c>
      <c r="F32" s="10">
        <v>4454.0</v>
      </c>
      <c r="G32" s="10">
        <v>4744.0</v>
      </c>
      <c r="H32" s="10">
        <v>4866.0</v>
      </c>
      <c r="I32" s="10">
        <v>4904.0</v>
      </c>
      <c r="J32" s="10">
        <v>4791.0</v>
      </c>
      <c r="K32" s="48"/>
      <c r="L32" s="48"/>
      <c r="M32" s="48"/>
      <c r="N32" s="48"/>
      <c r="O32" s="48"/>
      <c r="P32" s="48"/>
      <c r="Q32" s="48"/>
      <c r="R32" s="48"/>
      <c r="S32" s="48"/>
      <c r="T32" s="48"/>
      <c r="U32" s="48"/>
      <c r="V32" s="48"/>
      <c r="W32" s="48"/>
      <c r="X32" s="48"/>
      <c r="Y32" s="48"/>
      <c r="Z32" s="48"/>
      <c r="AA32" s="48"/>
    </row>
    <row r="33">
      <c r="A33" s="48" t="s">
        <v>54</v>
      </c>
      <c r="B33" s="74"/>
      <c r="C33" s="74"/>
      <c r="D33" s="74"/>
      <c r="E33" s="74"/>
      <c r="F33" s="74"/>
      <c r="G33" s="74"/>
      <c r="H33" s="10">
        <v>3097.0</v>
      </c>
      <c r="I33" s="10">
        <v>3113.0</v>
      </c>
      <c r="J33" s="10">
        <v>2926.0</v>
      </c>
      <c r="K33" s="48"/>
      <c r="L33" s="48"/>
      <c r="M33" s="48"/>
      <c r="N33" s="48"/>
      <c r="O33" s="48"/>
      <c r="P33" s="48"/>
      <c r="Q33" s="48"/>
      <c r="R33" s="48"/>
      <c r="S33" s="48"/>
      <c r="T33" s="48"/>
      <c r="U33" s="48"/>
      <c r="V33" s="48"/>
      <c r="W33" s="48"/>
      <c r="X33" s="48"/>
      <c r="Y33" s="48"/>
      <c r="Z33" s="48"/>
      <c r="AA33" s="48"/>
    </row>
    <row r="34">
      <c r="A34" s="48" t="s">
        <v>55</v>
      </c>
      <c r="B34" s="10"/>
      <c r="C34" s="10">
        <v>281.0</v>
      </c>
      <c r="D34" s="10">
        <v>281.0</v>
      </c>
      <c r="E34" s="10">
        <v>283.0</v>
      </c>
      <c r="F34" s="10">
        <v>285.0</v>
      </c>
      <c r="G34" s="10">
        <v>283.0</v>
      </c>
      <c r="H34" s="10">
        <v>274.0</v>
      </c>
      <c r="I34" s="10">
        <v>269.0</v>
      </c>
      <c r="J34" s="10">
        <v>286.0</v>
      </c>
      <c r="K34" s="48"/>
      <c r="L34" s="48"/>
      <c r="M34" s="48"/>
      <c r="N34" s="48"/>
      <c r="O34" s="48"/>
      <c r="P34" s="48"/>
      <c r="Q34" s="48"/>
      <c r="R34" s="48"/>
      <c r="S34" s="48"/>
      <c r="T34" s="48"/>
      <c r="U34" s="48"/>
      <c r="V34" s="48"/>
      <c r="W34" s="48"/>
      <c r="X34" s="48"/>
      <c r="Y34" s="48"/>
      <c r="Z34" s="48"/>
      <c r="AA34" s="48"/>
    </row>
    <row r="35">
      <c r="A35" s="48" t="s">
        <v>56</v>
      </c>
      <c r="B35" s="10"/>
      <c r="C35" s="10">
        <v>131.0</v>
      </c>
      <c r="D35" s="10">
        <v>131.0</v>
      </c>
      <c r="E35" s="10">
        <v>139.0</v>
      </c>
      <c r="F35" s="10">
        <v>154.0</v>
      </c>
      <c r="G35" s="10">
        <v>154.0</v>
      </c>
      <c r="H35" s="10">
        <v>223.0</v>
      </c>
      <c r="I35" s="10">
        <v>242.0</v>
      </c>
      <c r="J35" s="10">
        <v>284.0</v>
      </c>
      <c r="K35" s="48"/>
      <c r="L35" s="48"/>
      <c r="M35" s="48"/>
      <c r="N35" s="48"/>
      <c r="O35" s="48"/>
      <c r="P35" s="48"/>
      <c r="Q35" s="48"/>
      <c r="R35" s="48"/>
      <c r="S35" s="48"/>
      <c r="T35" s="48"/>
      <c r="U35" s="48"/>
      <c r="V35" s="48"/>
      <c r="W35" s="48"/>
      <c r="X35" s="48"/>
      <c r="Y35" s="48"/>
      <c r="Z35" s="48"/>
      <c r="AA35" s="48"/>
    </row>
    <row r="36">
      <c r="A36" s="48" t="s">
        <v>57</v>
      </c>
      <c r="B36" s="10"/>
      <c r="C36" s="10">
        <v>2201.0</v>
      </c>
      <c r="D36" s="10">
        <v>2422.0</v>
      </c>
      <c r="E36" s="10">
        <v>2787.0</v>
      </c>
      <c r="F36" s="10">
        <v>2509.0</v>
      </c>
      <c r="G36" s="10">
        <v>2011.0</v>
      </c>
      <c r="H36" s="10">
        <v>2326.0</v>
      </c>
      <c r="I36" s="10">
        <v>2921.0</v>
      </c>
      <c r="J36" s="10">
        <v>3821.0</v>
      </c>
      <c r="K36" s="48"/>
      <c r="L36" s="48"/>
      <c r="M36" s="48"/>
      <c r="N36" s="48"/>
      <c r="O36" s="48"/>
      <c r="P36" s="48"/>
      <c r="Q36" s="48"/>
      <c r="R36" s="48"/>
      <c r="S36" s="48"/>
      <c r="T36" s="48"/>
      <c r="U36" s="48"/>
      <c r="V36" s="48"/>
      <c r="W36" s="48"/>
      <c r="X36" s="48"/>
      <c r="Y36" s="48"/>
      <c r="Z36" s="48"/>
      <c r="AA36" s="48"/>
    </row>
    <row r="37">
      <c r="A37" s="69" t="s">
        <v>58</v>
      </c>
      <c r="B37" s="70"/>
      <c r="C37" s="70">
        <f t="shared" ref="C37:J37" si="11">+SUM(C31:C36)</f>
        <v>21600</v>
      </c>
      <c r="D37" s="70">
        <f t="shared" si="11"/>
        <v>21379</v>
      </c>
      <c r="E37" s="70">
        <f t="shared" si="11"/>
        <v>23259</v>
      </c>
      <c r="F37" s="70">
        <f t="shared" si="11"/>
        <v>22536</v>
      </c>
      <c r="G37" s="70">
        <f t="shared" si="11"/>
        <v>23717</v>
      </c>
      <c r="H37" s="70">
        <f t="shared" si="11"/>
        <v>31342</v>
      </c>
      <c r="I37" s="70">
        <f t="shared" si="11"/>
        <v>37740</v>
      </c>
      <c r="J37" s="70">
        <f t="shared" si="11"/>
        <v>40321</v>
      </c>
      <c r="K37" s="48"/>
      <c r="L37" s="48"/>
      <c r="M37" s="48"/>
      <c r="N37" s="48"/>
      <c r="O37" s="48"/>
      <c r="P37" s="48"/>
      <c r="Q37" s="48"/>
      <c r="R37" s="48"/>
      <c r="S37" s="48"/>
      <c r="T37" s="48"/>
      <c r="U37" s="48"/>
      <c r="V37" s="48"/>
      <c r="W37" s="48"/>
      <c r="X37" s="48"/>
      <c r="Y37" s="48"/>
      <c r="Z37" s="48"/>
      <c r="AA37" s="48"/>
    </row>
    <row r="38">
      <c r="A38" s="62" t="s">
        <v>59</v>
      </c>
      <c r="B38" s="74"/>
      <c r="C38" s="74"/>
      <c r="D38" s="74"/>
      <c r="E38" s="74"/>
      <c r="F38" s="74"/>
      <c r="G38" s="74"/>
      <c r="H38" s="74"/>
      <c r="I38" s="74"/>
      <c r="J38" s="74"/>
      <c r="K38" s="48"/>
      <c r="L38" s="48"/>
      <c r="M38" s="48"/>
      <c r="N38" s="48"/>
      <c r="O38" s="48"/>
      <c r="P38" s="48"/>
      <c r="Q38" s="48"/>
      <c r="R38" s="48"/>
      <c r="S38" s="48"/>
      <c r="T38" s="48"/>
      <c r="U38" s="48"/>
      <c r="V38" s="48"/>
      <c r="W38" s="48"/>
      <c r="X38" s="48"/>
      <c r="Y38" s="48"/>
      <c r="Z38" s="48"/>
      <c r="AA38" s="48"/>
    </row>
    <row r="39">
      <c r="A39" s="48" t="s">
        <v>60</v>
      </c>
      <c r="B39" s="74"/>
      <c r="C39" s="74"/>
      <c r="D39" s="74"/>
      <c r="E39" s="74"/>
      <c r="F39" s="74"/>
      <c r="G39" s="74"/>
      <c r="H39" s="74"/>
      <c r="I39" s="74"/>
      <c r="J39" s="74"/>
      <c r="K39" s="48"/>
      <c r="L39" s="48"/>
      <c r="M39" s="48"/>
      <c r="N39" s="48"/>
      <c r="O39" s="48"/>
      <c r="P39" s="48"/>
      <c r="Q39" s="48"/>
      <c r="R39" s="48"/>
      <c r="S39" s="48"/>
      <c r="T39" s="48"/>
      <c r="U39" s="48"/>
      <c r="V39" s="48"/>
      <c r="W39" s="48"/>
      <c r="X39" s="48"/>
      <c r="Y39" s="48"/>
      <c r="Z39" s="48"/>
      <c r="AA39" s="48"/>
    </row>
    <row r="40">
      <c r="A40" s="48" t="s">
        <v>61</v>
      </c>
      <c r="B40" s="10"/>
      <c r="C40" s="10">
        <v>107.0</v>
      </c>
      <c r="D40" s="10">
        <v>44.0</v>
      </c>
      <c r="E40" s="10">
        <v>6.0</v>
      </c>
      <c r="F40" s="10">
        <v>6.0</v>
      </c>
      <c r="G40" s="10">
        <v>6.0</v>
      </c>
      <c r="H40" s="10">
        <v>3.0</v>
      </c>
      <c r="I40" s="10">
        <v>0.0</v>
      </c>
      <c r="J40" s="10">
        <v>500.0</v>
      </c>
      <c r="K40" s="48"/>
      <c r="L40" s="48"/>
      <c r="M40" s="48"/>
      <c r="N40" s="48"/>
      <c r="O40" s="48"/>
      <c r="P40" s="48"/>
      <c r="Q40" s="48"/>
      <c r="R40" s="48"/>
      <c r="S40" s="48"/>
      <c r="T40" s="48"/>
      <c r="U40" s="48"/>
      <c r="V40" s="48"/>
      <c r="W40" s="48"/>
      <c r="X40" s="48"/>
      <c r="Y40" s="48"/>
      <c r="Z40" s="48"/>
      <c r="AA40" s="48"/>
    </row>
    <row r="41">
      <c r="A41" s="48" t="s">
        <v>62</v>
      </c>
      <c r="B41" s="10"/>
      <c r="C41" s="10">
        <v>74.0</v>
      </c>
      <c r="D41" s="10">
        <v>1.0</v>
      </c>
      <c r="E41" s="10">
        <v>325.0</v>
      </c>
      <c r="F41" s="10">
        <v>336.0</v>
      </c>
      <c r="G41" s="10">
        <v>9.0</v>
      </c>
      <c r="H41" s="10">
        <v>248.0</v>
      </c>
      <c r="I41" s="10">
        <v>2.0</v>
      </c>
      <c r="J41" s="10">
        <v>10.0</v>
      </c>
      <c r="K41" s="48"/>
      <c r="L41" s="48"/>
      <c r="M41" s="48"/>
      <c r="N41" s="48"/>
      <c r="O41" s="48"/>
      <c r="P41" s="48"/>
      <c r="Q41" s="48"/>
      <c r="R41" s="48"/>
      <c r="S41" s="48"/>
      <c r="T41" s="48"/>
      <c r="U41" s="48"/>
      <c r="V41" s="48"/>
      <c r="W41" s="48"/>
      <c r="X41" s="48"/>
      <c r="Y41" s="48"/>
      <c r="Z41" s="48"/>
      <c r="AA41" s="48"/>
    </row>
    <row r="42">
      <c r="A42" s="48" t="s">
        <v>63</v>
      </c>
      <c r="B42" s="10"/>
      <c r="C42" s="10">
        <v>2131.0</v>
      </c>
      <c r="D42" s="10">
        <v>2191.0</v>
      </c>
      <c r="E42" s="10">
        <v>2048.0</v>
      </c>
      <c r="F42" s="10">
        <v>2279.0</v>
      </c>
      <c r="G42" s="10">
        <v>2612.0</v>
      </c>
      <c r="H42" s="10">
        <v>2248.0</v>
      </c>
      <c r="I42" s="10">
        <v>2836.0</v>
      </c>
      <c r="J42" s="10">
        <v>3358.0</v>
      </c>
      <c r="K42" s="48"/>
      <c r="L42" s="48"/>
      <c r="M42" s="48"/>
      <c r="N42" s="48"/>
      <c r="O42" s="48"/>
      <c r="P42" s="48"/>
      <c r="Q42" s="48"/>
      <c r="R42" s="48"/>
      <c r="S42" s="48"/>
      <c r="T42" s="48"/>
      <c r="U42" s="48"/>
      <c r="V42" s="48"/>
      <c r="W42" s="48"/>
      <c r="X42" s="48"/>
      <c r="Y42" s="48"/>
      <c r="Z42" s="48"/>
      <c r="AA42" s="48"/>
    </row>
    <row r="43">
      <c r="A43" s="48" t="s">
        <v>64</v>
      </c>
      <c r="B43" s="74"/>
      <c r="C43" s="74"/>
      <c r="D43" s="74"/>
      <c r="E43" s="74"/>
      <c r="F43" s="74"/>
      <c r="G43" s="74"/>
      <c r="H43" s="10">
        <v>445.0</v>
      </c>
      <c r="I43" s="10">
        <v>467.0</v>
      </c>
      <c r="J43" s="10">
        <v>420.0</v>
      </c>
      <c r="K43" s="48"/>
      <c r="L43" s="48"/>
      <c r="M43" s="48"/>
      <c r="N43" s="48"/>
      <c r="O43" s="48"/>
      <c r="P43" s="48"/>
      <c r="Q43" s="48"/>
      <c r="R43" s="48"/>
      <c r="S43" s="48"/>
      <c r="T43" s="48"/>
      <c r="U43" s="48"/>
      <c r="V43" s="48"/>
      <c r="W43" s="48"/>
      <c r="X43" s="48"/>
      <c r="Y43" s="48"/>
      <c r="Z43" s="48"/>
      <c r="AA43" s="48"/>
    </row>
    <row r="44">
      <c r="A44" s="48" t="s">
        <v>65</v>
      </c>
      <c r="B44" s="10"/>
      <c r="C44" s="10">
        <v>3951.0</v>
      </c>
      <c r="D44" s="10">
        <v>3037.0</v>
      </c>
      <c r="E44" s="10">
        <v>3011.0</v>
      </c>
      <c r="F44" s="10">
        <v>3269.0</v>
      </c>
      <c r="G44" s="10">
        <v>5010.0</v>
      </c>
      <c r="H44" s="10">
        <v>5184.0</v>
      </c>
      <c r="I44" s="10">
        <v>6063.0</v>
      </c>
      <c r="J44" s="10">
        <v>6220.0</v>
      </c>
      <c r="K44" s="48"/>
      <c r="L44" s="48"/>
      <c r="M44" s="48"/>
      <c r="N44" s="48"/>
      <c r="O44" s="48"/>
      <c r="P44" s="48"/>
      <c r="Q44" s="48"/>
      <c r="R44" s="48"/>
      <c r="S44" s="48"/>
      <c r="T44" s="48"/>
      <c r="U44" s="48"/>
      <c r="V44" s="48"/>
      <c r="W44" s="48"/>
      <c r="X44" s="48"/>
      <c r="Y44" s="48"/>
      <c r="Z44" s="48"/>
      <c r="AA44" s="48"/>
    </row>
    <row r="45">
      <c r="A45" s="48" t="s">
        <v>66</v>
      </c>
      <c r="B45" s="10"/>
      <c r="C45" s="10">
        <v>71.0</v>
      </c>
      <c r="D45" s="10">
        <v>85.0</v>
      </c>
      <c r="E45" s="10">
        <v>84.0</v>
      </c>
      <c r="F45" s="10">
        <v>150.0</v>
      </c>
      <c r="G45" s="10">
        <v>229.0</v>
      </c>
      <c r="H45" s="10">
        <v>156.0</v>
      </c>
      <c r="I45" s="10">
        <v>306.0</v>
      </c>
      <c r="J45" s="10">
        <v>222.0</v>
      </c>
      <c r="K45" s="48"/>
      <c r="L45" s="48"/>
      <c r="M45" s="48"/>
      <c r="N45" s="48"/>
      <c r="O45" s="48"/>
      <c r="P45" s="48"/>
      <c r="Q45" s="48"/>
      <c r="R45" s="48"/>
      <c r="S45" s="48"/>
      <c r="T45" s="48"/>
      <c r="U45" s="48"/>
      <c r="V45" s="48"/>
      <c r="W45" s="48"/>
      <c r="X45" s="48"/>
      <c r="Y45" s="48"/>
      <c r="Z45" s="48"/>
      <c r="AA45" s="48"/>
    </row>
    <row r="46">
      <c r="A46" s="67" t="s">
        <v>67</v>
      </c>
      <c r="B46" s="68"/>
      <c r="C46" s="68">
        <f t="shared" ref="C46:J46" si="12">+SUM(C40:C45)</f>
        <v>6334</v>
      </c>
      <c r="D46" s="68">
        <f t="shared" si="12"/>
        <v>5358</v>
      </c>
      <c r="E46" s="68">
        <f t="shared" si="12"/>
        <v>5474</v>
      </c>
      <c r="F46" s="68">
        <f t="shared" si="12"/>
        <v>6040</v>
      </c>
      <c r="G46" s="68">
        <f t="shared" si="12"/>
        <v>7866</v>
      </c>
      <c r="H46" s="68">
        <f t="shared" si="12"/>
        <v>8284</v>
      </c>
      <c r="I46" s="68">
        <f t="shared" si="12"/>
        <v>9674</v>
      </c>
      <c r="J46" s="68">
        <f t="shared" si="12"/>
        <v>10730</v>
      </c>
      <c r="K46" s="48"/>
      <c r="L46" s="48"/>
      <c r="M46" s="48"/>
      <c r="N46" s="48"/>
      <c r="O46" s="48"/>
      <c r="P46" s="48"/>
      <c r="Q46" s="48"/>
      <c r="R46" s="48"/>
      <c r="S46" s="48"/>
      <c r="T46" s="48"/>
      <c r="U46" s="48"/>
      <c r="V46" s="48"/>
      <c r="W46" s="48"/>
      <c r="X46" s="48"/>
      <c r="Y46" s="48"/>
      <c r="Z46" s="48"/>
      <c r="AA46" s="48"/>
    </row>
    <row r="47">
      <c r="A47" s="48" t="s">
        <v>68</v>
      </c>
      <c r="B47" s="10"/>
      <c r="C47" s="10">
        <v>1079.0</v>
      </c>
      <c r="D47" s="10">
        <v>1993.0</v>
      </c>
      <c r="E47" s="10">
        <v>3471.0</v>
      </c>
      <c r="F47" s="10">
        <v>3468.0</v>
      </c>
      <c r="G47" s="10">
        <v>3464.0</v>
      </c>
      <c r="H47" s="10">
        <v>9406.0</v>
      </c>
      <c r="I47" s="10">
        <v>9413.0</v>
      </c>
      <c r="J47" s="10">
        <v>8920.0</v>
      </c>
      <c r="K47" s="48"/>
      <c r="L47" s="48"/>
      <c r="M47" s="48"/>
      <c r="N47" s="48"/>
      <c r="O47" s="48"/>
      <c r="P47" s="48"/>
      <c r="Q47" s="48"/>
      <c r="R47" s="48"/>
      <c r="S47" s="48"/>
      <c r="T47" s="48"/>
      <c r="U47" s="48"/>
      <c r="V47" s="48"/>
      <c r="W47" s="48"/>
      <c r="X47" s="48"/>
      <c r="Y47" s="48"/>
      <c r="Z47" s="48"/>
      <c r="AA47" s="48"/>
    </row>
    <row r="48">
      <c r="A48" s="48" t="s">
        <v>69</v>
      </c>
      <c r="B48" s="74"/>
      <c r="C48" s="74"/>
      <c r="D48" s="74"/>
      <c r="E48" s="74"/>
      <c r="F48" s="74"/>
      <c r="G48" s="74"/>
      <c r="H48" s="10">
        <v>2913.0</v>
      </c>
      <c r="I48" s="10">
        <v>2931.0</v>
      </c>
      <c r="J48" s="10">
        <v>2777.0</v>
      </c>
      <c r="K48" s="48"/>
      <c r="L48" s="48"/>
      <c r="M48" s="48"/>
      <c r="N48" s="48"/>
      <c r="O48" s="48"/>
      <c r="P48" s="48"/>
      <c r="Q48" s="48"/>
      <c r="R48" s="48"/>
      <c r="S48" s="48"/>
      <c r="T48" s="48"/>
      <c r="U48" s="48"/>
      <c r="V48" s="48"/>
      <c r="W48" s="48"/>
      <c r="X48" s="48"/>
      <c r="Y48" s="48"/>
      <c r="Z48" s="48"/>
      <c r="AA48" s="48"/>
    </row>
    <row r="49">
      <c r="A49" s="48" t="s">
        <v>70</v>
      </c>
      <c r="B49" s="10"/>
      <c r="C49" s="10">
        <v>1480.0</v>
      </c>
      <c r="D49" s="10">
        <v>1770.0</v>
      </c>
      <c r="E49" s="10">
        <v>1907.0</v>
      </c>
      <c r="F49" s="10">
        <v>3216.0</v>
      </c>
      <c r="G49" s="10">
        <v>3347.0</v>
      </c>
      <c r="H49" s="10">
        <v>2684.0</v>
      </c>
      <c r="I49" s="10">
        <v>2955.0</v>
      </c>
      <c r="J49" s="10">
        <v>2613.0</v>
      </c>
      <c r="K49" s="48"/>
      <c r="L49" s="48"/>
      <c r="M49" s="48"/>
      <c r="N49" s="48"/>
      <c r="O49" s="48"/>
      <c r="P49" s="48"/>
      <c r="Q49" s="48"/>
      <c r="R49" s="48"/>
      <c r="S49" s="48"/>
      <c r="T49" s="48"/>
      <c r="U49" s="48"/>
      <c r="V49" s="48"/>
      <c r="W49" s="48"/>
      <c r="X49" s="48"/>
      <c r="Y49" s="48"/>
      <c r="Z49" s="48"/>
      <c r="AA49" s="48"/>
    </row>
    <row r="50">
      <c r="A50" s="48" t="s">
        <v>71</v>
      </c>
      <c r="B50" s="74"/>
      <c r="C50" s="74"/>
      <c r="D50" s="74"/>
      <c r="E50" s="74"/>
      <c r="F50" s="74"/>
      <c r="G50" s="74"/>
      <c r="H50" s="74"/>
      <c r="I50" s="74"/>
      <c r="J50" s="74"/>
      <c r="K50" s="48"/>
      <c r="L50" s="48"/>
      <c r="M50" s="48"/>
      <c r="N50" s="48"/>
      <c r="O50" s="48"/>
      <c r="P50" s="48"/>
      <c r="Q50" s="48"/>
      <c r="R50" s="48"/>
      <c r="S50" s="48"/>
      <c r="T50" s="48"/>
      <c r="U50" s="48"/>
      <c r="V50" s="48"/>
      <c r="W50" s="48"/>
      <c r="X50" s="48"/>
      <c r="Y50" s="48"/>
      <c r="Z50" s="48"/>
      <c r="AA50" s="48"/>
    </row>
    <row r="51">
      <c r="A51" s="48" t="s">
        <v>72</v>
      </c>
      <c r="B51" s="74"/>
      <c r="C51" s="74"/>
      <c r="D51" s="74"/>
      <c r="E51" s="74"/>
      <c r="F51" s="74"/>
      <c r="G51" s="74"/>
      <c r="H51" s="74"/>
      <c r="I51" s="10">
        <v>0.0</v>
      </c>
      <c r="J51" s="10">
        <v>0.0</v>
      </c>
      <c r="K51" s="48"/>
      <c r="L51" s="48"/>
      <c r="M51" s="48"/>
      <c r="N51" s="48"/>
      <c r="O51" s="48"/>
      <c r="P51" s="48"/>
      <c r="Q51" s="48"/>
      <c r="R51" s="48"/>
      <c r="S51" s="48"/>
      <c r="T51" s="48"/>
      <c r="U51" s="48"/>
      <c r="V51" s="48"/>
      <c r="W51" s="48"/>
      <c r="X51" s="48"/>
      <c r="Y51" s="48"/>
      <c r="Z51" s="48"/>
      <c r="AA51" s="48"/>
    </row>
    <row r="52">
      <c r="A52" s="48" t="s">
        <v>73</v>
      </c>
      <c r="B52" s="74"/>
      <c r="C52" s="74"/>
      <c r="D52" s="74"/>
      <c r="E52" s="74"/>
      <c r="F52" s="74"/>
      <c r="G52" s="74"/>
      <c r="H52" s="74"/>
      <c r="I52" s="74"/>
      <c r="J52" s="74"/>
      <c r="K52" s="48"/>
      <c r="L52" s="48"/>
      <c r="M52" s="48"/>
      <c r="N52" s="48"/>
      <c r="O52" s="48"/>
      <c r="P52" s="48"/>
      <c r="Q52" s="48"/>
      <c r="R52" s="48"/>
      <c r="S52" s="48"/>
      <c r="T52" s="48"/>
      <c r="U52" s="48"/>
      <c r="V52" s="48"/>
      <c r="W52" s="48"/>
      <c r="X52" s="48"/>
      <c r="Y52" s="48"/>
      <c r="Z52" s="48"/>
      <c r="AA52" s="48"/>
    </row>
    <row r="53">
      <c r="A53" s="48" t="s">
        <v>74</v>
      </c>
      <c r="B53" s="74"/>
      <c r="C53" s="74"/>
      <c r="D53" s="74"/>
      <c r="E53" s="74"/>
      <c r="F53" s="74"/>
      <c r="G53" s="74"/>
      <c r="H53" s="74"/>
      <c r="I53" s="74"/>
      <c r="J53" s="74"/>
      <c r="K53" s="48"/>
      <c r="L53" s="48"/>
      <c r="M53" s="48"/>
      <c r="N53" s="48"/>
      <c r="O53" s="48"/>
      <c r="P53" s="48"/>
      <c r="Q53" s="48"/>
      <c r="R53" s="48"/>
      <c r="S53" s="48"/>
      <c r="T53" s="48"/>
      <c r="U53" s="48"/>
      <c r="V53" s="48"/>
      <c r="W53" s="48"/>
      <c r="X53" s="48"/>
      <c r="Y53" s="48"/>
      <c r="Z53" s="48"/>
      <c r="AA53" s="48"/>
    </row>
    <row r="54">
      <c r="A54" s="48" t="s">
        <v>75</v>
      </c>
      <c r="B54" s="74"/>
      <c r="C54" s="74"/>
      <c r="D54" s="74"/>
      <c r="E54" s="74"/>
      <c r="F54" s="74"/>
      <c r="G54" s="74"/>
      <c r="H54" s="74"/>
      <c r="I54" s="74"/>
      <c r="J54" s="74"/>
      <c r="K54" s="48"/>
      <c r="L54" s="48"/>
      <c r="M54" s="48"/>
      <c r="N54" s="48"/>
      <c r="O54" s="48"/>
      <c r="P54" s="48"/>
      <c r="Q54" s="48"/>
      <c r="R54" s="48"/>
      <c r="S54" s="48"/>
      <c r="T54" s="48"/>
      <c r="U54" s="48"/>
      <c r="V54" s="48"/>
      <c r="W54" s="48"/>
      <c r="X54" s="48"/>
      <c r="Y54" s="48"/>
      <c r="Z54" s="48"/>
      <c r="AA54" s="48"/>
    </row>
    <row r="55">
      <c r="A55" s="48" t="s">
        <v>76</v>
      </c>
      <c r="B55" s="10"/>
      <c r="C55" s="10">
        <v>3.0</v>
      </c>
      <c r="D55" s="10">
        <v>3.0</v>
      </c>
      <c r="E55" s="10">
        <v>3.0</v>
      </c>
      <c r="F55" s="10">
        <v>3.0</v>
      </c>
      <c r="G55" s="10">
        <v>3.0</v>
      </c>
      <c r="H55" s="10">
        <v>3.0</v>
      </c>
      <c r="I55" s="10">
        <v>3.0</v>
      </c>
      <c r="J55" s="10">
        <v>3.0</v>
      </c>
      <c r="K55" s="48"/>
      <c r="L55" s="48"/>
      <c r="M55" s="48"/>
      <c r="N55" s="48"/>
      <c r="O55" s="48"/>
      <c r="P55" s="48"/>
      <c r="Q55" s="48"/>
      <c r="R55" s="48"/>
      <c r="S55" s="48"/>
      <c r="T55" s="48"/>
      <c r="U55" s="48"/>
      <c r="V55" s="48"/>
      <c r="W55" s="48"/>
      <c r="X55" s="48"/>
      <c r="Y55" s="48"/>
      <c r="Z55" s="48"/>
      <c r="AA55" s="48"/>
    </row>
    <row r="56">
      <c r="A56" s="48" t="s">
        <v>77</v>
      </c>
      <c r="B56" s="10"/>
      <c r="C56" s="10">
        <v>6773.0</v>
      </c>
      <c r="D56" s="10">
        <v>7786.0</v>
      </c>
      <c r="E56" s="10">
        <v>8638.0</v>
      </c>
      <c r="F56" s="10">
        <v>6384.0</v>
      </c>
      <c r="G56" s="10">
        <v>7163.0</v>
      </c>
      <c r="H56" s="10">
        <v>8299.0</v>
      </c>
      <c r="I56" s="10">
        <v>9965.0</v>
      </c>
      <c r="J56" s="10">
        <v>11484.0</v>
      </c>
      <c r="K56" s="48"/>
      <c r="L56" s="48"/>
      <c r="M56" s="48"/>
      <c r="N56" s="48"/>
      <c r="O56" s="48"/>
      <c r="P56" s="48"/>
      <c r="Q56" s="48"/>
      <c r="R56" s="48"/>
      <c r="S56" s="48"/>
      <c r="T56" s="48"/>
      <c r="U56" s="48"/>
      <c r="V56" s="48"/>
      <c r="W56" s="48"/>
      <c r="X56" s="48"/>
      <c r="Y56" s="48"/>
      <c r="Z56" s="48"/>
      <c r="AA56" s="48"/>
    </row>
    <row r="57">
      <c r="A57" s="48" t="s">
        <v>78</v>
      </c>
      <c r="B57" s="10"/>
      <c r="C57" s="10">
        <v>1246.0</v>
      </c>
      <c r="D57" s="10">
        <v>318.0</v>
      </c>
      <c r="E57" s="10">
        <v>-213.0</v>
      </c>
      <c r="F57" s="10">
        <v>-92.0</v>
      </c>
      <c r="G57" s="10">
        <v>231.0</v>
      </c>
      <c r="H57" s="10">
        <v>-56.0</v>
      </c>
      <c r="I57" s="10">
        <v>-380.0</v>
      </c>
      <c r="J57" s="10">
        <v>318.0</v>
      </c>
      <c r="K57" s="48"/>
      <c r="L57" s="48"/>
      <c r="M57" s="48"/>
      <c r="N57" s="48"/>
      <c r="O57" s="48"/>
      <c r="P57" s="48"/>
      <c r="Q57" s="48"/>
      <c r="R57" s="48"/>
      <c r="S57" s="48"/>
      <c r="T57" s="48"/>
      <c r="U57" s="48"/>
      <c r="V57" s="48"/>
      <c r="W57" s="48"/>
      <c r="X57" s="48"/>
      <c r="Y57" s="48"/>
      <c r="Z57" s="48"/>
      <c r="AA57" s="48"/>
    </row>
    <row r="58">
      <c r="A58" s="48" t="s">
        <v>79</v>
      </c>
      <c r="B58" s="10"/>
      <c r="C58" s="10">
        <v>4685.0</v>
      </c>
      <c r="D58" s="10">
        <v>4151.0</v>
      </c>
      <c r="E58" s="10">
        <v>3979.0</v>
      </c>
      <c r="F58" s="10">
        <v>3517.0</v>
      </c>
      <c r="G58" s="10">
        <v>1643.0</v>
      </c>
      <c r="H58" s="10">
        <v>-191.0</v>
      </c>
      <c r="I58" s="10">
        <v>3179.0</v>
      </c>
      <c r="J58" s="10">
        <v>3476.0</v>
      </c>
      <c r="K58" s="48"/>
      <c r="L58" s="48"/>
      <c r="M58" s="48"/>
      <c r="N58" s="48"/>
      <c r="O58" s="48"/>
      <c r="P58" s="48"/>
      <c r="Q58" s="48"/>
      <c r="R58" s="48"/>
      <c r="S58" s="48"/>
      <c r="T58" s="48"/>
      <c r="U58" s="48"/>
      <c r="V58" s="48"/>
      <c r="W58" s="48"/>
      <c r="X58" s="48"/>
      <c r="Y58" s="48"/>
      <c r="Z58" s="48"/>
      <c r="AA58" s="48"/>
    </row>
    <row r="59">
      <c r="A59" s="67" t="s">
        <v>80</v>
      </c>
      <c r="B59" s="68"/>
      <c r="C59" s="68">
        <f t="shared" ref="C59:J59" si="13">+SUM(C54:C58)</f>
        <v>12707</v>
      </c>
      <c r="D59" s="68">
        <f t="shared" si="13"/>
        <v>12258</v>
      </c>
      <c r="E59" s="68">
        <f t="shared" si="13"/>
        <v>12407</v>
      </c>
      <c r="F59" s="68">
        <f t="shared" si="13"/>
        <v>9812</v>
      </c>
      <c r="G59" s="68">
        <f t="shared" si="13"/>
        <v>9040</v>
      </c>
      <c r="H59" s="68">
        <f t="shared" si="13"/>
        <v>8055</v>
      </c>
      <c r="I59" s="68">
        <f t="shared" si="13"/>
        <v>12767</v>
      </c>
      <c r="J59" s="68">
        <f t="shared" si="13"/>
        <v>15281</v>
      </c>
      <c r="K59" s="48"/>
      <c r="L59" s="48"/>
      <c r="M59" s="48"/>
      <c r="N59" s="48"/>
      <c r="O59" s="48"/>
      <c r="P59" s="48"/>
      <c r="Q59" s="48"/>
      <c r="R59" s="48"/>
      <c r="S59" s="48"/>
      <c r="T59" s="48"/>
      <c r="U59" s="48"/>
      <c r="V59" s="48"/>
      <c r="W59" s="48"/>
      <c r="X59" s="48"/>
      <c r="Y59" s="48"/>
      <c r="Z59" s="48"/>
      <c r="AA59" s="48"/>
    </row>
    <row r="60">
      <c r="A60" s="69" t="s">
        <v>81</v>
      </c>
      <c r="B60" s="70"/>
      <c r="C60" s="70">
        <f t="shared" ref="C60:J60" si="14">+SUM(C46:C51)+C59</f>
        <v>21600</v>
      </c>
      <c r="D60" s="70">
        <f t="shared" si="14"/>
        <v>21379</v>
      </c>
      <c r="E60" s="70">
        <f t="shared" si="14"/>
        <v>23259</v>
      </c>
      <c r="F60" s="70">
        <f t="shared" si="14"/>
        <v>22536</v>
      </c>
      <c r="G60" s="70">
        <f t="shared" si="14"/>
        <v>23717</v>
      </c>
      <c r="H60" s="70">
        <f t="shared" si="14"/>
        <v>31342</v>
      </c>
      <c r="I60" s="70">
        <f t="shared" si="14"/>
        <v>37740</v>
      </c>
      <c r="J60" s="70">
        <f t="shared" si="14"/>
        <v>40321</v>
      </c>
      <c r="K60" s="48"/>
      <c r="L60" s="48"/>
      <c r="M60" s="48"/>
      <c r="N60" s="48"/>
      <c r="O60" s="48"/>
      <c r="P60" s="48"/>
      <c r="Q60" s="48"/>
      <c r="R60" s="48"/>
      <c r="S60" s="48"/>
      <c r="T60" s="48"/>
      <c r="U60" s="48"/>
      <c r="V60" s="48"/>
      <c r="W60" s="48"/>
      <c r="X60" s="48"/>
      <c r="Y60" s="48"/>
      <c r="Z60" s="48"/>
      <c r="AA60" s="48"/>
    </row>
    <row r="61">
      <c r="A61" s="76" t="s">
        <v>82</v>
      </c>
      <c r="B61" s="77"/>
      <c r="C61" s="77">
        <f t="shared" ref="C61:J61" si="15">+C60-C37</f>
        <v>0</v>
      </c>
      <c r="D61" s="77">
        <f t="shared" si="15"/>
        <v>0</v>
      </c>
      <c r="E61" s="77">
        <f t="shared" si="15"/>
        <v>0</v>
      </c>
      <c r="F61" s="77">
        <f t="shared" si="15"/>
        <v>0</v>
      </c>
      <c r="G61" s="77">
        <f t="shared" si="15"/>
        <v>0</v>
      </c>
      <c r="H61" s="77">
        <f t="shared" si="15"/>
        <v>0</v>
      </c>
      <c r="I61" s="77">
        <f t="shared" si="15"/>
        <v>0</v>
      </c>
      <c r="J61" s="77">
        <f t="shared" si="15"/>
        <v>0</v>
      </c>
      <c r="K61" s="48"/>
      <c r="L61" s="48"/>
      <c r="M61" s="48"/>
      <c r="N61" s="48"/>
      <c r="O61" s="48"/>
      <c r="P61" s="48"/>
      <c r="Q61" s="48"/>
      <c r="R61" s="48"/>
      <c r="S61" s="48"/>
      <c r="T61" s="48"/>
      <c r="U61" s="48"/>
      <c r="V61" s="48"/>
      <c r="W61" s="48"/>
      <c r="X61" s="48"/>
      <c r="Y61" s="48"/>
      <c r="Z61" s="48"/>
      <c r="AA61" s="48"/>
    </row>
    <row r="62">
      <c r="A62" s="78" t="s">
        <v>83</v>
      </c>
      <c r="B62" s="79"/>
      <c r="C62" s="79"/>
      <c r="D62" s="79"/>
      <c r="E62" s="79"/>
      <c r="F62" s="79"/>
      <c r="G62" s="79"/>
      <c r="H62" s="79"/>
      <c r="I62" s="79"/>
      <c r="J62" s="79"/>
      <c r="K62" s="48"/>
      <c r="L62" s="48"/>
      <c r="M62" s="48"/>
      <c r="N62" s="48"/>
      <c r="O62" s="48"/>
      <c r="P62" s="48"/>
      <c r="Q62" s="48"/>
      <c r="R62" s="48"/>
      <c r="S62" s="48"/>
      <c r="T62" s="48"/>
      <c r="U62" s="48"/>
      <c r="V62" s="48"/>
      <c r="W62" s="48"/>
      <c r="X62" s="48"/>
      <c r="Y62" s="48"/>
      <c r="Z62" s="48"/>
      <c r="AA62" s="48"/>
    </row>
    <row r="63">
      <c r="A63" s="48" t="s">
        <v>84</v>
      </c>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row>
    <row r="64">
      <c r="A64" s="62" t="s">
        <v>85</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row>
    <row r="65">
      <c r="A65" s="62" t="s">
        <v>86</v>
      </c>
      <c r="B65" s="63"/>
      <c r="C65" s="63">
        <f t="shared" ref="C65:J65" si="16">+C12</f>
        <v>3273</v>
      </c>
      <c r="D65" s="63">
        <f t="shared" si="16"/>
        <v>3760</v>
      </c>
      <c r="E65" s="63">
        <f t="shared" si="16"/>
        <v>4240</v>
      </c>
      <c r="F65" s="63">
        <f t="shared" si="16"/>
        <v>1933</v>
      </c>
      <c r="G65" s="63">
        <f t="shared" si="16"/>
        <v>4029</v>
      </c>
      <c r="H65" s="63">
        <f t="shared" si="16"/>
        <v>2539</v>
      </c>
      <c r="I65" s="63">
        <f t="shared" si="16"/>
        <v>5727</v>
      </c>
      <c r="J65" s="63">
        <f t="shared" si="16"/>
        <v>6046</v>
      </c>
      <c r="K65" s="48"/>
      <c r="L65" s="48"/>
      <c r="M65" s="48"/>
      <c r="N65" s="48"/>
      <c r="O65" s="48"/>
      <c r="P65" s="48"/>
      <c r="Q65" s="48"/>
      <c r="R65" s="48"/>
      <c r="S65" s="48"/>
      <c r="T65" s="48"/>
      <c r="U65" s="48"/>
      <c r="V65" s="48"/>
      <c r="W65" s="48"/>
      <c r="X65" s="48"/>
      <c r="Y65" s="48"/>
      <c r="Z65" s="48"/>
      <c r="AA65" s="48"/>
    </row>
    <row r="66">
      <c r="A66" s="48" t="s">
        <v>87</v>
      </c>
      <c r="B66" s="74"/>
      <c r="C66" s="74"/>
      <c r="D66" s="74"/>
      <c r="E66" s="74"/>
      <c r="F66" s="74"/>
      <c r="G66" s="74"/>
      <c r="H66" s="74"/>
      <c r="I66" s="74"/>
      <c r="J66" s="74"/>
      <c r="K66" s="48"/>
      <c r="L66" s="48"/>
      <c r="M66" s="48"/>
      <c r="N66" s="48"/>
      <c r="O66" s="48"/>
      <c r="P66" s="48"/>
      <c r="Q66" s="48"/>
      <c r="R66" s="48"/>
      <c r="S66" s="48"/>
      <c r="T66" s="48"/>
      <c r="U66" s="48"/>
      <c r="V66" s="48"/>
      <c r="W66" s="48"/>
      <c r="X66" s="48"/>
      <c r="Y66" s="48"/>
      <c r="Z66" s="48"/>
      <c r="AA66" s="48"/>
    </row>
    <row r="67">
      <c r="A67" s="48" t="s">
        <v>88</v>
      </c>
      <c r="B67" s="10"/>
      <c r="C67" s="10">
        <v>606.0</v>
      </c>
      <c r="D67" s="10">
        <v>649.0</v>
      </c>
      <c r="E67" s="10">
        <v>706.0</v>
      </c>
      <c r="F67" s="10">
        <v>747.0</v>
      </c>
      <c r="G67" s="10">
        <v>705.0</v>
      </c>
      <c r="H67" s="10">
        <v>721.0</v>
      </c>
      <c r="I67" s="10">
        <v>744.0</v>
      </c>
      <c r="J67" s="10">
        <v>717.0</v>
      </c>
      <c r="K67" s="48"/>
      <c r="L67" s="48"/>
      <c r="M67" s="48"/>
      <c r="N67" s="48"/>
      <c r="O67" s="48"/>
      <c r="P67" s="48"/>
      <c r="Q67" s="48"/>
      <c r="R67" s="48"/>
      <c r="S67" s="48"/>
      <c r="T67" s="48"/>
      <c r="U67" s="48"/>
      <c r="V67" s="48"/>
      <c r="W67" s="48"/>
      <c r="X67" s="48"/>
      <c r="Y67" s="48"/>
      <c r="Z67" s="48"/>
      <c r="AA67" s="48"/>
    </row>
    <row r="68">
      <c r="A68" s="48" t="s">
        <v>89</v>
      </c>
      <c r="B68" s="10"/>
      <c r="C68" s="10">
        <v>-113.0</v>
      </c>
      <c r="D68" s="10">
        <v>-80.0</v>
      </c>
      <c r="E68" s="10">
        <v>-273.0</v>
      </c>
      <c r="F68" s="10">
        <v>647.0</v>
      </c>
      <c r="G68" s="10">
        <v>34.0</v>
      </c>
      <c r="H68" s="10">
        <v>-380.0</v>
      </c>
      <c r="I68" s="10">
        <v>-385.0</v>
      </c>
      <c r="J68" s="10">
        <v>-650.0</v>
      </c>
      <c r="K68" s="48"/>
      <c r="L68" s="48"/>
      <c r="M68" s="48"/>
      <c r="N68" s="48"/>
      <c r="O68" s="48"/>
      <c r="P68" s="48"/>
      <c r="Q68" s="48"/>
      <c r="R68" s="48"/>
      <c r="S68" s="48"/>
      <c r="T68" s="48"/>
      <c r="U68" s="48"/>
      <c r="V68" s="48"/>
      <c r="W68" s="48"/>
      <c r="X68" s="48"/>
      <c r="Y68" s="48"/>
      <c r="Z68" s="48"/>
      <c r="AA68" s="48"/>
    </row>
    <row r="69">
      <c r="A69" s="48" t="s">
        <v>90</v>
      </c>
      <c r="B69" s="10"/>
      <c r="C69" s="10">
        <v>191.0</v>
      </c>
      <c r="D69" s="10">
        <v>236.0</v>
      </c>
      <c r="E69" s="10">
        <v>215.0</v>
      </c>
      <c r="F69" s="10">
        <v>218.0</v>
      </c>
      <c r="G69" s="10">
        <v>325.0</v>
      </c>
      <c r="H69" s="10">
        <v>429.0</v>
      </c>
      <c r="I69" s="10">
        <v>611.0</v>
      </c>
      <c r="J69" s="10">
        <v>638.0</v>
      </c>
      <c r="K69" s="48"/>
      <c r="L69" s="48"/>
      <c r="M69" s="48"/>
      <c r="N69" s="48"/>
      <c r="O69" s="48"/>
      <c r="P69" s="48"/>
      <c r="Q69" s="48"/>
      <c r="R69" s="48"/>
      <c r="S69" s="48"/>
      <c r="T69" s="48"/>
      <c r="U69" s="48"/>
      <c r="V69" s="48"/>
      <c r="W69" s="48"/>
      <c r="X69" s="48"/>
      <c r="Y69" s="48"/>
      <c r="Z69" s="48"/>
      <c r="AA69" s="48"/>
    </row>
    <row r="70">
      <c r="A70" s="48" t="s">
        <v>91</v>
      </c>
      <c r="B70" s="10"/>
      <c r="C70" s="10">
        <v>43.0</v>
      </c>
      <c r="D70" s="10">
        <v>13.0</v>
      </c>
      <c r="E70" s="10">
        <v>10.0</v>
      </c>
      <c r="F70" s="10">
        <v>27.0</v>
      </c>
      <c r="G70" s="10">
        <v>15.0</v>
      </c>
      <c r="H70" s="10">
        <v>398.0</v>
      </c>
      <c r="I70" s="10">
        <v>53.0</v>
      </c>
      <c r="J70" s="10">
        <v>123.0</v>
      </c>
      <c r="K70" s="48"/>
      <c r="L70" s="48"/>
      <c r="M70" s="48"/>
      <c r="N70" s="48"/>
      <c r="O70" s="48"/>
      <c r="P70" s="48"/>
      <c r="Q70" s="48"/>
      <c r="R70" s="48"/>
      <c r="S70" s="48"/>
      <c r="T70" s="48"/>
      <c r="U70" s="48"/>
      <c r="V70" s="48"/>
      <c r="W70" s="48"/>
      <c r="X70" s="48"/>
      <c r="Y70" s="48"/>
      <c r="Z70" s="48"/>
      <c r="AA70" s="48"/>
    </row>
    <row r="71">
      <c r="A71" s="48" t="s">
        <v>92</v>
      </c>
      <c r="B71" s="10"/>
      <c r="C71" s="10">
        <v>424.0</v>
      </c>
      <c r="D71" s="10">
        <v>98.0</v>
      </c>
      <c r="E71" s="10">
        <v>-117.0</v>
      </c>
      <c r="F71" s="10">
        <v>-99.0</v>
      </c>
      <c r="G71" s="10">
        <v>233.0</v>
      </c>
      <c r="H71" s="10">
        <v>23.0</v>
      </c>
      <c r="I71" s="10">
        <v>-138.0</v>
      </c>
      <c r="J71" s="10">
        <v>-26.0</v>
      </c>
      <c r="K71" s="48"/>
      <c r="L71" s="48"/>
      <c r="M71" s="48"/>
      <c r="N71" s="48"/>
      <c r="O71" s="48"/>
      <c r="P71" s="48"/>
      <c r="Q71" s="48"/>
      <c r="R71" s="48"/>
      <c r="S71" s="48"/>
      <c r="T71" s="48"/>
      <c r="U71" s="48"/>
      <c r="V71" s="48"/>
      <c r="W71" s="48"/>
      <c r="X71" s="48"/>
      <c r="Y71" s="48"/>
      <c r="Z71" s="48"/>
      <c r="AA71" s="48"/>
    </row>
    <row r="72">
      <c r="A72" s="48" t="s">
        <v>93</v>
      </c>
      <c r="B72" s="74"/>
      <c r="C72" s="74"/>
      <c r="D72" s="74"/>
      <c r="E72" s="74"/>
      <c r="F72" s="74"/>
      <c r="G72" s="74"/>
      <c r="H72" s="74"/>
      <c r="I72" s="74"/>
      <c r="J72" s="74"/>
      <c r="K72" s="48"/>
      <c r="L72" s="48"/>
      <c r="M72" s="48"/>
      <c r="N72" s="48"/>
      <c r="O72" s="48"/>
      <c r="P72" s="48"/>
      <c r="Q72" s="48"/>
      <c r="R72" s="48"/>
      <c r="S72" s="48"/>
      <c r="T72" s="48"/>
      <c r="U72" s="48"/>
      <c r="V72" s="48"/>
      <c r="W72" s="48"/>
      <c r="X72" s="48"/>
      <c r="Y72" s="48"/>
      <c r="Z72" s="48"/>
      <c r="AA72" s="48"/>
    </row>
    <row r="73">
      <c r="A73" s="48" t="s">
        <v>94</v>
      </c>
      <c r="B73" s="10"/>
      <c r="C73" s="10">
        <v>-216.0</v>
      </c>
      <c r="D73" s="10">
        <v>60.0</v>
      </c>
      <c r="E73" s="10">
        <v>-426.0</v>
      </c>
      <c r="F73" s="10">
        <v>187.0</v>
      </c>
      <c r="G73" s="10">
        <v>-270.0</v>
      </c>
      <c r="H73" s="10">
        <v>1239.0</v>
      </c>
      <c r="I73" s="10">
        <v>-1606.0</v>
      </c>
      <c r="J73" s="10">
        <v>-504.0</v>
      </c>
      <c r="K73" s="48"/>
      <c r="L73" s="48"/>
      <c r="M73" s="48"/>
      <c r="N73" s="48"/>
      <c r="O73" s="48"/>
      <c r="P73" s="48"/>
      <c r="Q73" s="48"/>
      <c r="R73" s="48"/>
      <c r="S73" s="48"/>
      <c r="T73" s="48"/>
      <c r="U73" s="48"/>
      <c r="V73" s="48"/>
      <c r="W73" s="48"/>
      <c r="X73" s="48"/>
      <c r="Y73" s="48"/>
      <c r="Z73" s="48"/>
      <c r="AA73" s="48"/>
    </row>
    <row r="74">
      <c r="A74" s="48" t="s">
        <v>95</v>
      </c>
      <c r="B74" s="10"/>
      <c r="C74" s="10">
        <v>-621.0</v>
      </c>
      <c r="D74" s="10">
        <v>-590.0</v>
      </c>
      <c r="E74" s="10">
        <v>-231.0</v>
      </c>
      <c r="F74" s="10">
        <v>-255.0</v>
      </c>
      <c r="G74" s="10">
        <v>-490.0</v>
      </c>
      <c r="H74" s="10">
        <v>-1854.0</v>
      </c>
      <c r="I74" s="10">
        <v>507.0</v>
      </c>
      <c r="J74" s="10">
        <v>-1676.0</v>
      </c>
      <c r="K74" s="48"/>
      <c r="L74" s="48"/>
      <c r="M74" s="48"/>
      <c r="N74" s="48"/>
      <c r="O74" s="48"/>
      <c r="P74" s="48"/>
      <c r="Q74" s="48"/>
      <c r="R74" s="48"/>
      <c r="S74" s="48"/>
      <c r="T74" s="48"/>
      <c r="U74" s="48"/>
      <c r="V74" s="48"/>
      <c r="W74" s="48"/>
      <c r="X74" s="48"/>
      <c r="Y74" s="48"/>
      <c r="Z74" s="48"/>
      <c r="AA74" s="48"/>
    </row>
    <row r="75">
      <c r="A75" s="48" t="s">
        <v>96</v>
      </c>
      <c r="B75" s="10"/>
      <c r="C75" s="10">
        <v>-144.0</v>
      </c>
      <c r="D75" s="10">
        <v>-161.0</v>
      </c>
      <c r="E75" s="10">
        <v>-120.0</v>
      </c>
      <c r="F75" s="10">
        <v>35.0</v>
      </c>
      <c r="G75" s="10">
        <v>-203.0</v>
      </c>
      <c r="H75" s="10">
        <v>-654.0</v>
      </c>
      <c r="I75" s="10">
        <v>-182.0</v>
      </c>
      <c r="J75" s="10">
        <v>-845.0</v>
      </c>
      <c r="K75" s="48"/>
      <c r="L75" s="48"/>
      <c r="M75" s="48"/>
      <c r="N75" s="48"/>
      <c r="O75" s="48"/>
      <c r="P75" s="48"/>
      <c r="Q75" s="48"/>
      <c r="R75" s="48"/>
      <c r="S75" s="48"/>
      <c r="T75" s="48"/>
      <c r="U75" s="48"/>
      <c r="V75" s="48"/>
      <c r="W75" s="48"/>
      <c r="X75" s="48"/>
      <c r="Y75" s="48"/>
      <c r="Z75" s="48"/>
      <c r="AA75" s="48"/>
    </row>
    <row r="76">
      <c r="A76" s="48" t="s">
        <v>97</v>
      </c>
      <c r="B76" s="10"/>
      <c r="C76" s="10">
        <v>1237.0</v>
      </c>
      <c r="D76" s="10">
        <v>-889.0</v>
      </c>
      <c r="E76" s="10">
        <v>-364.0</v>
      </c>
      <c r="F76" s="10">
        <v>1515.0</v>
      </c>
      <c r="G76" s="10">
        <v>1525.0</v>
      </c>
      <c r="H76" s="10">
        <v>24.0</v>
      </c>
      <c r="I76" s="10">
        <v>1326.0</v>
      </c>
      <c r="J76" s="10">
        <v>1365.0</v>
      </c>
      <c r="K76" s="48"/>
      <c r="L76" s="48"/>
      <c r="M76" s="48"/>
      <c r="N76" s="48"/>
      <c r="O76" s="48"/>
      <c r="P76" s="48"/>
      <c r="Q76" s="48"/>
      <c r="R76" s="48"/>
      <c r="S76" s="48"/>
      <c r="T76" s="48"/>
      <c r="U76" s="48"/>
      <c r="V76" s="48"/>
      <c r="W76" s="48"/>
      <c r="X76" s="48"/>
      <c r="Y76" s="48"/>
      <c r="Z76" s="48"/>
      <c r="AA76" s="48"/>
    </row>
    <row r="77">
      <c r="A77" s="80" t="s">
        <v>98</v>
      </c>
      <c r="B77" s="81"/>
      <c r="C77" s="81">
        <f t="shared" ref="C77:J77" si="17">+SUM(C65:C76)</f>
        <v>4680</v>
      </c>
      <c r="D77" s="81">
        <f t="shared" si="17"/>
        <v>3096</v>
      </c>
      <c r="E77" s="81">
        <f t="shared" si="17"/>
        <v>3640</v>
      </c>
      <c r="F77" s="81">
        <f t="shared" si="17"/>
        <v>4955</v>
      </c>
      <c r="G77" s="81">
        <f t="shared" si="17"/>
        <v>5903</v>
      </c>
      <c r="H77" s="81">
        <f t="shared" si="17"/>
        <v>2485</v>
      </c>
      <c r="I77" s="81">
        <f t="shared" si="17"/>
        <v>6657</v>
      </c>
      <c r="J77" s="81">
        <f t="shared" si="17"/>
        <v>5188</v>
      </c>
      <c r="K77" s="48"/>
      <c r="L77" s="48"/>
      <c r="M77" s="48"/>
      <c r="N77" s="48"/>
      <c r="O77" s="48"/>
      <c r="P77" s="48"/>
      <c r="Q77" s="48"/>
      <c r="R77" s="48"/>
      <c r="S77" s="48"/>
      <c r="T77" s="48"/>
      <c r="U77" s="48"/>
      <c r="V77" s="48"/>
      <c r="W77" s="48"/>
      <c r="X77" s="48"/>
      <c r="Y77" s="48"/>
      <c r="Z77" s="48"/>
      <c r="AA77" s="48"/>
    </row>
    <row r="78">
      <c r="A78" s="62" t="s">
        <v>99</v>
      </c>
      <c r="B78" s="74"/>
      <c r="C78" s="74"/>
      <c r="D78" s="74"/>
      <c r="E78" s="74"/>
      <c r="F78" s="74"/>
      <c r="G78" s="74"/>
      <c r="H78" s="74"/>
      <c r="I78" s="74"/>
      <c r="J78" s="74"/>
      <c r="K78" s="48"/>
      <c r="L78" s="48"/>
      <c r="M78" s="48"/>
      <c r="N78" s="48"/>
      <c r="O78" s="48"/>
      <c r="P78" s="48"/>
      <c r="Q78" s="48"/>
      <c r="R78" s="48"/>
      <c r="S78" s="48"/>
      <c r="T78" s="48"/>
      <c r="U78" s="48"/>
      <c r="V78" s="48"/>
      <c r="W78" s="48"/>
      <c r="X78" s="48"/>
      <c r="Y78" s="48"/>
      <c r="Z78" s="48"/>
      <c r="AA78" s="48"/>
    </row>
    <row r="79">
      <c r="A79" s="48" t="s">
        <v>100</v>
      </c>
      <c r="B79" s="10"/>
      <c r="C79" s="10">
        <v>-4936.0</v>
      </c>
      <c r="D79" s="10">
        <v>-5367.0</v>
      </c>
      <c r="E79" s="10">
        <v>-5928.0</v>
      </c>
      <c r="F79" s="10">
        <v>-4783.0</v>
      </c>
      <c r="G79" s="10">
        <v>-2937.0</v>
      </c>
      <c r="H79" s="10">
        <v>-2426.0</v>
      </c>
      <c r="I79" s="10">
        <v>-9961.0</v>
      </c>
      <c r="J79" s="10">
        <v>-12913.0</v>
      </c>
      <c r="K79" s="48"/>
      <c r="L79" s="48"/>
      <c r="M79" s="48"/>
      <c r="N79" s="48"/>
      <c r="O79" s="48"/>
      <c r="P79" s="48"/>
      <c r="Q79" s="48"/>
      <c r="R79" s="48"/>
      <c r="S79" s="48"/>
      <c r="T79" s="48"/>
      <c r="U79" s="48"/>
      <c r="V79" s="48"/>
      <c r="W79" s="48"/>
      <c r="X79" s="48"/>
      <c r="Y79" s="48"/>
      <c r="Z79" s="48"/>
      <c r="AA79" s="48"/>
    </row>
    <row r="80">
      <c r="A80" s="48" t="s">
        <v>101</v>
      </c>
      <c r="B80" s="10"/>
      <c r="C80" s="10">
        <v>3655.0</v>
      </c>
      <c r="D80" s="10">
        <v>2924.0</v>
      </c>
      <c r="E80" s="10">
        <v>3623.0</v>
      </c>
      <c r="F80" s="10">
        <v>3613.0</v>
      </c>
      <c r="G80" s="10">
        <v>1715.0</v>
      </c>
      <c r="H80" s="10">
        <v>74.0</v>
      </c>
      <c r="I80" s="10">
        <v>4236.0</v>
      </c>
      <c r="J80" s="10">
        <v>8199.0</v>
      </c>
      <c r="K80" s="48"/>
      <c r="L80" s="48"/>
      <c r="M80" s="48"/>
      <c r="N80" s="48"/>
      <c r="O80" s="48"/>
      <c r="P80" s="48"/>
      <c r="Q80" s="48"/>
      <c r="R80" s="48"/>
      <c r="S80" s="48"/>
      <c r="T80" s="48"/>
      <c r="U80" s="48"/>
      <c r="V80" s="48"/>
      <c r="W80" s="48"/>
      <c r="X80" s="48"/>
      <c r="Y80" s="48"/>
      <c r="Z80" s="48"/>
      <c r="AA80" s="48"/>
    </row>
    <row r="81">
      <c r="A81" s="48" t="s">
        <v>102</v>
      </c>
      <c r="B81" s="10"/>
      <c r="C81" s="10">
        <v>2216.0</v>
      </c>
      <c r="D81" s="10">
        <v>2386.0</v>
      </c>
      <c r="E81" s="10">
        <v>2423.0</v>
      </c>
      <c r="F81" s="10">
        <v>2496.0</v>
      </c>
      <c r="G81" s="10">
        <v>2072.0</v>
      </c>
      <c r="H81" s="10">
        <v>2379.0</v>
      </c>
      <c r="I81" s="10">
        <v>2449.0</v>
      </c>
      <c r="J81" s="10">
        <v>3967.0</v>
      </c>
      <c r="K81" s="48"/>
      <c r="L81" s="48"/>
      <c r="M81" s="48"/>
      <c r="N81" s="48"/>
      <c r="O81" s="48"/>
      <c r="P81" s="48"/>
      <c r="Q81" s="48"/>
      <c r="R81" s="48"/>
      <c r="S81" s="48"/>
      <c r="T81" s="48"/>
      <c r="U81" s="48"/>
      <c r="V81" s="48"/>
      <c r="W81" s="48"/>
      <c r="X81" s="48"/>
      <c r="Y81" s="48"/>
      <c r="Z81" s="48"/>
      <c r="AA81" s="48"/>
    </row>
    <row r="82">
      <c r="A82" s="48" t="s">
        <v>103</v>
      </c>
      <c r="B82" s="10"/>
      <c r="C82" s="10">
        <v>-150.0</v>
      </c>
      <c r="D82" s="10">
        <v>150.0</v>
      </c>
      <c r="E82" s="74"/>
      <c r="F82" s="74"/>
      <c r="G82" s="74"/>
      <c r="H82" s="74"/>
      <c r="I82" s="74"/>
      <c r="J82" s="74"/>
      <c r="K82" s="48"/>
      <c r="L82" s="48"/>
      <c r="M82" s="48"/>
      <c r="N82" s="48"/>
      <c r="O82" s="48"/>
      <c r="P82" s="48"/>
      <c r="Q82" s="48"/>
      <c r="R82" s="48"/>
      <c r="S82" s="48"/>
      <c r="T82" s="48"/>
      <c r="U82" s="48"/>
      <c r="V82" s="48"/>
      <c r="W82" s="48"/>
      <c r="X82" s="48"/>
      <c r="Y82" s="48"/>
      <c r="Z82" s="48"/>
      <c r="AA82" s="48"/>
    </row>
    <row r="83">
      <c r="A83" s="48" t="s">
        <v>104</v>
      </c>
      <c r="B83" s="15">
        <v>-880.0</v>
      </c>
      <c r="C83" s="10">
        <v>-963.0</v>
      </c>
      <c r="D83" s="10">
        <v>-1143.0</v>
      </c>
      <c r="E83" s="10">
        <v>-1105.0</v>
      </c>
      <c r="F83" s="10">
        <v>-1028.0</v>
      </c>
      <c r="G83" s="10">
        <v>-1119.0</v>
      </c>
      <c r="H83" s="10">
        <v>-1086.0</v>
      </c>
      <c r="I83" s="10">
        <v>-695.0</v>
      </c>
      <c r="J83" s="10">
        <v>-758.0</v>
      </c>
      <c r="K83" s="48"/>
      <c r="L83" s="48"/>
      <c r="M83" s="48"/>
      <c r="N83" s="48"/>
      <c r="O83" s="48"/>
      <c r="P83" s="48"/>
      <c r="Q83" s="48"/>
      <c r="R83" s="48"/>
      <c r="S83" s="48"/>
      <c r="T83" s="48"/>
      <c r="U83" s="48"/>
      <c r="V83" s="48"/>
      <c r="W83" s="48"/>
      <c r="X83" s="48"/>
      <c r="Y83" s="48"/>
      <c r="Z83" s="48"/>
      <c r="AA83" s="48"/>
    </row>
    <row r="84">
      <c r="A84" s="48" t="s">
        <v>105</v>
      </c>
      <c r="B84" s="10"/>
      <c r="C84" s="10">
        <v>3.0</v>
      </c>
      <c r="D84" s="10">
        <v>10.0</v>
      </c>
      <c r="E84" s="10">
        <v>13.0</v>
      </c>
      <c r="F84" s="74"/>
      <c r="G84" s="74"/>
      <c r="H84" s="74"/>
      <c r="I84" s="74"/>
      <c r="J84" s="74"/>
      <c r="K84" s="48"/>
      <c r="L84" s="48"/>
      <c r="M84" s="48"/>
      <c r="N84" s="48"/>
      <c r="O84" s="48"/>
      <c r="P84" s="48"/>
      <c r="Q84" s="48"/>
      <c r="R84" s="48"/>
      <c r="S84" s="48"/>
      <c r="T84" s="48"/>
      <c r="U84" s="48"/>
      <c r="V84" s="48"/>
      <c r="W84" s="48"/>
      <c r="X84" s="48"/>
      <c r="Y84" s="48"/>
      <c r="Z84" s="48"/>
      <c r="AA84" s="48"/>
    </row>
    <row r="85">
      <c r="A85" s="48" t="s">
        <v>106</v>
      </c>
      <c r="B85" s="10"/>
      <c r="C85" s="10">
        <v>0.0</v>
      </c>
      <c r="D85" s="10">
        <v>6.0</v>
      </c>
      <c r="E85" s="10">
        <v>-34.0</v>
      </c>
      <c r="F85" s="10">
        <v>-22.0</v>
      </c>
      <c r="G85" s="10">
        <v>5.0</v>
      </c>
      <c r="H85" s="10">
        <v>31.0</v>
      </c>
      <c r="I85" s="10">
        <v>171.0</v>
      </c>
      <c r="J85" s="10">
        <v>-19.0</v>
      </c>
      <c r="K85" s="48"/>
      <c r="L85" s="48"/>
      <c r="M85" s="48"/>
      <c r="N85" s="48"/>
      <c r="O85" s="48"/>
      <c r="P85" s="48"/>
      <c r="Q85" s="48"/>
      <c r="R85" s="48"/>
      <c r="S85" s="48"/>
      <c r="T85" s="48"/>
      <c r="U85" s="48"/>
      <c r="V85" s="48"/>
      <c r="W85" s="48"/>
      <c r="X85" s="48"/>
      <c r="Y85" s="48"/>
      <c r="Z85" s="48"/>
      <c r="AA85" s="48"/>
    </row>
    <row r="86">
      <c r="A86" s="80" t="s">
        <v>107</v>
      </c>
      <c r="B86" s="81"/>
      <c r="C86" s="81">
        <f t="shared" ref="C86:J86" si="18">+SUM(C79:C85)</f>
        <v>-175</v>
      </c>
      <c r="D86" s="81">
        <f t="shared" si="18"/>
        <v>-1034</v>
      </c>
      <c r="E86" s="81">
        <f t="shared" si="18"/>
        <v>-1008</v>
      </c>
      <c r="F86" s="81">
        <f t="shared" si="18"/>
        <v>276</v>
      </c>
      <c r="G86" s="81">
        <f t="shared" si="18"/>
        <v>-264</v>
      </c>
      <c r="H86" s="81">
        <f t="shared" si="18"/>
        <v>-1028</v>
      </c>
      <c r="I86" s="81">
        <f t="shared" si="18"/>
        <v>-3800</v>
      </c>
      <c r="J86" s="81">
        <f t="shared" si="18"/>
        <v>-1524</v>
      </c>
      <c r="K86" s="48"/>
      <c r="L86" s="48"/>
      <c r="M86" s="48"/>
      <c r="N86" s="48"/>
      <c r="O86" s="48"/>
      <c r="P86" s="48"/>
      <c r="Q86" s="48"/>
      <c r="R86" s="48"/>
      <c r="S86" s="48"/>
      <c r="T86" s="48"/>
      <c r="U86" s="48"/>
      <c r="V86" s="48"/>
      <c r="W86" s="48"/>
      <c r="X86" s="48"/>
      <c r="Y86" s="48"/>
      <c r="Z86" s="48"/>
      <c r="AA86" s="48"/>
    </row>
    <row r="87">
      <c r="A87" s="62" t="s">
        <v>108</v>
      </c>
      <c r="B87" s="74"/>
      <c r="C87" s="74"/>
      <c r="D87" s="74"/>
      <c r="E87" s="74"/>
      <c r="F87" s="74"/>
      <c r="G87" s="74"/>
      <c r="H87" s="74"/>
      <c r="I87" s="74"/>
      <c r="J87" s="74"/>
      <c r="K87" s="48"/>
      <c r="L87" s="48"/>
      <c r="M87" s="48"/>
      <c r="N87" s="48"/>
      <c r="O87" s="48"/>
      <c r="P87" s="48"/>
      <c r="Q87" s="48"/>
      <c r="R87" s="48"/>
      <c r="S87" s="48"/>
      <c r="T87" s="48"/>
      <c r="U87" s="48"/>
      <c r="V87" s="48"/>
      <c r="W87" s="48"/>
      <c r="X87" s="48"/>
      <c r="Y87" s="48"/>
      <c r="Z87" s="48"/>
      <c r="AA87" s="48"/>
    </row>
    <row r="88">
      <c r="A88" s="48" t="s">
        <v>109</v>
      </c>
      <c r="B88" s="10"/>
      <c r="C88" s="10">
        <v>0.0</v>
      </c>
      <c r="D88" s="10">
        <v>981.0</v>
      </c>
      <c r="E88" s="10">
        <v>1482.0</v>
      </c>
      <c r="F88" s="74"/>
      <c r="G88" s="74"/>
      <c r="H88" s="10">
        <v>6134.0</v>
      </c>
      <c r="I88" s="10">
        <v>0.0</v>
      </c>
      <c r="J88" s="10">
        <v>0.0</v>
      </c>
      <c r="K88" s="48"/>
      <c r="L88" s="48"/>
      <c r="M88" s="48"/>
      <c r="N88" s="48"/>
      <c r="O88" s="48"/>
      <c r="P88" s="48"/>
      <c r="Q88" s="48"/>
      <c r="R88" s="48"/>
      <c r="S88" s="48"/>
      <c r="T88" s="48"/>
      <c r="U88" s="48"/>
      <c r="V88" s="48"/>
      <c r="W88" s="48"/>
      <c r="X88" s="48"/>
      <c r="Y88" s="48"/>
      <c r="Z88" s="48"/>
      <c r="AA88" s="48"/>
    </row>
    <row r="89">
      <c r="A89" s="48" t="s">
        <v>110</v>
      </c>
      <c r="B89" s="10"/>
      <c r="C89" s="10">
        <v>-7.0</v>
      </c>
      <c r="D89" s="10">
        <v>-106.0</v>
      </c>
      <c r="E89" s="10">
        <v>-44.0</v>
      </c>
      <c r="F89" s="74"/>
      <c r="G89" s="74"/>
      <c r="H89" s="74"/>
      <c r="I89" s="74"/>
      <c r="J89" s="74"/>
      <c r="K89" s="48"/>
      <c r="L89" s="48"/>
      <c r="M89" s="48"/>
      <c r="N89" s="48"/>
      <c r="O89" s="48"/>
      <c r="P89" s="48"/>
      <c r="Q89" s="48"/>
      <c r="R89" s="48"/>
      <c r="S89" s="48"/>
      <c r="T89" s="48"/>
      <c r="U89" s="48"/>
      <c r="V89" s="48"/>
      <c r="W89" s="48"/>
      <c r="X89" s="48"/>
      <c r="Y89" s="48"/>
      <c r="Z89" s="48"/>
      <c r="AA89" s="48"/>
    </row>
    <row r="90">
      <c r="A90" s="48" t="s">
        <v>111</v>
      </c>
      <c r="B90" s="10"/>
      <c r="C90" s="10">
        <v>-63.0</v>
      </c>
      <c r="D90" s="10">
        <v>-67.0</v>
      </c>
      <c r="E90" s="10">
        <v>327.0</v>
      </c>
      <c r="F90" s="10">
        <v>13.0</v>
      </c>
      <c r="G90" s="10">
        <v>-325.0</v>
      </c>
      <c r="H90" s="46">
        <v>49.0</v>
      </c>
      <c r="I90" s="10">
        <v>-52.0</v>
      </c>
      <c r="J90" s="10">
        <v>15.0</v>
      </c>
      <c r="K90" s="48"/>
      <c r="L90" s="48"/>
      <c r="M90" s="48"/>
      <c r="N90" s="48"/>
      <c r="O90" s="48"/>
      <c r="P90" s="48"/>
      <c r="Q90" s="48"/>
      <c r="R90" s="48"/>
      <c r="S90" s="48"/>
      <c r="T90" s="48"/>
      <c r="U90" s="48"/>
      <c r="V90" s="48"/>
      <c r="W90" s="48"/>
      <c r="X90" s="48"/>
      <c r="Y90" s="48"/>
      <c r="Z90" s="48"/>
      <c r="AA90" s="48"/>
    </row>
    <row r="91">
      <c r="A91" s="48" t="s">
        <v>112</v>
      </c>
      <c r="B91" s="10"/>
      <c r="C91" s="10">
        <v>-19.0</v>
      </c>
      <c r="D91" s="10">
        <v>-7.0</v>
      </c>
      <c r="E91" s="10">
        <v>-17.0</v>
      </c>
      <c r="F91" s="74"/>
      <c r="G91" s="74"/>
      <c r="H91" s="48"/>
      <c r="I91" s="74"/>
      <c r="J91" s="74"/>
      <c r="K91" s="48"/>
      <c r="L91" s="48"/>
      <c r="M91" s="48"/>
      <c r="N91" s="48"/>
      <c r="O91" s="48"/>
      <c r="P91" s="48"/>
      <c r="Q91" s="48"/>
      <c r="R91" s="48"/>
      <c r="S91" s="48"/>
      <c r="T91" s="48"/>
      <c r="U91" s="48"/>
      <c r="V91" s="48"/>
      <c r="W91" s="48"/>
      <c r="X91" s="48"/>
      <c r="Y91" s="48"/>
      <c r="Z91" s="48"/>
      <c r="AA91" s="48"/>
    </row>
    <row r="92">
      <c r="A92" s="48" t="s">
        <v>113</v>
      </c>
      <c r="B92" s="74"/>
      <c r="C92" s="74"/>
      <c r="D92" s="74"/>
      <c r="E92" s="74"/>
      <c r="F92" s="74"/>
      <c r="G92" s="74"/>
      <c r="H92" s="48"/>
      <c r="I92" s="10">
        <v>-197.0</v>
      </c>
      <c r="J92" s="10">
        <v>0.0</v>
      </c>
      <c r="K92" s="48"/>
      <c r="L92" s="48"/>
      <c r="M92" s="48"/>
      <c r="N92" s="48"/>
      <c r="O92" s="48"/>
      <c r="P92" s="48"/>
      <c r="Q92" s="48"/>
      <c r="R92" s="48"/>
      <c r="S92" s="48"/>
      <c r="T92" s="48"/>
      <c r="U92" s="48"/>
      <c r="V92" s="48"/>
      <c r="W92" s="48"/>
      <c r="X92" s="48"/>
      <c r="Y92" s="48"/>
      <c r="Z92" s="48"/>
      <c r="AA92" s="48"/>
    </row>
    <row r="93">
      <c r="A93" s="48" t="s">
        <v>114</v>
      </c>
      <c r="B93" s="10"/>
      <c r="C93" s="10">
        <v>514.0</v>
      </c>
      <c r="D93" s="10">
        <v>507.0</v>
      </c>
      <c r="E93" s="10">
        <v>489.0</v>
      </c>
      <c r="F93" s="10">
        <v>733.0</v>
      </c>
      <c r="G93" s="10">
        <v>700.0</v>
      </c>
      <c r="H93" s="10">
        <v>885.0</v>
      </c>
      <c r="I93" s="10">
        <v>1172.0</v>
      </c>
      <c r="J93" s="10">
        <v>1151.0</v>
      </c>
      <c r="K93" s="48"/>
      <c r="L93" s="48"/>
      <c r="M93" s="48"/>
      <c r="N93" s="48"/>
      <c r="O93" s="48"/>
      <c r="P93" s="48"/>
      <c r="Q93" s="48"/>
      <c r="R93" s="48"/>
      <c r="S93" s="48"/>
      <c r="T93" s="48"/>
      <c r="U93" s="48"/>
      <c r="V93" s="48"/>
      <c r="W93" s="48"/>
      <c r="X93" s="48"/>
      <c r="Y93" s="48"/>
      <c r="Z93" s="48"/>
      <c r="AA93" s="48"/>
    </row>
    <row r="94">
      <c r="A94" s="48" t="s">
        <v>115</v>
      </c>
      <c r="B94" s="10"/>
      <c r="C94" s="10">
        <v>218.0</v>
      </c>
      <c r="D94" s="10">
        <v>281.0</v>
      </c>
      <c r="E94" s="10">
        <v>177.0</v>
      </c>
      <c r="F94" s="74"/>
      <c r="G94" s="74"/>
      <c r="H94" s="48"/>
      <c r="I94" s="74"/>
      <c r="J94" s="74"/>
      <c r="K94" s="48"/>
      <c r="L94" s="48"/>
      <c r="M94" s="48"/>
      <c r="N94" s="48"/>
      <c r="O94" s="48"/>
      <c r="P94" s="48"/>
      <c r="Q94" s="48"/>
      <c r="R94" s="48"/>
      <c r="S94" s="48"/>
      <c r="T94" s="48"/>
      <c r="U94" s="48"/>
      <c r="V94" s="48"/>
      <c r="W94" s="48"/>
      <c r="X94" s="48"/>
      <c r="Y94" s="48"/>
      <c r="Z94" s="48"/>
      <c r="AA94" s="48"/>
    </row>
    <row r="95">
      <c r="A95" s="48" t="s">
        <v>116</v>
      </c>
      <c r="B95" s="10"/>
      <c r="C95" s="10">
        <v>-2534.0</v>
      </c>
      <c r="D95" s="10">
        <v>-3238.0</v>
      </c>
      <c r="E95" s="10">
        <v>-3223.0</v>
      </c>
      <c r="F95" s="10">
        <v>-4254.0</v>
      </c>
      <c r="G95" s="10">
        <v>-4286.0</v>
      </c>
      <c r="H95" s="10">
        <v>-3067.0</v>
      </c>
      <c r="I95" s="10">
        <v>-608.0</v>
      </c>
      <c r="J95" s="10">
        <v>-4014.0</v>
      </c>
      <c r="K95" s="48"/>
      <c r="L95" s="48"/>
      <c r="M95" s="48"/>
      <c r="N95" s="48"/>
      <c r="O95" s="48"/>
      <c r="P95" s="48"/>
      <c r="Q95" s="48"/>
      <c r="R95" s="48"/>
      <c r="S95" s="48"/>
      <c r="T95" s="48"/>
      <c r="U95" s="48"/>
      <c r="V95" s="48"/>
      <c r="W95" s="48"/>
      <c r="X95" s="48"/>
      <c r="Y95" s="48"/>
      <c r="Z95" s="48"/>
      <c r="AA95" s="48"/>
    </row>
    <row r="96">
      <c r="A96" s="48" t="s">
        <v>117</v>
      </c>
      <c r="B96" s="10"/>
      <c r="C96" s="10">
        <v>-899.0</v>
      </c>
      <c r="D96" s="10">
        <v>-1022.0</v>
      </c>
      <c r="E96" s="10">
        <v>-1133.0</v>
      </c>
      <c r="F96" s="10">
        <v>-1243.0</v>
      </c>
      <c r="G96" s="10">
        <v>-1332.0</v>
      </c>
      <c r="H96" s="10">
        <v>-1452.0</v>
      </c>
      <c r="I96" s="10">
        <v>-1638.0</v>
      </c>
      <c r="J96" s="10">
        <v>-1837.0</v>
      </c>
      <c r="K96" s="48"/>
      <c r="L96" s="48"/>
      <c r="M96" s="48"/>
      <c r="N96" s="48"/>
      <c r="O96" s="48"/>
      <c r="P96" s="48"/>
      <c r="Q96" s="48"/>
      <c r="R96" s="48"/>
      <c r="S96" s="48"/>
      <c r="T96" s="48"/>
      <c r="U96" s="48"/>
      <c r="V96" s="48"/>
      <c r="W96" s="48"/>
      <c r="X96" s="48"/>
      <c r="Y96" s="48"/>
      <c r="Z96" s="48"/>
      <c r="AA96" s="48"/>
    </row>
    <row r="97">
      <c r="A97" s="48" t="s">
        <v>118</v>
      </c>
      <c r="B97" s="74"/>
      <c r="C97" s="74"/>
      <c r="D97" s="74"/>
      <c r="E97" s="10">
        <v>0.0</v>
      </c>
      <c r="F97" s="10">
        <v>-84.0</v>
      </c>
      <c r="G97" s="10">
        <v>-50.0</v>
      </c>
      <c r="H97" s="10">
        <v>-58.0</v>
      </c>
      <c r="I97" s="10">
        <v>-136.0</v>
      </c>
      <c r="J97" s="10">
        <v>-151.0</v>
      </c>
      <c r="K97" s="48"/>
      <c r="L97" s="48"/>
      <c r="M97" s="48"/>
      <c r="N97" s="48"/>
      <c r="O97" s="48"/>
      <c r="P97" s="48"/>
      <c r="Q97" s="48"/>
      <c r="R97" s="48"/>
      <c r="S97" s="48"/>
      <c r="T97" s="48"/>
      <c r="U97" s="48"/>
      <c r="V97" s="48"/>
      <c r="W97" s="48"/>
      <c r="X97" s="48"/>
      <c r="Y97" s="48"/>
      <c r="Z97" s="48"/>
      <c r="AA97" s="48"/>
    </row>
    <row r="98">
      <c r="A98" s="80" t="s">
        <v>119</v>
      </c>
      <c r="B98" s="81"/>
      <c r="C98" s="81">
        <f t="shared" ref="C98:J98" si="19">+SUM(C88:C97)</f>
        <v>-2790</v>
      </c>
      <c r="D98" s="81">
        <f t="shared" si="19"/>
        <v>-2671</v>
      </c>
      <c r="E98" s="81">
        <f t="shared" si="19"/>
        <v>-1942</v>
      </c>
      <c r="F98" s="81">
        <f t="shared" si="19"/>
        <v>-4835</v>
      </c>
      <c r="G98" s="81">
        <f t="shared" si="19"/>
        <v>-5293</v>
      </c>
      <c r="H98" s="81">
        <f t="shared" si="19"/>
        <v>2491</v>
      </c>
      <c r="I98" s="81">
        <f t="shared" si="19"/>
        <v>-1459</v>
      </c>
      <c r="J98" s="81">
        <f t="shared" si="19"/>
        <v>-4836</v>
      </c>
      <c r="K98" s="48"/>
      <c r="L98" s="48"/>
      <c r="M98" s="48"/>
      <c r="N98" s="48"/>
      <c r="O98" s="48"/>
      <c r="P98" s="48"/>
      <c r="Q98" s="48"/>
      <c r="R98" s="48"/>
      <c r="S98" s="48"/>
      <c r="T98" s="48"/>
      <c r="U98" s="48"/>
      <c r="V98" s="48"/>
      <c r="W98" s="48"/>
      <c r="X98" s="48"/>
      <c r="Y98" s="48"/>
      <c r="Z98" s="48"/>
      <c r="AA98" s="48"/>
    </row>
    <row r="99">
      <c r="A99" s="48" t="s">
        <v>120</v>
      </c>
      <c r="B99" s="10"/>
      <c r="C99" s="10">
        <v>-83.0</v>
      </c>
      <c r="D99" s="10">
        <v>-105.0</v>
      </c>
      <c r="E99" s="10">
        <v>-20.0</v>
      </c>
      <c r="F99" s="10">
        <v>45.0</v>
      </c>
      <c r="G99" s="10">
        <v>-129.0</v>
      </c>
      <c r="H99" s="10">
        <v>-66.0</v>
      </c>
      <c r="I99" s="10">
        <v>143.0</v>
      </c>
      <c r="J99" s="10">
        <v>-143.0</v>
      </c>
      <c r="K99" s="48"/>
      <c r="L99" s="48"/>
      <c r="M99" s="48"/>
      <c r="N99" s="48"/>
      <c r="O99" s="48"/>
      <c r="P99" s="48"/>
      <c r="Q99" s="48"/>
      <c r="R99" s="48"/>
      <c r="S99" s="48"/>
      <c r="T99" s="48"/>
      <c r="U99" s="48"/>
      <c r="V99" s="48"/>
      <c r="W99" s="48"/>
      <c r="X99" s="48"/>
      <c r="Y99" s="48"/>
      <c r="Z99" s="48"/>
      <c r="AA99" s="48"/>
    </row>
    <row r="100">
      <c r="A100" s="80" t="s">
        <v>121</v>
      </c>
      <c r="B100" s="81"/>
      <c r="C100" s="81">
        <f t="shared" ref="C100:J100" si="20">+C77+C86+C98+C99</f>
        <v>1632</v>
      </c>
      <c r="D100" s="81">
        <f t="shared" si="20"/>
        <v>-714</v>
      </c>
      <c r="E100" s="81">
        <f t="shared" si="20"/>
        <v>670</v>
      </c>
      <c r="F100" s="81">
        <f t="shared" si="20"/>
        <v>441</v>
      </c>
      <c r="G100" s="81">
        <f t="shared" si="20"/>
        <v>217</v>
      </c>
      <c r="H100" s="81">
        <f t="shared" si="20"/>
        <v>3882</v>
      </c>
      <c r="I100" s="81">
        <f t="shared" si="20"/>
        <v>1541</v>
      </c>
      <c r="J100" s="81">
        <f t="shared" si="20"/>
        <v>-1315</v>
      </c>
      <c r="K100" s="48"/>
      <c r="L100" s="48"/>
      <c r="M100" s="48"/>
      <c r="N100" s="48"/>
      <c r="O100" s="48"/>
      <c r="P100" s="48"/>
      <c r="Q100" s="48"/>
      <c r="R100" s="48"/>
      <c r="S100" s="48"/>
      <c r="T100" s="48"/>
      <c r="U100" s="48"/>
      <c r="V100" s="48"/>
      <c r="W100" s="48"/>
      <c r="X100" s="48"/>
      <c r="Y100" s="48"/>
      <c r="Z100" s="48"/>
      <c r="AA100" s="48"/>
    </row>
    <row r="101">
      <c r="A101" s="48" t="s">
        <v>122</v>
      </c>
      <c r="B101" s="10"/>
      <c r="C101" s="10">
        <v>2220.0</v>
      </c>
      <c r="D101" s="10">
        <v>3852.0</v>
      </c>
      <c r="E101" s="10">
        <v>3138.0</v>
      </c>
      <c r="F101" s="10">
        <v>3808.0</v>
      </c>
      <c r="G101" s="10">
        <v>4249.0</v>
      </c>
      <c r="H101" s="10">
        <v>4466.0</v>
      </c>
      <c r="I101" s="10">
        <v>8348.0</v>
      </c>
      <c r="J101" s="10">
        <f>+I102</f>
        <v>9889</v>
      </c>
      <c r="K101" s="48"/>
      <c r="L101" s="48"/>
      <c r="M101" s="48"/>
      <c r="N101" s="48"/>
      <c r="O101" s="48"/>
      <c r="P101" s="48"/>
      <c r="Q101" s="48"/>
      <c r="R101" s="48"/>
      <c r="S101" s="48"/>
      <c r="T101" s="48"/>
      <c r="U101" s="48"/>
      <c r="V101" s="48"/>
      <c r="W101" s="48"/>
      <c r="X101" s="48"/>
      <c r="Y101" s="48"/>
      <c r="Z101" s="48"/>
      <c r="AA101" s="48"/>
    </row>
    <row r="102">
      <c r="A102" s="69" t="s">
        <v>123</v>
      </c>
      <c r="B102" s="70"/>
      <c r="C102" s="70">
        <f t="shared" ref="C102:D102" si="21">C100+C101</f>
        <v>3852</v>
      </c>
      <c r="D102" s="70">
        <f t="shared" si="21"/>
        <v>3138</v>
      </c>
      <c r="E102" s="70">
        <f t="shared" ref="E102:J102" si="22">+E100+E101</f>
        <v>3808</v>
      </c>
      <c r="F102" s="70">
        <f t="shared" si="22"/>
        <v>4249</v>
      </c>
      <c r="G102" s="70">
        <f t="shared" si="22"/>
        <v>4466</v>
      </c>
      <c r="H102" s="70">
        <f t="shared" si="22"/>
        <v>8348</v>
      </c>
      <c r="I102" s="70">
        <f t="shared" si="22"/>
        <v>9889</v>
      </c>
      <c r="J102" s="70">
        <f t="shared" si="22"/>
        <v>8574</v>
      </c>
      <c r="K102" s="48"/>
      <c r="L102" s="48"/>
      <c r="M102" s="48"/>
      <c r="N102" s="48"/>
      <c r="O102" s="48"/>
      <c r="P102" s="48"/>
      <c r="Q102" s="48"/>
      <c r="R102" s="48"/>
      <c r="S102" s="48"/>
      <c r="T102" s="48"/>
      <c r="U102" s="48"/>
      <c r="V102" s="48"/>
      <c r="W102" s="48"/>
      <c r="X102" s="48"/>
      <c r="Y102" s="48"/>
      <c r="Z102" s="48"/>
      <c r="AA102" s="48"/>
    </row>
    <row r="103">
      <c r="A103" s="76" t="s">
        <v>124</v>
      </c>
      <c r="B103" s="77"/>
      <c r="C103" s="77">
        <f t="shared" ref="C103:J103" si="23">+C102-C25</f>
        <v>0</v>
      </c>
      <c r="D103" s="77">
        <f t="shared" si="23"/>
        <v>0</v>
      </c>
      <c r="E103" s="77">
        <f t="shared" si="23"/>
        <v>0</v>
      </c>
      <c r="F103" s="77">
        <f t="shared" si="23"/>
        <v>0</v>
      </c>
      <c r="G103" s="77">
        <f t="shared" si="23"/>
        <v>0</v>
      </c>
      <c r="H103" s="77">
        <f t="shared" si="23"/>
        <v>0</v>
      </c>
      <c r="I103" s="77">
        <f t="shared" si="23"/>
        <v>0</v>
      </c>
      <c r="J103" s="77">
        <f t="shared" si="23"/>
        <v>0</v>
      </c>
      <c r="K103" s="48"/>
      <c r="L103" s="48"/>
      <c r="M103" s="48"/>
      <c r="N103" s="48"/>
      <c r="O103" s="48"/>
      <c r="P103" s="48"/>
      <c r="Q103" s="48"/>
      <c r="R103" s="48"/>
      <c r="S103" s="48"/>
      <c r="T103" s="48"/>
      <c r="U103" s="48"/>
      <c r="V103" s="48"/>
      <c r="W103" s="48"/>
      <c r="X103" s="48"/>
      <c r="Y103" s="48"/>
      <c r="Z103" s="48"/>
      <c r="AA103" s="48"/>
    </row>
    <row r="104">
      <c r="A104" s="48" t="s">
        <v>125</v>
      </c>
      <c r="B104" s="74"/>
      <c r="C104" s="74"/>
      <c r="D104" s="74"/>
      <c r="E104" s="74"/>
      <c r="F104" s="74"/>
      <c r="G104" s="74"/>
      <c r="H104" s="74"/>
      <c r="I104" s="74"/>
      <c r="J104" s="74"/>
      <c r="K104" s="48"/>
      <c r="L104" s="48"/>
      <c r="M104" s="48"/>
      <c r="N104" s="48"/>
      <c r="O104" s="48"/>
      <c r="P104" s="48"/>
      <c r="Q104" s="48"/>
      <c r="R104" s="48"/>
      <c r="S104" s="48"/>
      <c r="T104" s="48"/>
      <c r="U104" s="48"/>
      <c r="V104" s="48"/>
      <c r="W104" s="48"/>
      <c r="X104" s="48"/>
      <c r="Y104" s="48"/>
      <c r="Z104" s="48"/>
      <c r="AA104" s="48"/>
    </row>
    <row r="105">
      <c r="A105" s="48" t="s">
        <v>126</v>
      </c>
      <c r="B105" s="74"/>
      <c r="C105" s="74"/>
      <c r="D105" s="74"/>
      <c r="E105" s="74"/>
      <c r="F105" s="74"/>
      <c r="G105" s="74"/>
      <c r="H105" s="74"/>
      <c r="I105" s="74"/>
      <c r="J105" s="74"/>
      <c r="K105" s="48"/>
      <c r="L105" s="48"/>
      <c r="M105" s="48"/>
      <c r="N105" s="48"/>
      <c r="O105" s="48"/>
      <c r="P105" s="48"/>
      <c r="Q105" s="48"/>
      <c r="R105" s="48"/>
      <c r="S105" s="48"/>
      <c r="T105" s="48"/>
      <c r="U105" s="48"/>
      <c r="V105" s="48"/>
      <c r="W105" s="48"/>
      <c r="X105" s="48"/>
      <c r="Y105" s="48"/>
      <c r="Z105" s="48"/>
      <c r="AA105" s="48"/>
    </row>
    <row r="106">
      <c r="A106" s="48" t="s">
        <v>127</v>
      </c>
      <c r="B106" s="10"/>
      <c r="C106" s="10">
        <v>53.0</v>
      </c>
      <c r="D106" s="10">
        <v>70.0</v>
      </c>
      <c r="E106" s="10">
        <v>98.0</v>
      </c>
      <c r="F106" s="10">
        <v>125.0</v>
      </c>
      <c r="G106" s="10">
        <v>153.0</v>
      </c>
      <c r="H106" s="10">
        <v>140.0</v>
      </c>
      <c r="I106" s="10">
        <v>293.0</v>
      </c>
      <c r="J106" s="10">
        <v>290.0</v>
      </c>
      <c r="K106" s="48"/>
      <c r="L106" s="48"/>
      <c r="M106" s="48"/>
      <c r="N106" s="48"/>
      <c r="O106" s="48"/>
      <c r="P106" s="48"/>
      <c r="Q106" s="48"/>
      <c r="R106" s="48"/>
      <c r="S106" s="48"/>
      <c r="T106" s="48"/>
      <c r="U106" s="48"/>
      <c r="V106" s="48"/>
      <c r="W106" s="48"/>
      <c r="X106" s="48"/>
      <c r="Y106" s="48"/>
      <c r="Z106" s="48"/>
      <c r="AA106" s="48"/>
    </row>
    <row r="107">
      <c r="A107" s="48" t="s">
        <v>128</v>
      </c>
      <c r="B107" s="10"/>
      <c r="C107" s="10">
        <v>1262.0</v>
      </c>
      <c r="D107" s="10">
        <v>748.0</v>
      </c>
      <c r="E107" s="10">
        <v>703.0</v>
      </c>
      <c r="F107" s="10">
        <v>529.0</v>
      </c>
      <c r="G107" s="10">
        <v>757.0</v>
      </c>
      <c r="H107" s="10">
        <v>1028.0</v>
      </c>
      <c r="I107" s="10">
        <v>1177.0</v>
      </c>
      <c r="J107" s="10">
        <v>1231.0</v>
      </c>
      <c r="K107" s="48"/>
      <c r="L107" s="48"/>
      <c r="M107" s="48"/>
      <c r="N107" s="48"/>
      <c r="O107" s="48"/>
      <c r="P107" s="48"/>
      <c r="Q107" s="48"/>
      <c r="R107" s="48"/>
      <c r="S107" s="48"/>
      <c r="T107" s="48"/>
      <c r="U107" s="48"/>
      <c r="V107" s="48"/>
      <c r="W107" s="48"/>
      <c r="X107" s="48"/>
      <c r="Y107" s="48"/>
      <c r="Z107" s="48"/>
      <c r="AA107" s="48"/>
    </row>
    <row r="108">
      <c r="A108" s="48" t="s">
        <v>129</v>
      </c>
      <c r="B108" s="10"/>
      <c r="C108" s="10">
        <v>206.0</v>
      </c>
      <c r="D108" s="10">
        <v>252.0</v>
      </c>
      <c r="E108" s="10">
        <v>266.0</v>
      </c>
      <c r="F108" s="10">
        <v>294.0</v>
      </c>
      <c r="G108" s="10">
        <v>160.0</v>
      </c>
      <c r="H108" s="10">
        <v>121.0</v>
      </c>
      <c r="I108" s="10">
        <v>179.0</v>
      </c>
      <c r="J108" s="10">
        <v>160.0</v>
      </c>
      <c r="K108" s="48"/>
      <c r="L108" s="48"/>
      <c r="M108" s="48"/>
      <c r="N108" s="48"/>
      <c r="O108" s="48"/>
      <c r="P108" s="48"/>
      <c r="Q108" s="48"/>
      <c r="R108" s="48"/>
      <c r="S108" s="48"/>
      <c r="T108" s="48"/>
      <c r="U108" s="48"/>
      <c r="V108" s="48"/>
      <c r="W108" s="48"/>
      <c r="X108" s="48"/>
      <c r="Y108" s="48"/>
      <c r="Z108" s="48"/>
      <c r="AA108" s="48"/>
    </row>
    <row r="109">
      <c r="A109" s="48" t="s">
        <v>130</v>
      </c>
      <c r="B109" s="10"/>
      <c r="C109" s="10">
        <v>240.0</v>
      </c>
      <c r="D109" s="10">
        <v>271.0</v>
      </c>
      <c r="E109" s="10">
        <v>300.0</v>
      </c>
      <c r="F109" s="10">
        <v>320.0</v>
      </c>
      <c r="G109" s="10">
        <v>347.0</v>
      </c>
      <c r="H109" s="10">
        <v>385.0</v>
      </c>
      <c r="I109" s="10">
        <v>438.0</v>
      </c>
      <c r="J109" s="10">
        <v>480.0</v>
      </c>
      <c r="K109" s="48"/>
      <c r="L109" s="48"/>
      <c r="M109" s="48"/>
      <c r="N109" s="48"/>
      <c r="O109" s="48"/>
      <c r="P109" s="48"/>
      <c r="Q109" s="48"/>
      <c r="R109" s="48"/>
      <c r="S109" s="48"/>
      <c r="T109" s="48"/>
      <c r="U109" s="48"/>
      <c r="V109" s="48"/>
      <c r="W109" s="48"/>
      <c r="X109" s="48"/>
      <c r="Y109" s="48"/>
      <c r="Z109" s="48"/>
      <c r="AA109" s="48"/>
    </row>
    <row r="110">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row>
    <row r="111">
      <c r="A111" s="78" t="s">
        <v>131</v>
      </c>
      <c r="B111" s="79"/>
      <c r="C111" s="79"/>
      <c r="D111" s="79"/>
      <c r="E111" s="79"/>
      <c r="F111" s="79"/>
      <c r="G111" s="79"/>
      <c r="H111" s="79"/>
      <c r="I111" s="79"/>
      <c r="J111" s="79"/>
      <c r="K111" s="48"/>
      <c r="L111" s="48"/>
      <c r="M111" s="48"/>
      <c r="N111" s="48"/>
      <c r="O111" s="48"/>
      <c r="P111" s="48"/>
      <c r="Q111" s="48"/>
      <c r="R111" s="48"/>
      <c r="S111" s="48"/>
      <c r="T111" s="48"/>
      <c r="U111" s="48"/>
      <c r="V111" s="48"/>
      <c r="W111" s="48"/>
      <c r="X111" s="48"/>
      <c r="Y111" s="48"/>
      <c r="Z111" s="48"/>
      <c r="AA111" s="48"/>
    </row>
    <row r="112">
      <c r="A112" s="62" t="s">
        <v>132</v>
      </c>
      <c r="B112" s="74"/>
      <c r="C112" s="74"/>
      <c r="D112" s="74"/>
      <c r="E112" s="74"/>
      <c r="F112" s="74"/>
      <c r="G112" s="74"/>
      <c r="H112" s="74"/>
      <c r="I112" s="74"/>
      <c r="J112" s="74"/>
      <c r="K112" s="48"/>
      <c r="L112" s="48"/>
      <c r="M112" s="48"/>
      <c r="N112" s="48"/>
      <c r="O112" s="48"/>
      <c r="P112" s="48"/>
      <c r="Q112" s="48"/>
      <c r="R112" s="48"/>
      <c r="S112" s="48"/>
      <c r="T112" s="48"/>
      <c r="U112" s="48"/>
      <c r="V112" s="48"/>
      <c r="W112" s="48"/>
      <c r="X112" s="48"/>
      <c r="Y112" s="48"/>
      <c r="Z112" s="48"/>
      <c r="AA112" s="48"/>
    </row>
    <row r="113">
      <c r="A113" s="62" t="s">
        <v>133</v>
      </c>
      <c r="B113" s="15">
        <v>12299.0</v>
      </c>
      <c r="C113" s="63">
        <f t="shared" ref="C113:J113" si="24">+SUM(C114:C116)</f>
        <v>13740</v>
      </c>
      <c r="D113" s="63">
        <f t="shared" si="24"/>
        <v>14764</v>
      </c>
      <c r="E113" s="63">
        <f t="shared" si="24"/>
        <v>15216</v>
      </c>
      <c r="F113" s="63">
        <f t="shared" si="24"/>
        <v>14855</v>
      </c>
      <c r="G113" s="63">
        <f t="shared" si="24"/>
        <v>15902</v>
      </c>
      <c r="H113" s="63">
        <f t="shared" si="24"/>
        <v>14484</v>
      </c>
      <c r="I113" s="63">
        <f t="shared" si="24"/>
        <v>17179</v>
      </c>
      <c r="J113" s="63">
        <f t="shared" si="24"/>
        <v>18353</v>
      </c>
      <c r="K113" s="48"/>
      <c r="L113" s="48"/>
      <c r="M113" s="48"/>
      <c r="N113" s="48"/>
      <c r="O113" s="48"/>
      <c r="P113" s="48"/>
      <c r="Q113" s="48"/>
      <c r="R113" s="48"/>
      <c r="S113" s="48"/>
      <c r="T113" s="48"/>
      <c r="U113" s="48"/>
      <c r="V113" s="48"/>
      <c r="W113" s="48"/>
      <c r="X113" s="48"/>
      <c r="Y113" s="48"/>
      <c r="Z113" s="48"/>
      <c r="AA113" s="48"/>
    </row>
    <row r="114">
      <c r="A114" s="48" t="s">
        <v>16</v>
      </c>
      <c r="B114" s="54">
        <v>7495.0</v>
      </c>
      <c r="C114" s="46">
        <v>8506.0</v>
      </c>
      <c r="D114" s="46">
        <v>9299.0</v>
      </c>
      <c r="E114" s="46">
        <v>9684.0</v>
      </c>
      <c r="F114" s="46">
        <v>9322.0</v>
      </c>
      <c r="G114" s="46">
        <v>10045.0</v>
      </c>
      <c r="H114" s="46">
        <v>9329.0</v>
      </c>
      <c r="I114" s="47">
        <v>11644.0</v>
      </c>
      <c r="J114" s="47">
        <v>12228.0</v>
      </c>
      <c r="K114" s="48"/>
      <c r="L114" s="48"/>
      <c r="M114" s="48"/>
      <c r="N114" s="48"/>
      <c r="O114" s="48"/>
      <c r="P114" s="48"/>
      <c r="Q114" s="48"/>
      <c r="R114" s="48"/>
      <c r="S114" s="48"/>
      <c r="T114" s="48"/>
      <c r="U114" s="48"/>
      <c r="V114" s="48"/>
      <c r="W114" s="48"/>
      <c r="X114" s="48"/>
      <c r="Y114" s="48"/>
      <c r="Z114" s="48"/>
      <c r="AA114" s="48"/>
    </row>
    <row r="115">
      <c r="A115" s="48" t="s">
        <v>19</v>
      </c>
      <c r="B115" s="54">
        <v>3937.0</v>
      </c>
      <c r="C115" s="46">
        <v>4410.0</v>
      </c>
      <c r="D115" s="46">
        <v>4746.0</v>
      </c>
      <c r="E115" s="46">
        <v>4886.0</v>
      </c>
      <c r="F115" s="46">
        <v>4938.0</v>
      </c>
      <c r="G115" s="46">
        <v>5260.0</v>
      </c>
      <c r="H115" s="46">
        <v>4639.0</v>
      </c>
      <c r="I115" s="47">
        <v>5028.0</v>
      </c>
      <c r="J115" s="47">
        <v>5492.0</v>
      </c>
      <c r="K115" s="48"/>
      <c r="L115" s="48"/>
      <c r="M115" s="48"/>
      <c r="N115" s="48"/>
      <c r="O115" s="48"/>
      <c r="P115" s="48"/>
      <c r="Q115" s="48"/>
      <c r="R115" s="48"/>
      <c r="S115" s="48"/>
      <c r="T115" s="48"/>
      <c r="U115" s="48"/>
      <c r="V115" s="48"/>
      <c r="W115" s="48"/>
      <c r="X115" s="48"/>
      <c r="Y115" s="48"/>
      <c r="Z115" s="48"/>
      <c r="AA115" s="48"/>
    </row>
    <row r="116">
      <c r="A116" s="48" t="s">
        <v>20</v>
      </c>
      <c r="B116" s="42">
        <v>867.0</v>
      </c>
      <c r="C116" s="46">
        <v>824.0</v>
      </c>
      <c r="D116" s="46">
        <v>719.0</v>
      </c>
      <c r="E116" s="46">
        <v>646.0</v>
      </c>
      <c r="F116" s="46">
        <v>595.0</v>
      </c>
      <c r="G116" s="46">
        <v>597.0</v>
      </c>
      <c r="H116" s="46">
        <v>516.0</v>
      </c>
      <c r="I116" s="46">
        <v>507.0</v>
      </c>
      <c r="J116" s="46">
        <v>633.0</v>
      </c>
      <c r="K116" s="48"/>
      <c r="L116" s="48"/>
      <c r="M116" s="48"/>
      <c r="N116" s="48"/>
      <c r="O116" s="48"/>
      <c r="P116" s="48"/>
      <c r="Q116" s="48"/>
      <c r="R116" s="48"/>
      <c r="S116" s="48"/>
      <c r="T116" s="48"/>
      <c r="U116" s="48"/>
      <c r="V116" s="48"/>
      <c r="W116" s="48"/>
      <c r="X116" s="48"/>
      <c r="Y116" s="48"/>
      <c r="Z116" s="48"/>
      <c r="AA116" s="48"/>
    </row>
    <row r="117">
      <c r="A117" s="62" t="s">
        <v>134</v>
      </c>
      <c r="B117" s="63"/>
      <c r="C117" s="63">
        <f t="shared" ref="C117:H117" si="25">SUM(C118:C120)</f>
        <v>5709</v>
      </c>
      <c r="D117" s="63">
        <f t="shared" si="25"/>
        <v>5884</v>
      </c>
      <c r="E117" s="63">
        <f t="shared" si="25"/>
        <v>6211</v>
      </c>
      <c r="F117" s="63">
        <f t="shared" si="25"/>
        <v>0</v>
      </c>
      <c r="G117" s="63">
        <f t="shared" si="25"/>
        <v>0</v>
      </c>
      <c r="H117" s="63">
        <f t="shared" si="25"/>
        <v>0</v>
      </c>
      <c r="I117" s="74"/>
      <c r="J117" s="74"/>
      <c r="K117" s="48"/>
      <c r="L117" s="48"/>
      <c r="M117" s="48"/>
      <c r="N117" s="48"/>
      <c r="O117" s="48"/>
      <c r="P117" s="48"/>
      <c r="Q117" s="48"/>
      <c r="R117" s="48"/>
      <c r="S117" s="48"/>
      <c r="T117" s="48"/>
      <c r="U117" s="48"/>
      <c r="V117" s="48"/>
      <c r="W117" s="48"/>
      <c r="X117" s="48"/>
      <c r="Y117" s="48"/>
      <c r="Z117" s="48"/>
      <c r="AA117" s="48"/>
    </row>
    <row r="118">
      <c r="A118" s="48" t="s">
        <v>16</v>
      </c>
      <c r="B118" s="10"/>
      <c r="C118" s="10">
        <v>3876.0</v>
      </c>
      <c r="D118" s="46">
        <v>3985.0</v>
      </c>
      <c r="E118" s="46">
        <v>4068.0</v>
      </c>
      <c r="F118" s="74"/>
      <c r="G118" s="74"/>
      <c r="H118" s="74"/>
      <c r="I118" s="74"/>
      <c r="J118" s="74"/>
      <c r="K118" s="48"/>
      <c r="L118" s="48"/>
      <c r="M118" s="48"/>
      <c r="N118" s="48"/>
      <c r="O118" s="48"/>
      <c r="P118" s="48"/>
      <c r="Q118" s="48"/>
      <c r="R118" s="48"/>
      <c r="S118" s="48"/>
      <c r="T118" s="48"/>
      <c r="U118" s="48"/>
      <c r="V118" s="48"/>
      <c r="W118" s="48"/>
      <c r="X118" s="48"/>
      <c r="Y118" s="48"/>
      <c r="Z118" s="48"/>
      <c r="AA118" s="48"/>
    </row>
    <row r="119">
      <c r="A119" s="48" t="s">
        <v>19</v>
      </c>
      <c r="B119" s="10"/>
      <c r="C119" s="10">
        <v>1555.0</v>
      </c>
      <c r="D119" s="46">
        <v>1628.0</v>
      </c>
      <c r="E119" s="46">
        <v>1868.0</v>
      </c>
      <c r="F119" s="74"/>
      <c r="G119" s="74"/>
      <c r="H119" s="74"/>
      <c r="I119" s="74"/>
      <c r="J119" s="74"/>
      <c r="K119" s="48"/>
      <c r="L119" s="48"/>
      <c r="M119" s="48"/>
      <c r="N119" s="48"/>
      <c r="O119" s="48"/>
      <c r="P119" s="48"/>
      <c r="Q119" s="48"/>
      <c r="R119" s="48"/>
      <c r="S119" s="48"/>
      <c r="T119" s="48"/>
      <c r="U119" s="48"/>
      <c r="V119" s="48"/>
      <c r="W119" s="48"/>
      <c r="X119" s="48"/>
      <c r="Y119" s="48"/>
      <c r="Z119" s="48"/>
      <c r="AA119" s="48"/>
    </row>
    <row r="120">
      <c r="A120" s="48" t="s">
        <v>20</v>
      </c>
      <c r="B120" s="10"/>
      <c r="C120" s="10">
        <v>278.0</v>
      </c>
      <c r="D120" s="46">
        <v>271.0</v>
      </c>
      <c r="E120" s="46">
        <v>275.0</v>
      </c>
      <c r="F120" s="74"/>
      <c r="G120" s="74"/>
      <c r="H120" s="74"/>
      <c r="I120" s="74"/>
      <c r="J120" s="74"/>
      <c r="K120" s="48"/>
      <c r="L120" s="48"/>
      <c r="M120" s="48"/>
      <c r="N120" s="48"/>
      <c r="O120" s="48"/>
      <c r="P120" s="48"/>
      <c r="Q120" s="48"/>
      <c r="R120" s="48"/>
      <c r="S120" s="48"/>
      <c r="T120" s="48"/>
      <c r="U120" s="48"/>
      <c r="V120" s="48"/>
      <c r="W120" s="48"/>
      <c r="X120" s="48"/>
      <c r="Y120" s="48"/>
      <c r="Z120" s="48"/>
      <c r="AA120" s="48"/>
    </row>
    <row r="121">
      <c r="A121" s="62" t="s">
        <v>135</v>
      </c>
      <c r="B121" s="63"/>
      <c r="C121" s="63">
        <f t="shared" ref="C121:J121" si="26">+SUM(C122:C124)</f>
        <v>0</v>
      </c>
      <c r="D121" s="63">
        <f t="shared" si="26"/>
        <v>0</v>
      </c>
      <c r="E121" s="63">
        <f t="shared" si="26"/>
        <v>0</v>
      </c>
      <c r="F121" s="63">
        <f t="shared" si="26"/>
        <v>9242</v>
      </c>
      <c r="G121" s="63">
        <f t="shared" si="26"/>
        <v>9812</v>
      </c>
      <c r="H121" s="63">
        <f t="shared" si="26"/>
        <v>9347</v>
      </c>
      <c r="I121" s="63">
        <f t="shared" si="26"/>
        <v>11456</v>
      </c>
      <c r="J121" s="63">
        <f t="shared" si="26"/>
        <v>12479</v>
      </c>
      <c r="K121" s="48"/>
      <c r="L121" s="48"/>
      <c r="M121" s="48"/>
      <c r="N121" s="48"/>
      <c r="O121" s="48"/>
      <c r="P121" s="48"/>
      <c r="Q121" s="48"/>
      <c r="R121" s="48"/>
      <c r="S121" s="48"/>
      <c r="T121" s="48"/>
      <c r="U121" s="48"/>
      <c r="V121" s="48"/>
      <c r="W121" s="48"/>
      <c r="X121" s="48"/>
      <c r="Y121" s="48"/>
      <c r="Z121" s="48"/>
      <c r="AA121" s="48"/>
    </row>
    <row r="122">
      <c r="A122" s="48" t="s">
        <v>16</v>
      </c>
      <c r="B122" s="48"/>
      <c r="C122" s="48"/>
      <c r="D122" s="48"/>
      <c r="E122" s="48"/>
      <c r="F122" s="46">
        <v>5875.0</v>
      </c>
      <c r="G122" s="46">
        <v>6293.0</v>
      </c>
      <c r="H122" s="46">
        <v>5892.0</v>
      </c>
      <c r="I122" s="47">
        <v>6970.0</v>
      </c>
      <c r="J122" s="47">
        <v>7388.0</v>
      </c>
      <c r="K122" s="48"/>
      <c r="L122" s="48"/>
      <c r="M122" s="48"/>
      <c r="N122" s="48"/>
      <c r="O122" s="48"/>
      <c r="P122" s="48"/>
      <c r="Q122" s="48"/>
      <c r="R122" s="48"/>
      <c r="S122" s="48"/>
      <c r="T122" s="48"/>
      <c r="U122" s="48"/>
      <c r="V122" s="48"/>
      <c r="W122" s="48"/>
      <c r="X122" s="48"/>
      <c r="Y122" s="48"/>
      <c r="Z122" s="48"/>
      <c r="AA122" s="48"/>
    </row>
    <row r="123">
      <c r="A123" s="48" t="s">
        <v>19</v>
      </c>
      <c r="B123" s="48"/>
      <c r="C123" s="48"/>
      <c r="D123" s="48"/>
      <c r="E123" s="48"/>
      <c r="F123" s="46">
        <v>2940.0</v>
      </c>
      <c r="G123" s="46">
        <v>3087.0</v>
      </c>
      <c r="H123" s="46">
        <v>3053.0</v>
      </c>
      <c r="I123" s="47">
        <v>3996.0</v>
      </c>
      <c r="J123" s="47">
        <v>4527.0</v>
      </c>
      <c r="K123" s="48"/>
      <c r="L123" s="48"/>
      <c r="M123" s="48"/>
      <c r="N123" s="48"/>
      <c r="O123" s="48"/>
      <c r="P123" s="48"/>
      <c r="Q123" s="48"/>
      <c r="R123" s="48"/>
      <c r="S123" s="48"/>
      <c r="T123" s="48"/>
      <c r="U123" s="48"/>
      <c r="V123" s="48"/>
      <c r="W123" s="48"/>
      <c r="X123" s="48"/>
      <c r="Y123" s="48"/>
      <c r="Z123" s="48"/>
      <c r="AA123" s="48"/>
    </row>
    <row r="124">
      <c r="A124" s="48" t="s">
        <v>20</v>
      </c>
      <c r="B124" s="48"/>
      <c r="C124" s="48"/>
      <c r="D124" s="48"/>
      <c r="E124" s="48"/>
      <c r="F124" s="46">
        <v>427.0</v>
      </c>
      <c r="G124" s="46">
        <v>432.0</v>
      </c>
      <c r="H124" s="46">
        <v>402.0</v>
      </c>
      <c r="I124" s="46">
        <v>490.0</v>
      </c>
      <c r="J124" s="46">
        <v>564.0</v>
      </c>
      <c r="K124" s="48"/>
      <c r="L124" s="48"/>
      <c r="M124" s="48"/>
      <c r="N124" s="48"/>
      <c r="O124" s="48"/>
      <c r="P124" s="48"/>
      <c r="Q124" s="48"/>
      <c r="R124" s="48"/>
      <c r="S124" s="48"/>
      <c r="T124" s="48"/>
      <c r="U124" s="48"/>
      <c r="V124" s="48"/>
      <c r="W124" s="48"/>
      <c r="X124" s="48"/>
      <c r="Y124" s="48"/>
      <c r="Z124" s="48"/>
      <c r="AA124" s="48"/>
    </row>
    <row r="125">
      <c r="A125" s="62" t="s">
        <v>21</v>
      </c>
      <c r="B125" s="82">
        <v>2602.0</v>
      </c>
      <c r="C125" s="63">
        <f t="shared" ref="C125:J125" si="27">+SUM(C126:C128)</f>
        <v>3067</v>
      </c>
      <c r="D125" s="63">
        <f t="shared" si="27"/>
        <v>3785</v>
      </c>
      <c r="E125" s="63">
        <f t="shared" si="27"/>
        <v>4237</v>
      </c>
      <c r="F125" s="63">
        <f t="shared" si="27"/>
        <v>5134</v>
      </c>
      <c r="G125" s="63">
        <f t="shared" si="27"/>
        <v>6208</v>
      </c>
      <c r="H125" s="63">
        <f t="shared" si="27"/>
        <v>6679</v>
      </c>
      <c r="I125" s="63">
        <f t="shared" si="27"/>
        <v>8290</v>
      </c>
      <c r="J125" s="63">
        <f t="shared" si="27"/>
        <v>7547</v>
      </c>
      <c r="K125" s="48"/>
      <c r="L125" s="48"/>
      <c r="M125" s="48"/>
      <c r="N125" s="48"/>
      <c r="O125" s="48"/>
      <c r="P125" s="48"/>
      <c r="Q125" s="48"/>
      <c r="R125" s="48"/>
      <c r="S125" s="48"/>
      <c r="T125" s="48"/>
      <c r="U125" s="48"/>
      <c r="V125" s="48"/>
      <c r="W125" s="48"/>
      <c r="X125" s="48"/>
      <c r="Y125" s="48"/>
      <c r="Z125" s="48"/>
      <c r="AA125" s="48"/>
    </row>
    <row r="126">
      <c r="A126" s="48" t="s">
        <v>16</v>
      </c>
      <c r="B126" s="83">
        <v>1600.0</v>
      </c>
      <c r="C126" s="46">
        <v>2016.0</v>
      </c>
      <c r="D126" s="46">
        <v>2599.0</v>
      </c>
      <c r="E126" s="46">
        <v>2920.0</v>
      </c>
      <c r="F126" s="46">
        <v>3496.0</v>
      </c>
      <c r="G126" s="46">
        <v>4262.0</v>
      </c>
      <c r="H126" s="46">
        <v>4635.0</v>
      </c>
      <c r="I126" s="47">
        <v>5748.0</v>
      </c>
      <c r="J126" s="47">
        <v>5416.0</v>
      </c>
      <c r="K126" s="48"/>
      <c r="L126" s="48"/>
      <c r="M126" s="48"/>
      <c r="N126" s="48"/>
      <c r="O126" s="48"/>
      <c r="P126" s="48"/>
      <c r="Q126" s="48"/>
      <c r="R126" s="48"/>
      <c r="S126" s="48"/>
      <c r="T126" s="48"/>
      <c r="U126" s="48"/>
      <c r="V126" s="48"/>
      <c r="W126" s="48"/>
      <c r="X126" s="48"/>
      <c r="Y126" s="48"/>
      <c r="Z126" s="48"/>
      <c r="AA126" s="48"/>
    </row>
    <row r="127">
      <c r="A127" s="48" t="s">
        <v>19</v>
      </c>
      <c r="B127" s="83">
        <v>876.0</v>
      </c>
      <c r="C127" s="46">
        <v>925.0</v>
      </c>
      <c r="D127" s="46">
        <v>1055.0</v>
      </c>
      <c r="E127" s="46">
        <v>1188.0</v>
      </c>
      <c r="F127" s="46">
        <v>1508.0</v>
      </c>
      <c r="G127" s="46">
        <v>1808.0</v>
      </c>
      <c r="H127" s="46">
        <v>1896.0</v>
      </c>
      <c r="I127" s="47">
        <v>2347.0</v>
      </c>
      <c r="J127" s="47">
        <v>1938.0</v>
      </c>
      <c r="K127" s="48"/>
      <c r="L127" s="48"/>
      <c r="M127" s="48"/>
      <c r="N127" s="48"/>
      <c r="O127" s="48"/>
      <c r="P127" s="48"/>
      <c r="Q127" s="48"/>
      <c r="R127" s="48"/>
      <c r="S127" s="48"/>
      <c r="T127" s="48"/>
      <c r="U127" s="48"/>
      <c r="V127" s="48"/>
      <c r="W127" s="48"/>
      <c r="X127" s="48"/>
      <c r="Y127" s="48"/>
      <c r="Z127" s="48"/>
      <c r="AA127" s="48"/>
    </row>
    <row r="128">
      <c r="A128" s="48" t="s">
        <v>20</v>
      </c>
      <c r="B128" s="83">
        <v>126.0</v>
      </c>
      <c r="C128" s="46">
        <v>126.0</v>
      </c>
      <c r="D128" s="46">
        <v>131.0</v>
      </c>
      <c r="E128" s="46">
        <v>129.0</v>
      </c>
      <c r="F128" s="46">
        <v>130.0</v>
      </c>
      <c r="G128" s="46">
        <v>138.0</v>
      </c>
      <c r="H128" s="46">
        <v>148.0</v>
      </c>
      <c r="I128" s="46">
        <v>195.0</v>
      </c>
      <c r="J128" s="46">
        <v>193.0</v>
      </c>
      <c r="K128" s="48"/>
      <c r="L128" s="48"/>
      <c r="M128" s="48"/>
      <c r="N128" s="48"/>
      <c r="O128" s="48"/>
      <c r="P128" s="48"/>
      <c r="Q128" s="48"/>
      <c r="R128" s="48"/>
      <c r="S128" s="48"/>
      <c r="T128" s="48"/>
      <c r="U128" s="48"/>
      <c r="V128" s="48"/>
      <c r="W128" s="48"/>
      <c r="X128" s="48"/>
      <c r="Y128" s="48"/>
      <c r="Z128" s="48"/>
      <c r="AA128" s="48"/>
    </row>
    <row r="129">
      <c r="A129" s="62" t="s">
        <v>136</v>
      </c>
      <c r="B129" s="84"/>
      <c r="C129" s="84">
        <f t="shared" ref="C129:I129" si="28">sum(C130:C132)</f>
        <v>1417</v>
      </c>
      <c r="D129" s="84">
        <f t="shared" si="28"/>
        <v>1431</v>
      </c>
      <c r="E129" s="84">
        <f t="shared" si="28"/>
        <v>1487</v>
      </c>
      <c r="F129" s="84">
        <f t="shared" si="28"/>
        <v>0</v>
      </c>
      <c r="G129" s="84">
        <f t="shared" si="28"/>
        <v>0</v>
      </c>
      <c r="H129" s="84">
        <f t="shared" si="28"/>
        <v>0</v>
      </c>
      <c r="I129" s="84">
        <f t="shared" si="28"/>
        <v>0</v>
      </c>
      <c r="J129" s="48"/>
      <c r="K129" s="48"/>
      <c r="L129" s="48"/>
      <c r="M129" s="48"/>
      <c r="N129" s="48"/>
      <c r="O129" s="48"/>
      <c r="P129" s="48"/>
      <c r="Q129" s="48"/>
      <c r="R129" s="48"/>
      <c r="S129" s="48"/>
      <c r="T129" s="48"/>
      <c r="U129" s="48"/>
      <c r="V129" s="48"/>
      <c r="W129" s="48"/>
      <c r="X129" s="48"/>
      <c r="Y129" s="48"/>
      <c r="Z129" s="48"/>
      <c r="AA129" s="48"/>
    </row>
    <row r="130">
      <c r="A130" s="48" t="s">
        <v>16</v>
      </c>
      <c r="B130" s="46"/>
      <c r="C130" s="46">
        <v>827.0</v>
      </c>
      <c r="D130" s="46">
        <v>882.0</v>
      </c>
      <c r="E130" s="46">
        <v>927.0</v>
      </c>
      <c r="F130" s="48"/>
      <c r="G130" s="48"/>
      <c r="H130" s="48"/>
      <c r="I130" s="48"/>
      <c r="J130" s="48"/>
      <c r="K130" s="48"/>
      <c r="L130" s="48"/>
      <c r="M130" s="48"/>
      <c r="N130" s="48"/>
      <c r="O130" s="48"/>
      <c r="P130" s="48"/>
      <c r="Q130" s="48"/>
      <c r="R130" s="48"/>
      <c r="S130" s="48"/>
      <c r="T130" s="48"/>
      <c r="U130" s="48"/>
      <c r="V130" s="48"/>
      <c r="W130" s="48"/>
      <c r="X130" s="48"/>
      <c r="Y130" s="48"/>
      <c r="Z130" s="48"/>
      <c r="AA130" s="48"/>
    </row>
    <row r="131">
      <c r="A131" s="48" t="s">
        <v>19</v>
      </c>
      <c r="B131" s="46"/>
      <c r="C131" s="46">
        <v>495.0</v>
      </c>
      <c r="D131" s="46">
        <v>463.0</v>
      </c>
      <c r="E131" s="46">
        <v>471.0</v>
      </c>
      <c r="F131" s="48"/>
      <c r="G131" s="48"/>
      <c r="H131" s="48"/>
      <c r="I131" s="48"/>
      <c r="J131" s="48"/>
      <c r="K131" s="48"/>
      <c r="L131" s="48"/>
      <c r="M131" s="48"/>
      <c r="N131" s="48"/>
      <c r="O131" s="48"/>
      <c r="P131" s="48"/>
      <c r="Q131" s="48"/>
      <c r="R131" s="48"/>
      <c r="S131" s="48"/>
      <c r="T131" s="48"/>
      <c r="U131" s="48"/>
      <c r="V131" s="48"/>
      <c r="W131" s="48"/>
      <c r="X131" s="48"/>
      <c r="Y131" s="48"/>
      <c r="Z131" s="48"/>
      <c r="AA131" s="48"/>
    </row>
    <row r="132">
      <c r="A132" s="48" t="s">
        <v>20</v>
      </c>
      <c r="B132" s="46"/>
      <c r="C132" s="46">
        <v>95.0</v>
      </c>
      <c r="D132" s="46">
        <v>86.0</v>
      </c>
      <c r="E132" s="46">
        <v>89.0</v>
      </c>
      <c r="F132" s="48"/>
      <c r="G132" s="48"/>
      <c r="H132" s="48"/>
      <c r="I132" s="48"/>
      <c r="J132" s="48"/>
      <c r="K132" s="48"/>
      <c r="L132" s="48"/>
      <c r="M132" s="48"/>
      <c r="N132" s="48"/>
      <c r="O132" s="48"/>
      <c r="P132" s="48"/>
      <c r="Q132" s="48"/>
      <c r="R132" s="48"/>
      <c r="S132" s="48"/>
      <c r="T132" s="48"/>
      <c r="U132" s="48"/>
      <c r="V132" s="48"/>
      <c r="W132" s="48"/>
      <c r="X132" s="48"/>
      <c r="Y132" s="48"/>
      <c r="Z132" s="48"/>
      <c r="AA132" s="48"/>
    </row>
    <row r="133">
      <c r="A133" s="62" t="s">
        <v>137</v>
      </c>
      <c r="B133" s="84"/>
      <c r="C133" s="84">
        <f t="shared" ref="C133:I133" si="29">SUM(C134:C136)</f>
        <v>3898</v>
      </c>
      <c r="D133" s="84">
        <f t="shared" si="29"/>
        <v>3701</v>
      </c>
      <c r="E133" s="84">
        <f t="shared" si="29"/>
        <v>3995</v>
      </c>
      <c r="F133" s="84">
        <f t="shared" si="29"/>
        <v>0</v>
      </c>
      <c r="G133" s="84">
        <f t="shared" si="29"/>
        <v>0</v>
      </c>
      <c r="H133" s="84">
        <f t="shared" si="29"/>
        <v>0</v>
      </c>
      <c r="I133" s="84">
        <f t="shared" si="29"/>
        <v>0</v>
      </c>
      <c r="J133" s="48"/>
      <c r="K133" s="48"/>
      <c r="L133" s="48"/>
      <c r="M133" s="48"/>
      <c r="N133" s="48"/>
      <c r="O133" s="48"/>
      <c r="P133" s="48"/>
      <c r="Q133" s="48"/>
      <c r="R133" s="48"/>
      <c r="S133" s="48"/>
      <c r="T133" s="48"/>
      <c r="U133" s="48"/>
      <c r="V133" s="48"/>
      <c r="W133" s="48"/>
      <c r="X133" s="48"/>
      <c r="Y133" s="48"/>
      <c r="Z133" s="48"/>
      <c r="AA133" s="48"/>
    </row>
    <row r="134">
      <c r="A134" s="48" t="s">
        <v>16</v>
      </c>
      <c r="B134" s="46"/>
      <c r="C134" s="46">
        <v>2641.0</v>
      </c>
      <c r="D134" s="46">
        <v>2536.0</v>
      </c>
      <c r="E134" s="46">
        <v>2816.0</v>
      </c>
      <c r="F134" s="48"/>
      <c r="G134" s="48"/>
      <c r="H134" s="48"/>
      <c r="I134" s="48"/>
      <c r="J134" s="48"/>
      <c r="K134" s="48"/>
      <c r="L134" s="48"/>
      <c r="M134" s="48"/>
      <c r="N134" s="48"/>
      <c r="O134" s="48"/>
      <c r="P134" s="48"/>
      <c r="Q134" s="48"/>
      <c r="R134" s="48"/>
      <c r="S134" s="48"/>
      <c r="T134" s="48"/>
      <c r="U134" s="48"/>
      <c r="V134" s="48"/>
      <c r="W134" s="48"/>
      <c r="X134" s="48"/>
      <c r="Y134" s="48"/>
      <c r="Z134" s="48"/>
      <c r="AA134" s="48"/>
    </row>
    <row r="135">
      <c r="A135" s="48" t="s">
        <v>19</v>
      </c>
      <c r="B135" s="46"/>
      <c r="C135" s="46">
        <v>1021.0</v>
      </c>
      <c r="D135" s="46">
        <v>947.0</v>
      </c>
      <c r="E135" s="46">
        <v>966.0</v>
      </c>
      <c r="F135" s="48"/>
      <c r="G135" s="48"/>
      <c r="H135" s="48"/>
      <c r="I135" s="48"/>
      <c r="J135" s="48"/>
      <c r="K135" s="48"/>
      <c r="L135" s="48"/>
      <c r="M135" s="48"/>
      <c r="N135" s="48"/>
      <c r="O135" s="48"/>
      <c r="P135" s="48"/>
      <c r="Q135" s="48"/>
      <c r="R135" s="48"/>
      <c r="S135" s="48"/>
      <c r="T135" s="48"/>
      <c r="U135" s="48"/>
      <c r="V135" s="48"/>
      <c r="W135" s="48"/>
      <c r="X135" s="48"/>
      <c r="Y135" s="48"/>
      <c r="Z135" s="48"/>
      <c r="AA135" s="48"/>
    </row>
    <row r="136">
      <c r="A136" s="48" t="s">
        <v>20</v>
      </c>
      <c r="B136" s="46"/>
      <c r="C136" s="46">
        <v>236.0</v>
      </c>
      <c r="D136" s="46">
        <v>218.0</v>
      </c>
      <c r="E136" s="46">
        <v>213.0</v>
      </c>
      <c r="F136" s="48"/>
      <c r="G136" s="48"/>
      <c r="H136" s="48"/>
      <c r="I136" s="48"/>
      <c r="J136" s="48"/>
      <c r="K136" s="48"/>
      <c r="L136" s="48"/>
      <c r="M136" s="48"/>
      <c r="N136" s="48"/>
      <c r="O136" s="48"/>
      <c r="P136" s="48"/>
      <c r="Q136" s="48"/>
      <c r="R136" s="48"/>
      <c r="S136" s="48"/>
      <c r="T136" s="48"/>
      <c r="U136" s="48"/>
      <c r="V136" s="48"/>
      <c r="W136" s="48"/>
      <c r="X136" s="48"/>
      <c r="Y136" s="48"/>
      <c r="Z136" s="48"/>
      <c r="AA136" s="48"/>
    </row>
    <row r="137">
      <c r="A137" s="62" t="s">
        <v>138</v>
      </c>
      <c r="B137" s="63"/>
      <c r="C137" s="63">
        <f t="shared" ref="C137:H137" si="30">sum(C138:C140)</f>
        <v>755</v>
      </c>
      <c r="D137" s="63">
        <f t="shared" si="30"/>
        <v>869</v>
      </c>
      <c r="E137" s="63">
        <f t="shared" si="30"/>
        <v>1014</v>
      </c>
      <c r="F137" s="63">
        <f t="shared" si="30"/>
        <v>0</v>
      </c>
      <c r="G137" s="63">
        <f t="shared" si="30"/>
        <v>0</v>
      </c>
      <c r="H137" s="63">
        <f t="shared" si="30"/>
        <v>0</v>
      </c>
      <c r="I137" s="74"/>
      <c r="J137" s="74"/>
      <c r="K137" s="48"/>
      <c r="L137" s="48"/>
      <c r="M137" s="48"/>
      <c r="N137" s="48"/>
      <c r="O137" s="48"/>
      <c r="P137" s="48"/>
      <c r="Q137" s="48"/>
      <c r="R137" s="48"/>
      <c r="S137" s="48"/>
      <c r="T137" s="48"/>
      <c r="U137" s="48"/>
      <c r="V137" s="48"/>
      <c r="W137" s="48"/>
      <c r="X137" s="48"/>
      <c r="Y137" s="48"/>
      <c r="Z137" s="48"/>
      <c r="AA137" s="48"/>
    </row>
    <row r="138">
      <c r="A138" s="48" t="s">
        <v>16</v>
      </c>
      <c r="B138" s="46"/>
      <c r="C138" s="46">
        <v>452.0</v>
      </c>
      <c r="D138" s="46">
        <v>570.0</v>
      </c>
      <c r="E138" s="46">
        <v>666.0</v>
      </c>
      <c r="F138" s="74"/>
      <c r="G138" s="74"/>
      <c r="H138" s="74"/>
      <c r="I138" s="74"/>
      <c r="J138" s="74"/>
      <c r="K138" s="48"/>
      <c r="L138" s="48"/>
      <c r="M138" s="48"/>
      <c r="N138" s="48"/>
      <c r="O138" s="48"/>
      <c r="P138" s="48"/>
      <c r="Q138" s="48"/>
      <c r="R138" s="48"/>
      <c r="S138" s="48"/>
      <c r="T138" s="48"/>
      <c r="U138" s="48"/>
      <c r="V138" s="48"/>
      <c r="W138" s="48"/>
      <c r="X138" s="48"/>
      <c r="Y138" s="48"/>
      <c r="Z138" s="48"/>
      <c r="AA138" s="48"/>
    </row>
    <row r="139">
      <c r="A139" s="48" t="s">
        <v>19</v>
      </c>
      <c r="B139" s="46"/>
      <c r="C139" s="46">
        <v>230.0</v>
      </c>
      <c r="D139" s="46">
        <v>228.0</v>
      </c>
      <c r="E139" s="46">
        <v>275.0</v>
      </c>
      <c r="F139" s="74"/>
      <c r="G139" s="74"/>
      <c r="H139" s="74"/>
      <c r="I139" s="74"/>
      <c r="J139" s="74"/>
      <c r="K139" s="48"/>
      <c r="L139" s="48"/>
      <c r="M139" s="48"/>
      <c r="N139" s="48"/>
      <c r="O139" s="48"/>
      <c r="P139" s="48"/>
      <c r="Q139" s="48"/>
      <c r="R139" s="48"/>
      <c r="S139" s="48"/>
      <c r="T139" s="48"/>
      <c r="U139" s="48"/>
      <c r="V139" s="48"/>
      <c r="W139" s="48"/>
      <c r="X139" s="48"/>
      <c r="Y139" s="48"/>
      <c r="Z139" s="48"/>
      <c r="AA139" s="48"/>
    </row>
    <row r="140">
      <c r="A140" s="48" t="s">
        <v>20</v>
      </c>
      <c r="B140" s="46"/>
      <c r="C140" s="46">
        <v>73.0</v>
      </c>
      <c r="D140" s="46">
        <v>71.0</v>
      </c>
      <c r="E140" s="46">
        <v>73.0</v>
      </c>
      <c r="F140" s="74"/>
      <c r="G140" s="74"/>
      <c r="H140" s="74"/>
      <c r="I140" s="74"/>
      <c r="J140" s="74"/>
      <c r="K140" s="48"/>
      <c r="L140" s="48"/>
      <c r="M140" s="48"/>
      <c r="N140" s="48"/>
      <c r="O140" s="48"/>
      <c r="P140" s="48"/>
      <c r="Q140" s="48"/>
      <c r="R140" s="48"/>
      <c r="S140" s="48"/>
      <c r="T140" s="48"/>
      <c r="U140" s="48"/>
      <c r="V140" s="48"/>
      <c r="W140" s="48"/>
      <c r="X140" s="48"/>
      <c r="Y140" s="48"/>
      <c r="Z140" s="48"/>
      <c r="AA140" s="48"/>
    </row>
    <row r="141">
      <c r="A141" s="62" t="s">
        <v>139</v>
      </c>
      <c r="B141" s="63"/>
      <c r="C141" s="63">
        <f t="shared" ref="C141:J141" si="31">+SUM(C142:C144)</f>
        <v>0</v>
      </c>
      <c r="D141" s="63">
        <f t="shared" si="31"/>
        <v>0</v>
      </c>
      <c r="E141" s="63">
        <f t="shared" si="31"/>
        <v>4737</v>
      </c>
      <c r="F141" s="63">
        <f t="shared" si="31"/>
        <v>5166</v>
      </c>
      <c r="G141" s="63">
        <f t="shared" si="31"/>
        <v>5254</v>
      </c>
      <c r="H141" s="63">
        <f t="shared" si="31"/>
        <v>5028</v>
      </c>
      <c r="I141" s="63">
        <f t="shared" si="31"/>
        <v>5343</v>
      </c>
      <c r="J141" s="63">
        <f t="shared" si="31"/>
        <v>5955</v>
      </c>
      <c r="K141" s="48"/>
      <c r="L141" s="48"/>
      <c r="M141" s="48"/>
      <c r="N141" s="48"/>
      <c r="O141" s="48"/>
      <c r="P141" s="48"/>
      <c r="Q141" s="48"/>
      <c r="R141" s="48"/>
      <c r="S141" s="48"/>
      <c r="T141" s="48"/>
      <c r="U141" s="48"/>
      <c r="V141" s="48"/>
      <c r="W141" s="48"/>
      <c r="X141" s="48"/>
      <c r="Y141" s="48"/>
      <c r="Z141" s="48"/>
      <c r="AA141" s="48"/>
    </row>
    <row r="142">
      <c r="A142" s="48" t="s">
        <v>16</v>
      </c>
      <c r="B142" s="48"/>
      <c r="C142" s="48"/>
      <c r="D142" s="48"/>
      <c r="E142" s="45">
        <v>3285.0</v>
      </c>
      <c r="F142" s="46">
        <v>3575.0</v>
      </c>
      <c r="G142" s="46">
        <v>3622.0</v>
      </c>
      <c r="H142" s="46">
        <v>3449.0</v>
      </c>
      <c r="I142" s="47">
        <v>3659.0</v>
      </c>
      <c r="J142" s="47">
        <v>4111.0</v>
      </c>
      <c r="K142" s="48"/>
      <c r="L142" s="48"/>
      <c r="M142" s="48"/>
      <c r="N142" s="48"/>
      <c r="O142" s="48"/>
      <c r="P142" s="48"/>
      <c r="Q142" s="48"/>
      <c r="R142" s="48"/>
      <c r="S142" s="48"/>
      <c r="T142" s="48"/>
      <c r="U142" s="48"/>
      <c r="V142" s="48"/>
      <c r="W142" s="48"/>
      <c r="X142" s="48"/>
      <c r="Y142" s="48"/>
      <c r="Z142" s="48"/>
      <c r="AA142" s="48"/>
    </row>
    <row r="143">
      <c r="A143" s="48" t="s">
        <v>19</v>
      </c>
      <c r="B143" s="48"/>
      <c r="C143" s="48"/>
      <c r="D143" s="48"/>
      <c r="E143" s="45">
        <v>1185.0</v>
      </c>
      <c r="F143" s="46">
        <v>1347.0</v>
      </c>
      <c r="G143" s="46">
        <v>1395.0</v>
      </c>
      <c r="H143" s="46">
        <v>1365.0</v>
      </c>
      <c r="I143" s="47">
        <v>1494.0</v>
      </c>
      <c r="J143" s="47">
        <v>1610.0</v>
      </c>
      <c r="K143" s="48"/>
      <c r="L143" s="48"/>
      <c r="M143" s="48"/>
      <c r="N143" s="48"/>
      <c r="O143" s="48"/>
      <c r="P143" s="48"/>
      <c r="Q143" s="48"/>
      <c r="R143" s="48"/>
      <c r="S143" s="48"/>
      <c r="T143" s="48"/>
      <c r="U143" s="48"/>
      <c r="V143" s="48"/>
      <c r="W143" s="48"/>
      <c r="X143" s="48"/>
      <c r="Y143" s="48"/>
      <c r="Z143" s="48"/>
      <c r="AA143" s="48"/>
    </row>
    <row r="144">
      <c r="A144" s="48" t="s">
        <v>20</v>
      </c>
      <c r="B144" s="48"/>
      <c r="C144" s="48"/>
      <c r="D144" s="48"/>
      <c r="E144" s="45">
        <v>267.0</v>
      </c>
      <c r="F144" s="46">
        <v>244.0</v>
      </c>
      <c r="G144" s="46">
        <v>237.0</v>
      </c>
      <c r="H144" s="46">
        <v>214.0</v>
      </c>
      <c r="I144" s="46">
        <v>190.0</v>
      </c>
      <c r="J144" s="46">
        <v>234.0</v>
      </c>
      <c r="K144" s="48"/>
      <c r="L144" s="48"/>
      <c r="M144" s="48"/>
      <c r="N144" s="48"/>
      <c r="O144" s="48"/>
      <c r="P144" s="48"/>
      <c r="Q144" s="48"/>
      <c r="R144" s="48"/>
      <c r="S144" s="48"/>
      <c r="T144" s="48"/>
      <c r="U144" s="48"/>
      <c r="V144" s="48"/>
      <c r="W144" s="48"/>
      <c r="X144" s="48"/>
      <c r="Y144" s="48"/>
      <c r="Z144" s="48"/>
      <c r="AA144" s="48"/>
    </row>
    <row r="145">
      <c r="A145" s="48" t="s">
        <v>140</v>
      </c>
      <c r="B145" s="10"/>
      <c r="C145" s="10">
        <v>115.0</v>
      </c>
      <c r="D145" s="10">
        <v>73.0</v>
      </c>
      <c r="E145" s="10">
        <v>73.0</v>
      </c>
      <c r="F145" s="10">
        <v>88.0</v>
      </c>
      <c r="G145" s="10">
        <v>42.0</v>
      </c>
      <c r="H145" s="10">
        <v>30.0</v>
      </c>
      <c r="I145" s="10">
        <v>25.0</v>
      </c>
      <c r="J145" s="10">
        <v>102.0</v>
      </c>
      <c r="K145" s="48"/>
      <c r="L145" s="48"/>
      <c r="M145" s="48"/>
      <c r="N145" s="48"/>
      <c r="O145" s="48"/>
      <c r="P145" s="48"/>
      <c r="Q145" s="48"/>
      <c r="R145" s="48"/>
      <c r="S145" s="48"/>
      <c r="T145" s="48"/>
      <c r="U145" s="48"/>
      <c r="V145" s="48"/>
      <c r="W145" s="48"/>
      <c r="X145" s="48"/>
      <c r="Y145" s="48"/>
      <c r="Z145" s="48"/>
      <c r="AA145" s="48"/>
    </row>
    <row r="146">
      <c r="A146" s="67" t="s">
        <v>141</v>
      </c>
      <c r="B146" s="68"/>
      <c r="C146" s="68">
        <f t="shared" ref="C146:H146" si="32">+C113+C121+C125+C141+C145+C133+C129+C117+C137</f>
        <v>28701</v>
      </c>
      <c r="D146" s="68">
        <f t="shared" si="32"/>
        <v>30507</v>
      </c>
      <c r="E146" s="68">
        <f t="shared" si="32"/>
        <v>36970</v>
      </c>
      <c r="F146" s="68">
        <f t="shared" si="32"/>
        <v>34485</v>
      </c>
      <c r="G146" s="68">
        <f t="shared" si="32"/>
        <v>37218</v>
      </c>
      <c r="H146" s="68">
        <f t="shared" si="32"/>
        <v>35568</v>
      </c>
      <c r="I146" s="68">
        <f t="shared" ref="I146:J146" si="33">+I113+I121+I125+I141+I145</f>
        <v>42293</v>
      </c>
      <c r="J146" s="68">
        <f t="shared" si="33"/>
        <v>44436</v>
      </c>
      <c r="K146" s="48"/>
      <c r="L146" s="48"/>
      <c r="M146" s="48"/>
      <c r="N146" s="48"/>
      <c r="O146" s="48"/>
      <c r="P146" s="48"/>
      <c r="Q146" s="48"/>
      <c r="R146" s="48"/>
      <c r="S146" s="48"/>
      <c r="T146" s="48"/>
      <c r="U146" s="48"/>
      <c r="V146" s="48"/>
      <c r="W146" s="48"/>
      <c r="X146" s="48"/>
      <c r="Y146" s="48"/>
      <c r="Z146" s="48"/>
      <c r="AA146" s="48"/>
    </row>
    <row r="147">
      <c r="A147" s="48" t="s">
        <v>24</v>
      </c>
      <c r="B147" s="21">
        <v>1684.0</v>
      </c>
      <c r="C147" s="10">
        <v>1982.0</v>
      </c>
      <c r="D147" s="10">
        <v>1955.0</v>
      </c>
      <c r="E147" s="10">
        <v>2042.0</v>
      </c>
      <c r="F147" s="10">
        <v>1886.0</v>
      </c>
      <c r="G147" s="10">
        <v>1906.0</v>
      </c>
      <c r="H147" s="10">
        <v>1846.0</v>
      </c>
      <c r="I147" s="10">
        <v>2205.0</v>
      </c>
      <c r="J147" s="10">
        <v>2346.0</v>
      </c>
      <c r="K147" s="48"/>
      <c r="L147" s="48"/>
      <c r="M147" s="48"/>
      <c r="N147" s="48"/>
      <c r="O147" s="48"/>
      <c r="P147" s="48"/>
      <c r="Q147" s="48"/>
      <c r="R147" s="48"/>
      <c r="S147" s="48"/>
      <c r="T147" s="48"/>
      <c r="U147" s="48"/>
      <c r="V147" s="48"/>
      <c r="W147" s="48"/>
      <c r="X147" s="48"/>
      <c r="Y147" s="48"/>
      <c r="Z147" s="48"/>
      <c r="AA147" s="48"/>
    </row>
    <row r="148">
      <c r="A148" s="48" t="s">
        <v>142</v>
      </c>
      <c r="B148" s="21">
        <v>3.0</v>
      </c>
      <c r="C148" s="10">
        <v>-82.0</v>
      </c>
      <c r="D148" s="10">
        <v>-86.0</v>
      </c>
      <c r="E148" s="10">
        <v>75.0</v>
      </c>
      <c r="F148" s="10">
        <v>26.0</v>
      </c>
      <c r="G148" s="10">
        <v>-7.0</v>
      </c>
      <c r="H148" s="10">
        <v>-11.0</v>
      </c>
      <c r="I148" s="10">
        <v>40.0</v>
      </c>
      <c r="J148" s="10">
        <v>-72.0</v>
      </c>
      <c r="K148" s="48"/>
      <c r="L148" s="48"/>
      <c r="M148" s="48"/>
      <c r="N148" s="48"/>
      <c r="O148" s="48"/>
      <c r="P148" s="48"/>
      <c r="Q148" s="48"/>
      <c r="R148" s="48"/>
      <c r="S148" s="48"/>
      <c r="T148" s="48"/>
      <c r="U148" s="48"/>
      <c r="V148" s="48"/>
      <c r="W148" s="48"/>
      <c r="X148" s="48"/>
      <c r="Y148" s="48"/>
      <c r="Z148" s="48"/>
      <c r="AA148" s="48"/>
    </row>
    <row r="149">
      <c r="A149" s="69" t="s">
        <v>143</v>
      </c>
      <c r="B149" s="70"/>
      <c r="C149" s="70">
        <f t="shared" ref="C149:J149" si="34">+SUM(C146:C148)</f>
        <v>30601</v>
      </c>
      <c r="D149" s="70">
        <f t="shared" si="34"/>
        <v>32376</v>
      </c>
      <c r="E149" s="70">
        <f t="shared" si="34"/>
        <v>39087</v>
      </c>
      <c r="F149" s="70">
        <f t="shared" si="34"/>
        <v>36397</v>
      </c>
      <c r="G149" s="70">
        <f t="shared" si="34"/>
        <v>39117</v>
      </c>
      <c r="H149" s="70">
        <f t="shared" si="34"/>
        <v>37403</v>
      </c>
      <c r="I149" s="70">
        <f t="shared" si="34"/>
        <v>44538</v>
      </c>
      <c r="J149" s="70">
        <f t="shared" si="34"/>
        <v>46710</v>
      </c>
      <c r="K149" s="48"/>
      <c r="L149" s="48"/>
      <c r="M149" s="48"/>
      <c r="N149" s="48"/>
      <c r="O149" s="48"/>
      <c r="P149" s="48"/>
      <c r="Q149" s="48"/>
      <c r="R149" s="48"/>
      <c r="S149" s="48"/>
      <c r="T149" s="48"/>
      <c r="U149" s="48"/>
      <c r="V149" s="48"/>
      <c r="W149" s="48"/>
      <c r="X149" s="48"/>
      <c r="Y149" s="48"/>
      <c r="Z149" s="48"/>
      <c r="AA149" s="48"/>
    </row>
    <row r="150">
      <c r="A150" s="76" t="s">
        <v>144</v>
      </c>
      <c r="B150" s="77"/>
      <c r="C150" s="77">
        <f t="shared" ref="C150:J150" si="35">+C149-C2</f>
        <v>0</v>
      </c>
      <c r="D150" s="77">
        <f t="shared" si="35"/>
        <v>0</v>
      </c>
      <c r="E150" s="77">
        <f t="shared" si="35"/>
        <v>4737</v>
      </c>
      <c r="F150" s="77">
        <f t="shared" si="35"/>
        <v>0</v>
      </c>
      <c r="G150" s="77">
        <f t="shared" si="35"/>
        <v>0</v>
      </c>
      <c r="H150" s="77">
        <f t="shared" si="35"/>
        <v>0</v>
      </c>
      <c r="I150" s="77">
        <f t="shared" si="35"/>
        <v>0</v>
      </c>
      <c r="J150" s="77">
        <f t="shared" si="35"/>
        <v>0</v>
      </c>
      <c r="K150" s="48"/>
      <c r="L150" s="48"/>
      <c r="M150" s="48"/>
      <c r="N150" s="48"/>
      <c r="O150" s="48"/>
      <c r="P150" s="48"/>
      <c r="Q150" s="48"/>
      <c r="R150" s="48"/>
      <c r="S150" s="48"/>
      <c r="T150" s="48"/>
      <c r="U150" s="48"/>
      <c r="V150" s="48"/>
      <c r="W150" s="48"/>
      <c r="X150" s="48"/>
      <c r="Y150" s="48"/>
      <c r="Z150" s="48"/>
      <c r="AA150" s="48"/>
    </row>
    <row r="151">
      <c r="A151" s="62" t="s">
        <v>145</v>
      </c>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row>
    <row r="152">
      <c r="A152" s="48" t="s">
        <v>133</v>
      </c>
      <c r="B152" s="15">
        <v>3077.0</v>
      </c>
      <c r="C152" s="10">
        <v>3645.0</v>
      </c>
      <c r="D152" s="10">
        <v>3763.0</v>
      </c>
      <c r="E152" s="10">
        <v>3875.0</v>
      </c>
      <c r="F152" s="10">
        <v>3600.0</v>
      </c>
      <c r="G152" s="10">
        <v>3925.0</v>
      </c>
      <c r="H152" s="10">
        <v>2899.0</v>
      </c>
      <c r="I152" s="10">
        <v>5089.0</v>
      </c>
      <c r="J152" s="10">
        <v>5114.0</v>
      </c>
      <c r="K152" s="48"/>
      <c r="L152" s="48"/>
      <c r="M152" s="48"/>
      <c r="N152" s="48"/>
      <c r="O152" s="48"/>
      <c r="P152" s="48"/>
      <c r="Q152" s="48"/>
      <c r="R152" s="48"/>
      <c r="S152" s="48"/>
      <c r="T152" s="48"/>
      <c r="U152" s="48"/>
      <c r="V152" s="48"/>
      <c r="W152" s="48"/>
      <c r="X152" s="48"/>
      <c r="Y152" s="48"/>
      <c r="Z152" s="48"/>
      <c r="AA152" s="48"/>
    </row>
    <row r="153">
      <c r="A153" s="48" t="s">
        <v>134</v>
      </c>
      <c r="B153" s="15">
        <v>855.0</v>
      </c>
      <c r="C153" s="10">
        <v>1277.0</v>
      </c>
      <c r="D153" s="10">
        <v>1434.0</v>
      </c>
      <c r="E153" s="10">
        <v>1203.0</v>
      </c>
      <c r="F153" s="74"/>
      <c r="G153" s="74"/>
      <c r="H153" s="74"/>
      <c r="I153" s="74"/>
      <c r="J153" s="74"/>
      <c r="K153" s="48"/>
      <c r="L153" s="48"/>
      <c r="M153" s="48"/>
      <c r="N153" s="48"/>
      <c r="O153" s="48"/>
      <c r="P153" s="48"/>
      <c r="Q153" s="48"/>
      <c r="R153" s="48"/>
      <c r="S153" s="48"/>
      <c r="T153" s="48"/>
      <c r="U153" s="48"/>
      <c r="V153" s="48"/>
      <c r="W153" s="48"/>
      <c r="X153" s="48"/>
      <c r="Y153" s="48"/>
      <c r="Z153" s="48"/>
      <c r="AA153" s="48"/>
    </row>
    <row r="154">
      <c r="A154" s="48" t="s">
        <v>135</v>
      </c>
      <c r="B154" s="74"/>
      <c r="C154" s="74"/>
      <c r="D154" s="74"/>
      <c r="E154" s="74"/>
      <c r="F154" s="10">
        <v>1587.0</v>
      </c>
      <c r="G154" s="10">
        <v>1995.0</v>
      </c>
      <c r="H154" s="10">
        <v>1541.0</v>
      </c>
      <c r="I154" s="10">
        <v>2435.0</v>
      </c>
      <c r="J154" s="10">
        <v>3293.0</v>
      </c>
      <c r="K154" s="48"/>
      <c r="L154" s="48"/>
      <c r="M154" s="48"/>
      <c r="N154" s="48"/>
      <c r="O154" s="48"/>
      <c r="P154" s="48"/>
      <c r="Q154" s="48"/>
      <c r="R154" s="48"/>
      <c r="S154" s="48"/>
      <c r="T154" s="48"/>
      <c r="U154" s="48"/>
      <c r="V154" s="48"/>
      <c r="W154" s="48"/>
      <c r="X154" s="48"/>
      <c r="Y154" s="48"/>
      <c r="Z154" s="48"/>
      <c r="AA154" s="48"/>
    </row>
    <row r="155">
      <c r="A155" s="48" t="s">
        <v>21</v>
      </c>
      <c r="B155" s="15">
        <v>816.0</v>
      </c>
      <c r="C155" s="10">
        <v>993.0</v>
      </c>
      <c r="D155" s="10">
        <v>1372.0</v>
      </c>
      <c r="E155" s="10">
        <v>1507.0</v>
      </c>
      <c r="F155" s="10">
        <v>1807.0</v>
      </c>
      <c r="G155" s="10">
        <v>2376.0</v>
      </c>
      <c r="H155" s="10">
        <v>2490.0</v>
      </c>
      <c r="I155" s="10">
        <v>3243.0</v>
      </c>
      <c r="J155" s="10">
        <v>2365.0</v>
      </c>
      <c r="K155" s="48"/>
      <c r="L155" s="48"/>
      <c r="M155" s="48"/>
      <c r="N155" s="48"/>
      <c r="O155" s="48"/>
      <c r="P155" s="48"/>
      <c r="Q155" s="48"/>
      <c r="R155" s="48"/>
      <c r="S155" s="48"/>
      <c r="T155" s="48"/>
      <c r="U155" s="48"/>
      <c r="V155" s="48"/>
      <c r="W155" s="48"/>
      <c r="X155" s="48"/>
      <c r="Y155" s="48"/>
      <c r="Z155" s="48"/>
      <c r="AA155" s="48"/>
    </row>
    <row r="156">
      <c r="A156" s="48" t="s">
        <v>138</v>
      </c>
      <c r="B156" s="21">
        <v>131.0</v>
      </c>
      <c r="C156" s="10">
        <v>100.0</v>
      </c>
      <c r="D156" s="10">
        <v>174.0</v>
      </c>
      <c r="E156" s="10">
        <v>224.0</v>
      </c>
      <c r="F156" s="74"/>
      <c r="G156" s="74"/>
      <c r="H156" s="74"/>
      <c r="I156" s="74"/>
      <c r="J156" s="74"/>
      <c r="K156" s="48"/>
      <c r="L156" s="48"/>
      <c r="M156" s="48"/>
      <c r="N156" s="48"/>
      <c r="O156" s="48"/>
      <c r="P156" s="48"/>
      <c r="Q156" s="48"/>
      <c r="R156" s="48"/>
      <c r="S156" s="48"/>
      <c r="T156" s="48"/>
      <c r="U156" s="48"/>
      <c r="V156" s="48"/>
      <c r="W156" s="48"/>
      <c r="X156" s="48"/>
      <c r="Y156" s="48"/>
      <c r="Z156" s="48"/>
      <c r="AA156" s="48"/>
    </row>
    <row r="157">
      <c r="A157" s="48" t="s">
        <v>139</v>
      </c>
      <c r="B157" s="74"/>
      <c r="C157" s="74"/>
      <c r="D157" s="74"/>
      <c r="E157" s="50">
        <v>980.0</v>
      </c>
      <c r="F157" s="10">
        <v>1189.0</v>
      </c>
      <c r="G157" s="10">
        <v>1323.0</v>
      </c>
      <c r="H157" s="10">
        <v>1184.0</v>
      </c>
      <c r="I157" s="10">
        <v>1530.0</v>
      </c>
      <c r="J157" s="10">
        <v>1896.0</v>
      </c>
      <c r="K157" s="48"/>
      <c r="L157" s="48"/>
      <c r="M157" s="48"/>
      <c r="N157" s="48"/>
      <c r="O157" s="48"/>
      <c r="P157" s="48"/>
      <c r="Q157" s="48"/>
      <c r="R157" s="48"/>
      <c r="S157" s="48"/>
      <c r="T157" s="48"/>
      <c r="U157" s="48"/>
      <c r="V157" s="48"/>
      <c r="W157" s="48"/>
      <c r="X157" s="48"/>
      <c r="Y157" s="48"/>
      <c r="Z157" s="48"/>
      <c r="AA157" s="48"/>
    </row>
    <row r="158">
      <c r="A158" s="48" t="s">
        <v>146</v>
      </c>
      <c r="B158" s="15">
        <v>855.0</v>
      </c>
      <c r="C158" s="10">
        <v>247.0</v>
      </c>
      <c r="D158" s="10">
        <v>289.0</v>
      </c>
      <c r="E158" s="10">
        <v>244.0</v>
      </c>
      <c r="F158" s="74"/>
      <c r="G158" s="74"/>
      <c r="H158" s="74"/>
      <c r="I158" s="74"/>
      <c r="J158" s="74"/>
      <c r="K158" s="48"/>
      <c r="L158" s="48"/>
      <c r="M158" s="48"/>
      <c r="N158" s="48"/>
      <c r="O158" s="48"/>
      <c r="P158" s="48"/>
      <c r="Q158" s="48"/>
      <c r="R158" s="48"/>
      <c r="S158" s="48"/>
      <c r="T158" s="48"/>
      <c r="U158" s="48"/>
      <c r="V158" s="48"/>
      <c r="W158" s="48"/>
      <c r="X158" s="48"/>
      <c r="Y158" s="48"/>
      <c r="Z158" s="48"/>
      <c r="AA158" s="48"/>
    </row>
    <row r="159">
      <c r="A159" s="48" t="s">
        <v>137</v>
      </c>
      <c r="B159" s="21">
        <v>952.0</v>
      </c>
      <c r="C159" s="10">
        <v>818.0</v>
      </c>
      <c r="D159" s="10">
        <v>892.0</v>
      </c>
      <c r="E159" s="10">
        <v>816.0</v>
      </c>
      <c r="F159" s="74"/>
      <c r="G159" s="74"/>
      <c r="H159" s="74"/>
      <c r="I159" s="74"/>
      <c r="J159" s="74"/>
      <c r="K159" s="48"/>
      <c r="L159" s="48"/>
      <c r="M159" s="48"/>
      <c r="N159" s="48"/>
      <c r="O159" s="48"/>
      <c r="P159" s="48"/>
      <c r="Q159" s="48"/>
      <c r="R159" s="48"/>
      <c r="S159" s="48"/>
      <c r="T159" s="48"/>
      <c r="U159" s="48"/>
      <c r="V159" s="48"/>
      <c r="W159" s="48"/>
      <c r="X159" s="48"/>
      <c r="Y159" s="48"/>
      <c r="Z159" s="48"/>
      <c r="AA159" s="48"/>
    </row>
    <row r="160">
      <c r="A160" s="48" t="s">
        <v>140</v>
      </c>
      <c r="B160" s="21">
        <v>1993.0</v>
      </c>
      <c r="C160" s="10">
        <v>-2263.0</v>
      </c>
      <c r="D160" s="10">
        <v>-2596.0</v>
      </c>
      <c r="E160" s="10">
        <v>-2677.0</v>
      </c>
      <c r="F160" s="10">
        <v>-2658.0</v>
      </c>
      <c r="G160" s="10">
        <v>-3262.0</v>
      </c>
      <c r="H160" s="10">
        <v>-3468.0</v>
      </c>
      <c r="I160" s="10">
        <v>-3656.0</v>
      </c>
      <c r="J160" s="10">
        <v>-4262.0</v>
      </c>
      <c r="K160" s="48"/>
      <c r="L160" s="48"/>
      <c r="M160" s="48"/>
      <c r="N160" s="48"/>
      <c r="O160" s="48"/>
      <c r="P160" s="48"/>
      <c r="Q160" s="48"/>
      <c r="R160" s="48"/>
      <c r="S160" s="48"/>
      <c r="T160" s="48"/>
      <c r="U160" s="48"/>
      <c r="V160" s="48"/>
      <c r="W160" s="48"/>
      <c r="X160" s="48"/>
      <c r="Y160" s="48"/>
      <c r="Z160" s="48"/>
      <c r="AA160" s="48"/>
    </row>
    <row r="161">
      <c r="A161" s="67" t="s">
        <v>141</v>
      </c>
      <c r="B161" s="85">
        <v>4117.0</v>
      </c>
      <c r="C161" s="68">
        <f t="shared" ref="C161:J161" si="36">+SUM(C152:C160)</f>
        <v>4817</v>
      </c>
      <c r="D161" s="68">
        <f t="shared" si="36"/>
        <v>5328</v>
      </c>
      <c r="E161" s="68">
        <f t="shared" si="36"/>
        <v>6172</v>
      </c>
      <c r="F161" s="68">
        <f t="shared" si="36"/>
        <v>5525</v>
      </c>
      <c r="G161" s="68">
        <f t="shared" si="36"/>
        <v>6357</v>
      </c>
      <c r="H161" s="68">
        <f t="shared" si="36"/>
        <v>4646</v>
      </c>
      <c r="I161" s="68">
        <f t="shared" si="36"/>
        <v>8641</v>
      </c>
      <c r="J161" s="68">
        <f t="shared" si="36"/>
        <v>8406</v>
      </c>
      <c r="K161" s="48"/>
      <c r="L161" s="48"/>
      <c r="M161" s="48"/>
      <c r="N161" s="48"/>
      <c r="O161" s="48"/>
      <c r="P161" s="48"/>
      <c r="Q161" s="48"/>
      <c r="R161" s="48"/>
      <c r="S161" s="48"/>
      <c r="T161" s="48"/>
      <c r="U161" s="48"/>
      <c r="V161" s="48"/>
      <c r="W161" s="48"/>
      <c r="X161" s="48"/>
      <c r="Y161" s="48"/>
      <c r="Z161" s="48"/>
      <c r="AA161" s="48"/>
    </row>
    <row r="162">
      <c r="A162" s="48" t="s">
        <v>24</v>
      </c>
      <c r="B162" s="21">
        <v>496.0</v>
      </c>
      <c r="C162" s="10">
        <v>517.0</v>
      </c>
      <c r="D162" s="10">
        <v>487.0</v>
      </c>
      <c r="E162" s="10">
        <v>477.0</v>
      </c>
      <c r="F162" s="10">
        <v>310.0</v>
      </c>
      <c r="G162" s="10">
        <v>303.0</v>
      </c>
      <c r="H162" s="10">
        <v>297.0</v>
      </c>
      <c r="I162" s="10">
        <v>543.0</v>
      </c>
      <c r="J162" s="10">
        <v>669.0</v>
      </c>
      <c r="K162" s="48"/>
      <c r="L162" s="48"/>
      <c r="M162" s="48"/>
      <c r="N162" s="48"/>
      <c r="O162" s="48"/>
      <c r="P162" s="48"/>
      <c r="Q162" s="48"/>
      <c r="R162" s="48"/>
      <c r="S162" s="48"/>
      <c r="T162" s="48"/>
      <c r="U162" s="48"/>
      <c r="V162" s="48"/>
      <c r="W162" s="48"/>
      <c r="X162" s="48"/>
      <c r="Y162" s="48"/>
      <c r="Z162" s="48"/>
      <c r="AA162" s="48"/>
    </row>
    <row r="163">
      <c r="A163" s="48" t="s">
        <v>142</v>
      </c>
      <c r="B163" s="21">
        <v>-1036.0</v>
      </c>
      <c r="C163" s="10">
        <v>-1101.0</v>
      </c>
      <c r="D163" s="10">
        <v>-1173.0</v>
      </c>
      <c r="E163" s="10">
        <v>-724.0</v>
      </c>
      <c r="F163" s="10">
        <v>-1456.0</v>
      </c>
      <c r="G163" s="10">
        <v>-1810.0</v>
      </c>
      <c r="H163" s="10">
        <v>-1967.0</v>
      </c>
      <c r="I163" s="10">
        <v>-2261.0</v>
      </c>
      <c r="J163" s="10">
        <v>-2219.0</v>
      </c>
      <c r="K163" s="48"/>
      <c r="L163" s="48"/>
      <c r="M163" s="48"/>
      <c r="N163" s="48"/>
      <c r="O163" s="48"/>
      <c r="P163" s="48"/>
      <c r="Q163" s="48"/>
      <c r="R163" s="48"/>
      <c r="S163" s="48"/>
      <c r="T163" s="48"/>
      <c r="U163" s="48"/>
      <c r="V163" s="48"/>
      <c r="W163" s="48"/>
      <c r="X163" s="48"/>
      <c r="Y163" s="48"/>
      <c r="Z163" s="48"/>
      <c r="AA163" s="48"/>
    </row>
    <row r="164">
      <c r="A164" s="69" t="s">
        <v>147</v>
      </c>
      <c r="B164" s="86">
        <v>3577.0</v>
      </c>
      <c r="C164" s="70">
        <f t="shared" ref="C164:J164" si="37">+SUM(C161:C163)</f>
        <v>4233</v>
      </c>
      <c r="D164" s="70">
        <f t="shared" si="37"/>
        <v>4642</v>
      </c>
      <c r="E164" s="70">
        <f t="shared" si="37"/>
        <v>5925</v>
      </c>
      <c r="F164" s="70">
        <f t="shared" si="37"/>
        <v>4379</v>
      </c>
      <c r="G164" s="70">
        <f t="shared" si="37"/>
        <v>4850</v>
      </c>
      <c r="H164" s="70">
        <f t="shared" si="37"/>
        <v>2976</v>
      </c>
      <c r="I164" s="70">
        <f t="shared" si="37"/>
        <v>6923</v>
      </c>
      <c r="J164" s="70">
        <f t="shared" si="37"/>
        <v>6856</v>
      </c>
      <c r="K164" s="48"/>
      <c r="L164" s="48"/>
      <c r="M164" s="48"/>
      <c r="N164" s="48"/>
      <c r="O164" s="48"/>
      <c r="P164" s="48"/>
      <c r="Q164" s="48"/>
      <c r="R164" s="48"/>
      <c r="S164" s="48"/>
      <c r="T164" s="48"/>
      <c r="U164" s="48"/>
      <c r="V164" s="48"/>
      <c r="W164" s="48"/>
      <c r="X164" s="48"/>
      <c r="Y164" s="48"/>
      <c r="Z164" s="48"/>
      <c r="AA164" s="48"/>
    </row>
    <row r="165">
      <c r="A165" s="76" t="s">
        <v>144</v>
      </c>
      <c r="B165" s="77"/>
      <c r="C165" s="77">
        <f t="shared" ref="C165:J165" si="38">+C164-C10-C8</f>
        <v>0</v>
      </c>
      <c r="D165" s="77">
        <f t="shared" si="38"/>
        <v>0</v>
      </c>
      <c r="E165" s="77">
        <f t="shared" si="38"/>
        <v>980</v>
      </c>
      <c r="F165" s="77">
        <f t="shared" si="38"/>
        <v>0</v>
      </c>
      <c r="G165" s="77">
        <f t="shared" si="38"/>
        <v>0</v>
      </c>
      <c r="H165" s="77">
        <f t="shared" si="38"/>
        <v>0</v>
      </c>
      <c r="I165" s="77">
        <f t="shared" si="38"/>
        <v>0</v>
      </c>
      <c r="J165" s="77">
        <f t="shared" si="38"/>
        <v>0</v>
      </c>
      <c r="K165" s="48"/>
      <c r="L165" s="48"/>
      <c r="M165" s="48"/>
      <c r="N165" s="48"/>
      <c r="O165" s="48"/>
      <c r="P165" s="48"/>
      <c r="Q165" s="48"/>
      <c r="R165" s="48"/>
      <c r="S165" s="48"/>
      <c r="T165" s="48"/>
      <c r="U165" s="48"/>
      <c r="V165" s="48"/>
      <c r="W165" s="48"/>
      <c r="X165" s="48"/>
      <c r="Y165" s="48"/>
      <c r="Z165" s="48"/>
      <c r="AA165" s="48"/>
    </row>
    <row r="166">
      <c r="A166" s="62" t="s">
        <v>148</v>
      </c>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row>
    <row r="167">
      <c r="A167" s="48" t="s">
        <v>133</v>
      </c>
      <c r="B167" s="10"/>
      <c r="C167" s="10">
        <v>632.0</v>
      </c>
      <c r="D167" s="10">
        <v>742.0</v>
      </c>
      <c r="E167" s="10">
        <v>819.0</v>
      </c>
      <c r="F167" s="10">
        <v>848.0</v>
      </c>
      <c r="G167" s="10">
        <v>814.0</v>
      </c>
      <c r="H167" s="10">
        <v>645.0</v>
      </c>
      <c r="I167" s="10">
        <v>617.0</v>
      </c>
      <c r="J167" s="10">
        <v>639.0</v>
      </c>
      <c r="K167" s="48"/>
      <c r="L167" s="48"/>
      <c r="M167" s="48"/>
      <c r="N167" s="48"/>
      <c r="O167" s="48"/>
      <c r="P167" s="48"/>
      <c r="Q167" s="48"/>
      <c r="R167" s="48"/>
      <c r="S167" s="48"/>
      <c r="T167" s="48"/>
      <c r="U167" s="48"/>
      <c r="V167" s="48"/>
      <c r="W167" s="48"/>
      <c r="X167" s="48"/>
      <c r="Y167" s="48"/>
      <c r="Z167" s="48"/>
      <c r="AA167" s="48"/>
    </row>
    <row r="168">
      <c r="A168" s="48" t="s">
        <v>134</v>
      </c>
      <c r="B168" s="10"/>
      <c r="C168" s="10">
        <v>451.0</v>
      </c>
      <c r="D168" s="10">
        <v>589.0</v>
      </c>
      <c r="E168" s="74"/>
      <c r="F168" s="74"/>
      <c r="G168" s="74"/>
      <c r="H168" s="74"/>
      <c r="I168" s="74"/>
      <c r="J168" s="74"/>
      <c r="K168" s="48"/>
      <c r="L168" s="48"/>
      <c r="M168" s="48"/>
      <c r="N168" s="48"/>
      <c r="O168" s="48"/>
      <c r="P168" s="48"/>
      <c r="Q168" s="48"/>
      <c r="R168" s="48"/>
      <c r="S168" s="48"/>
      <c r="T168" s="48"/>
      <c r="U168" s="48"/>
      <c r="V168" s="48"/>
      <c r="W168" s="48"/>
      <c r="X168" s="48"/>
      <c r="Y168" s="48"/>
      <c r="Z168" s="48"/>
      <c r="AA168" s="48"/>
    </row>
    <row r="169">
      <c r="A169" s="48" t="s">
        <v>136</v>
      </c>
      <c r="B169" s="10"/>
      <c r="C169" s="10">
        <v>47.0</v>
      </c>
      <c r="D169" s="10">
        <v>50.0</v>
      </c>
      <c r="E169" s="74"/>
      <c r="F169" s="74"/>
      <c r="G169" s="74"/>
      <c r="H169" s="74"/>
      <c r="I169" s="74"/>
      <c r="J169" s="74"/>
      <c r="K169" s="48"/>
      <c r="L169" s="48"/>
      <c r="M169" s="48"/>
      <c r="N169" s="48"/>
      <c r="O169" s="48"/>
      <c r="P169" s="48"/>
      <c r="Q169" s="48"/>
      <c r="R169" s="48"/>
      <c r="S169" s="48"/>
      <c r="T169" s="48"/>
      <c r="U169" s="48"/>
      <c r="V169" s="48"/>
      <c r="W169" s="48"/>
      <c r="X169" s="48"/>
      <c r="Y169" s="48"/>
      <c r="Z169" s="48"/>
      <c r="AA169" s="48"/>
    </row>
    <row r="170">
      <c r="A170" s="48" t="s">
        <v>138</v>
      </c>
      <c r="B170" s="10"/>
      <c r="C170" s="10">
        <v>205.0</v>
      </c>
      <c r="D170" s="10">
        <v>223.0</v>
      </c>
      <c r="E170" s="74"/>
      <c r="F170" s="74"/>
      <c r="G170" s="74"/>
      <c r="H170" s="74"/>
      <c r="I170" s="74"/>
      <c r="J170" s="74"/>
      <c r="K170" s="48"/>
      <c r="L170" s="48"/>
      <c r="M170" s="48"/>
      <c r="N170" s="48"/>
      <c r="O170" s="48"/>
      <c r="P170" s="48"/>
      <c r="Q170" s="48"/>
      <c r="R170" s="48"/>
      <c r="S170" s="48"/>
      <c r="T170" s="48"/>
      <c r="U170" s="48"/>
      <c r="V170" s="48"/>
      <c r="W170" s="48"/>
      <c r="X170" s="48"/>
      <c r="Y170" s="48"/>
      <c r="Z170" s="48"/>
      <c r="AA170" s="48"/>
    </row>
    <row r="171">
      <c r="A171" s="48" t="s">
        <v>137</v>
      </c>
      <c r="B171" s="10"/>
      <c r="C171" s="10">
        <v>103.0</v>
      </c>
      <c r="D171" s="10">
        <v>109.0</v>
      </c>
      <c r="E171" s="74"/>
      <c r="F171" s="74"/>
      <c r="G171" s="74"/>
      <c r="H171" s="74"/>
      <c r="I171" s="74"/>
      <c r="J171" s="74"/>
      <c r="K171" s="48"/>
      <c r="L171" s="48"/>
      <c r="M171" s="48"/>
      <c r="N171" s="48"/>
      <c r="O171" s="48"/>
      <c r="P171" s="48"/>
      <c r="Q171" s="48"/>
      <c r="R171" s="48"/>
      <c r="S171" s="48"/>
      <c r="T171" s="48"/>
      <c r="U171" s="48"/>
      <c r="V171" s="48"/>
      <c r="W171" s="48"/>
      <c r="X171" s="48"/>
      <c r="Y171" s="48"/>
      <c r="Z171" s="48"/>
      <c r="AA171" s="48"/>
    </row>
    <row r="172">
      <c r="A172" s="48" t="s">
        <v>135</v>
      </c>
      <c r="B172" s="74"/>
      <c r="C172" s="74"/>
      <c r="D172" s="74" t="s">
        <v>149</v>
      </c>
      <c r="E172" s="10">
        <v>709.0</v>
      </c>
      <c r="F172" s="10">
        <v>849.0</v>
      </c>
      <c r="G172" s="10">
        <v>929.0</v>
      </c>
      <c r="H172" s="10">
        <v>885.0</v>
      </c>
      <c r="I172" s="10">
        <v>982.0</v>
      </c>
      <c r="J172" s="10">
        <v>920.0</v>
      </c>
      <c r="K172" s="48"/>
      <c r="L172" s="48"/>
      <c r="M172" s="48"/>
      <c r="N172" s="48"/>
      <c r="O172" s="48"/>
      <c r="P172" s="48"/>
      <c r="Q172" s="48"/>
      <c r="R172" s="48"/>
      <c r="S172" s="48"/>
      <c r="T172" s="48"/>
      <c r="U172" s="48"/>
      <c r="V172" s="48"/>
      <c r="W172" s="48"/>
      <c r="X172" s="48"/>
      <c r="Y172" s="48"/>
      <c r="Z172" s="48"/>
      <c r="AA172" s="48"/>
    </row>
    <row r="173">
      <c r="A173" s="48" t="s">
        <v>21</v>
      </c>
      <c r="B173" s="10"/>
      <c r="C173" s="10">
        <v>254.0</v>
      </c>
      <c r="D173" s="10">
        <v>234.0</v>
      </c>
      <c r="E173" s="10">
        <v>225.0</v>
      </c>
      <c r="F173" s="10">
        <v>256.0</v>
      </c>
      <c r="G173" s="10">
        <v>237.0</v>
      </c>
      <c r="H173" s="10">
        <v>214.0</v>
      </c>
      <c r="I173" s="10">
        <v>288.0</v>
      </c>
      <c r="J173" s="10">
        <v>303.0</v>
      </c>
      <c r="K173" s="48"/>
      <c r="L173" s="48"/>
      <c r="M173" s="48"/>
      <c r="N173" s="48"/>
      <c r="O173" s="48"/>
      <c r="P173" s="48"/>
      <c r="Q173" s="48"/>
      <c r="R173" s="48"/>
      <c r="S173" s="48"/>
      <c r="T173" s="48"/>
      <c r="U173" s="48"/>
      <c r="V173" s="48"/>
      <c r="W173" s="48"/>
      <c r="X173" s="48"/>
      <c r="Y173" s="48"/>
      <c r="Z173" s="48"/>
      <c r="AA173" s="48"/>
    </row>
    <row r="174">
      <c r="A174" s="48" t="s">
        <v>150</v>
      </c>
      <c r="B174" s="74"/>
      <c r="C174" s="74"/>
      <c r="D174" s="74"/>
      <c r="E174" s="10">
        <v>340.0</v>
      </c>
      <c r="F174" s="10">
        <v>339.0</v>
      </c>
      <c r="G174" s="10">
        <v>326.0</v>
      </c>
      <c r="H174" s="10">
        <v>296.0</v>
      </c>
      <c r="I174" s="10">
        <v>304.0</v>
      </c>
      <c r="J174" s="10">
        <v>274.0</v>
      </c>
      <c r="K174" s="48"/>
      <c r="L174" s="48"/>
      <c r="M174" s="48"/>
      <c r="N174" s="48"/>
      <c r="O174" s="48"/>
      <c r="P174" s="48"/>
      <c r="Q174" s="48"/>
      <c r="R174" s="48"/>
      <c r="S174" s="48"/>
      <c r="T174" s="48"/>
      <c r="U174" s="48"/>
      <c r="V174" s="48"/>
      <c r="W174" s="48"/>
      <c r="X174" s="48"/>
      <c r="Y174" s="48"/>
      <c r="Z174" s="48"/>
      <c r="AA174" s="48"/>
    </row>
    <row r="175">
      <c r="A175" s="48" t="s">
        <v>140</v>
      </c>
      <c r="B175" s="10"/>
      <c r="C175" s="10">
        <v>484.0</v>
      </c>
      <c r="D175" s="10">
        <v>511.0</v>
      </c>
      <c r="E175" s="10">
        <v>533.0</v>
      </c>
      <c r="F175" s="10">
        <v>597.0</v>
      </c>
      <c r="G175" s="10">
        <v>665.0</v>
      </c>
      <c r="H175" s="10">
        <v>830.0</v>
      </c>
      <c r="I175" s="10">
        <v>780.0</v>
      </c>
      <c r="J175" s="10">
        <v>789.0</v>
      </c>
      <c r="K175" s="48"/>
      <c r="L175" s="48"/>
      <c r="M175" s="48"/>
      <c r="N175" s="48"/>
      <c r="O175" s="48"/>
      <c r="P175" s="48"/>
      <c r="Q175" s="48"/>
      <c r="R175" s="48"/>
      <c r="S175" s="48"/>
      <c r="T175" s="48"/>
      <c r="U175" s="48"/>
      <c r="V175" s="48"/>
      <c r="W175" s="48"/>
      <c r="X175" s="48"/>
      <c r="Y175" s="48"/>
      <c r="Z175" s="48"/>
      <c r="AA175" s="48"/>
    </row>
    <row r="176">
      <c r="A176" s="67" t="s">
        <v>151</v>
      </c>
      <c r="B176" s="68"/>
      <c r="C176" s="68">
        <f t="shared" ref="C176:J176" si="39">+SUM(C167:C175)</f>
        <v>2176</v>
      </c>
      <c r="D176" s="68">
        <f t="shared" si="39"/>
        <v>2458</v>
      </c>
      <c r="E176" s="68">
        <f t="shared" si="39"/>
        <v>2626</v>
      </c>
      <c r="F176" s="68">
        <f t="shared" si="39"/>
        <v>2889</v>
      </c>
      <c r="G176" s="68">
        <f t="shared" si="39"/>
        <v>2971</v>
      </c>
      <c r="H176" s="68">
        <f t="shared" si="39"/>
        <v>2870</v>
      </c>
      <c r="I176" s="68">
        <f t="shared" si="39"/>
        <v>2971</v>
      </c>
      <c r="J176" s="68">
        <f t="shared" si="39"/>
        <v>2925</v>
      </c>
      <c r="K176" s="48"/>
      <c r="L176" s="48"/>
      <c r="M176" s="48"/>
      <c r="N176" s="48"/>
      <c r="O176" s="48"/>
      <c r="P176" s="48"/>
      <c r="Q176" s="48"/>
      <c r="R176" s="48"/>
      <c r="S176" s="48"/>
      <c r="T176" s="48"/>
      <c r="U176" s="48"/>
      <c r="V176" s="48"/>
      <c r="W176" s="48"/>
      <c r="X176" s="48"/>
      <c r="Y176" s="48"/>
      <c r="Z176" s="48"/>
      <c r="AA176" s="48"/>
    </row>
    <row r="177">
      <c r="A177" s="48" t="s">
        <v>24</v>
      </c>
      <c r="B177" s="10"/>
      <c r="C177" s="10">
        <v>122.0</v>
      </c>
      <c r="D177" s="10">
        <v>125.0</v>
      </c>
      <c r="E177" s="10">
        <v>125.0</v>
      </c>
      <c r="F177" s="10">
        <v>115.0</v>
      </c>
      <c r="G177" s="10">
        <v>100.0</v>
      </c>
      <c r="H177" s="10">
        <v>80.0</v>
      </c>
      <c r="I177" s="10">
        <v>63.0</v>
      </c>
      <c r="J177" s="10">
        <v>49.0</v>
      </c>
      <c r="K177" s="48"/>
      <c r="L177" s="48"/>
      <c r="M177" s="48"/>
      <c r="N177" s="48"/>
      <c r="O177" s="48"/>
      <c r="P177" s="48"/>
      <c r="Q177" s="48"/>
      <c r="R177" s="48"/>
      <c r="S177" s="48"/>
      <c r="T177" s="48"/>
      <c r="U177" s="48"/>
      <c r="V177" s="48"/>
      <c r="W177" s="48"/>
      <c r="X177" s="48"/>
      <c r="Y177" s="48"/>
      <c r="Z177" s="48"/>
      <c r="AA177" s="48"/>
    </row>
    <row r="178">
      <c r="A178" s="48" t="s">
        <v>142</v>
      </c>
      <c r="B178" s="10"/>
      <c r="C178" s="10">
        <v>713.0</v>
      </c>
      <c r="D178" s="10">
        <v>937.0</v>
      </c>
      <c r="E178" s="10">
        <v>1238.0</v>
      </c>
      <c r="F178" s="10">
        <v>1450.0</v>
      </c>
      <c r="G178" s="10">
        <v>1673.0</v>
      </c>
      <c r="H178" s="10">
        <v>1916.0</v>
      </c>
      <c r="I178" s="10">
        <v>1870.0</v>
      </c>
      <c r="J178" s="10">
        <v>1817.0</v>
      </c>
      <c r="K178" s="48"/>
      <c r="L178" s="48"/>
      <c r="M178" s="48"/>
      <c r="N178" s="48"/>
      <c r="O178" s="48"/>
      <c r="P178" s="48"/>
      <c r="Q178" s="48"/>
      <c r="R178" s="48"/>
      <c r="S178" s="48"/>
      <c r="T178" s="48"/>
      <c r="U178" s="48"/>
      <c r="V178" s="48"/>
      <c r="W178" s="48"/>
      <c r="X178" s="48"/>
      <c r="Y178" s="48"/>
      <c r="Z178" s="48"/>
      <c r="AA178" s="48"/>
    </row>
    <row r="179">
      <c r="A179" s="69" t="s">
        <v>152</v>
      </c>
      <c r="B179" s="70"/>
      <c r="C179" s="70">
        <f t="shared" ref="C179:J179" si="40">+SUM(C176:C178)</f>
        <v>3011</v>
      </c>
      <c r="D179" s="70">
        <f t="shared" si="40"/>
        <v>3520</v>
      </c>
      <c r="E179" s="70">
        <f t="shared" si="40"/>
        <v>3989</v>
      </c>
      <c r="F179" s="70">
        <f t="shared" si="40"/>
        <v>4454</v>
      </c>
      <c r="G179" s="70">
        <f t="shared" si="40"/>
        <v>4744</v>
      </c>
      <c r="H179" s="70">
        <f t="shared" si="40"/>
        <v>4866</v>
      </c>
      <c r="I179" s="70">
        <f t="shared" si="40"/>
        <v>4904</v>
      </c>
      <c r="J179" s="70">
        <f t="shared" si="40"/>
        <v>4791</v>
      </c>
      <c r="K179" s="48"/>
      <c r="L179" s="48"/>
      <c r="M179" s="48"/>
      <c r="N179" s="48"/>
      <c r="O179" s="48"/>
      <c r="P179" s="48"/>
      <c r="Q179" s="48"/>
      <c r="R179" s="48"/>
      <c r="S179" s="48"/>
      <c r="T179" s="48"/>
      <c r="U179" s="48"/>
      <c r="V179" s="48"/>
      <c r="W179" s="48"/>
      <c r="X179" s="48"/>
      <c r="Y179" s="48"/>
      <c r="Z179" s="48"/>
      <c r="AA179" s="48"/>
    </row>
    <row r="180">
      <c r="A180" s="76" t="s">
        <v>144</v>
      </c>
      <c r="B180" s="77"/>
      <c r="C180" s="77">
        <f t="shared" ref="C180:J180" si="41">+C179-C32</f>
        <v>0</v>
      </c>
      <c r="D180" s="77">
        <f t="shared" si="41"/>
        <v>0</v>
      </c>
      <c r="E180" s="77">
        <f t="shared" si="41"/>
        <v>0</v>
      </c>
      <c r="F180" s="77">
        <f t="shared" si="41"/>
        <v>0</v>
      </c>
      <c r="G180" s="77">
        <f t="shared" si="41"/>
        <v>0</v>
      </c>
      <c r="H180" s="77">
        <f t="shared" si="41"/>
        <v>0</v>
      </c>
      <c r="I180" s="77">
        <f t="shared" si="41"/>
        <v>0</v>
      </c>
      <c r="J180" s="77">
        <f t="shared" si="41"/>
        <v>0</v>
      </c>
      <c r="K180" s="48"/>
      <c r="L180" s="48"/>
      <c r="M180" s="48"/>
      <c r="N180" s="48"/>
      <c r="O180" s="48"/>
      <c r="P180" s="48"/>
      <c r="Q180" s="48"/>
      <c r="R180" s="48"/>
      <c r="S180" s="48"/>
      <c r="T180" s="48"/>
      <c r="U180" s="48"/>
      <c r="V180" s="48"/>
      <c r="W180" s="48"/>
      <c r="X180" s="48"/>
      <c r="Y180" s="48"/>
      <c r="Z180" s="48"/>
      <c r="AA180" s="48"/>
    </row>
    <row r="181">
      <c r="A181" s="62" t="s">
        <v>153</v>
      </c>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row>
    <row r="182">
      <c r="A182" s="48" t="s">
        <v>133</v>
      </c>
      <c r="B182" s="21">
        <v>240.0</v>
      </c>
      <c r="C182" s="10">
        <v>208.0</v>
      </c>
      <c r="D182" s="10">
        <v>242.0</v>
      </c>
      <c r="E182" s="10">
        <v>223.0</v>
      </c>
      <c r="F182" s="10">
        <v>196.0</v>
      </c>
      <c r="G182" s="10">
        <v>117.0</v>
      </c>
      <c r="H182" s="10">
        <v>110.0</v>
      </c>
      <c r="I182" s="10">
        <v>98.0</v>
      </c>
      <c r="J182" s="10">
        <v>146.0</v>
      </c>
      <c r="K182" s="48"/>
      <c r="L182" s="48"/>
      <c r="M182" s="48"/>
      <c r="N182" s="48"/>
      <c r="O182" s="48"/>
      <c r="P182" s="48"/>
      <c r="Q182" s="48"/>
      <c r="R182" s="48"/>
      <c r="S182" s="48"/>
      <c r="T182" s="48"/>
      <c r="U182" s="48"/>
      <c r="V182" s="48"/>
      <c r="W182" s="48"/>
      <c r="X182" s="48"/>
      <c r="Y182" s="48"/>
      <c r="Z182" s="48"/>
      <c r="AA182" s="48"/>
    </row>
    <row r="183">
      <c r="A183" s="48" t="s">
        <v>135</v>
      </c>
      <c r="B183" s="74"/>
      <c r="C183" s="74"/>
      <c r="D183" s="74"/>
      <c r="E183" s="10">
        <v>173.0</v>
      </c>
      <c r="F183" s="10">
        <v>240.0</v>
      </c>
      <c r="G183" s="10">
        <v>233.0</v>
      </c>
      <c r="H183" s="10">
        <v>139.0</v>
      </c>
      <c r="I183" s="10">
        <v>153.0</v>
      </c>
      <c r="J183" s="10">
        <v>197.0</v>
      </c>
      <c r="K183" s="48"/>
      <c r="L183" s="48"/>
      <c r="M183" s="48"/>
      <c r="N183" s="48"/>
      <c r="O183" s="48"/>
      <c r="P183" s="48"/>
      <c r="Q183" s="48"/>
      <c r="R183" s="48"/>
      <c r="S183" s="48"/>
      <c r="T183" s="48"/>
      <c r="U183" s="48"/>
      <c r="V183" s="48"/>
      <c r="W183" s="48"/>
      <c r="X183" s="48"/>
      <c r="Y183" s="48"/>
      <c r="Z183" s="48"/>
      <c r="AA183" s="48"/>
    </row>
    <row r="184">
      <c r="A184" s="48" t="s">
        <v>134</v>
      </c>
      <c r="B184" s="21">
        <v>120.0</v>
      </c>
      <c r="C184" s="10">
        <v>216.0</v>
      </c>
      <c r="D184" s="10">
        <v>215.0</v>
      </c>
      <c r="E184" s="74"/>
      <c r="F184" s="74"/>
      <c r="G184" s="74"/>
      <c r="H184" s="74"/>
      <c r="I184" s="74"/>
      <c r="J184" s="74"/>
      <c r="K184" s="48"/>
      <c r="L184" s="48"/>
      <c r="M184" s="48"/>
      <c r="N184" s="48"/>
      <c r="O184" s="48"/>
      <c r="P184" s="48"/>
      <c r="Q184" s="48"/>
      <c r="R184" s="48"/>
      <c r="S184" s="48"/>
      <c r="T184" s="48"/>
      <c r="U184" s="48"/>
      <c r="V184" s="48"/>
      <c r="W184" s="48"/>
      <c r="X184" s="48"/>
      <c r="Y184" s="48"/>
      <c r="Z184" s="48"/>
      <c r="AA184" s="48"/>
    </row>
    <row r="185">
      <c r="A185" s="48" t="s">
        <v>136</v>
      </c>
      <c r="B185" s="21">
        <v>19.0</v>
      </c>
      <c r="C185" s="10">
        <v>20.0</v>
      </c>
      <c r="D185" s="10">
        <v>17.0</v>
      </c>
      <c r="E185" s="74"/>
      <c r="F185" s="74"/>
      <c r="G185" s="74"/>
      <c r="H185" s="74"/>
      <c r="I185" s="74"/>
      <c r="J185" s="74"/>
      <c r="K185" s="48"/>
      <c r="L185" s="48"/>
      <c r="M185" s="48"/>
      <c r="N185" s="48"/>
      <c r="O185" s="48"/>
      <c r="P185" s="48"/>
      <c r="Q185" s="48"/>
      <c r="R185" s="48"/>
      <c r="S185" s="48"/>
      <c r="T185" s="48"/>
      <c r="U185" s="48"/>
      <c r="V185" s="48"/>
      <c r="W185" s="48"/>
      <c r="X185" s="48"/>
      <c r="Y185" s="48"/>
      <c r="Z185" s="48"/>
      <c r="AA185" s="48"/>
    </row>
    <row r="186">
      <c r="A186" s="48" t="s">
        <v>138</v>
      </c>
      <c r="B186" s="21">
        <v>9.0</v>
      </c>
      <c r="C186" s="10">
        <v>15.0</v>
      </c>
      <c r="D186" s="10">
        <v>13.0</v>
      </c>
      <c r="E186" s="74"/>
      <c r="F186" s="74"/>
      <c r="G186" s="74"/>
      <c r="H186" s="74"/>
      <c r="I186" s="74"/>
      <c r="J186" s="74"/>
      <c r="K186" s="48"/>
      <c r="L186" s="48"/>
      <c r="M186" s="48"/>
      <c r="N186" s="48"/>
      <c r="O186" s="48"/>
      <c r="P186" s="48"/>
      <c r="Q186" s="48"/>
      <c r="R186" s="48"/>
      <c r="S186" s="48"/>
      <c r="T186" s="48"/>
      <c r="U186" s="48"/>
      <c r="V186" s="48"/>
      <c r="W186" s="48"/>
      <c r="X186" s="48"/>
      <c r="Y186" s="48"/>
      <c r="Z186" s="48"/>
      <c r="AA186" s="48"/>
    </row>
    <row r="187">
      <c r="A187" s="48" t="s">
        <v>137</v>
      </c>
      <c r="B187" s="21">
        <v>55.0</v>
      </c>
      <c r="C187" s="10">
        <v>37.0</v>
      </c>
      <c r="D187" s="10">
        <v>51.0</v>
      </c>
      <c r="E187" s="74"/>
      <c r="F187" s="74"/>
      <c r="G187" s="74"/>
      <c r="H187" s="74"/>
      <c r="I187" s="74"/>
      <c r="J187" s="74"/>
      <c r="K187" s="48"/>
      <c r="L187" s="48"/>
      <c r="M187" s="48"/>
      <c r="N187" s="48"/>
      <c r="O187" s="48"/>
      <c r="P187" s="48"/>
      <c r="Q187" s="48"/>
      <c r="R187" s="48"/>
      <c r="S187" s="48"/>
      <c r="T187" s="48"/>
      <c r="U187" s="48"/>
      <c r="V187" s="48"/>
      <c r="W187" s="48"/>
      <c r="X187" s="48"/>
      <c r="Y187" s="48"/>
      <c r="Z187" s="48"/>
      <c r="AA187" s="48"/>
    </row>
    <row r="188">
      <c r="A188" s="48" t="s">
        <v>21</v>
      </c>
      <c r="B188" s="21">
        <v>63.0</v>
      </c>
      <c r="C188" s="10">
        <v>69.0</v>
      </c>
      <c r="D188" s="10">
        <v>44.0</v>
      </c>
      <c r="E188" s="10">
        <v>51.0</v>
      </c>
      <c r="F188" s="10">
        <v>76.0</v>
      </c>
      <c r="G188" s="10">
        <v>49.0</v>
      </c>
      <c r="H188" s="10">
        <v>28.0</v>
      </c>
      <c r="I188" s="10">
        <v>94.0</v>
      </c>
      <c r="J188" s="10">
        <v>78.0</v>
      </c>
      <c r="K188" s="48"/>
      <c r="L188" s="48"/>
      <c r="M188" s="48"/>
      <c r="N188" s="48"/>
      <c r="O188" s="48"/>
      <c r="P188" s="48"/>
      <c r="Q188" s="48"/>
      <c r="R188" s="48"/>
      <c r="S188" s="48"/>
      <c r="T188" s="48"/>
      <c r="U188" s="48"/>
      <c r="V188" s="48"/>
      <c r="W188" s="48"/>
      <c r="X188" s="48"/>
      <c r="Y188" s="48"/>
      <c r="Z188" s="48"/>
      <c r="AA188" s="48"/>
    </row>
    <row r="189">
      <c r="A189" s="48" t="s">
        <v>150</v>
      </c>
      <c r="B189" s="74"/>
      <c r="C189" s="74"/>
      <c r="D189" s="74"/>
      <c r="E189" s="10">
        <v>59.0</v>
      </c>
      <c r="F189" s="10">
        <v>49.0</v>
      </c>
      <c r="G189" s="10">
        <v>47.0</v>
      </c>
      <c r="H189" s="10">
        <v>41.0</v>
      </c>
      <c r="I189" s="10">
        <v>54.0</v>
      </c>
      <c r="J189" s="10">
        <v>56.0</v>
      </c>
      <c r="K189" s="48"/>
      <c r="L189" s="48"/>
      <c r="M189" s="48"/>
      <c r="N189" s="48"/>
      <c r="O189" s="48"/>
      <c r="P189" s="48"/>
      <c r="Q189" s="48"/>
      <c r="R189" s="48"/>
      <c r="S189" s="48"/>
      <c r="T189" s="48"/>
      <c r="U189" s="48"/>
      <c r="V189" s="48"/>
      <c r="W189" s="48"/>
      <c r="X189" s="48"/>
      <c r="Y189" s="48"/>
      <c r="Z189" s="48"/>
      <c r="AA189" s="48"/>
    </row>
    <row r="190">
      <c r="A190" s="48" t="s">
        <v>140</v>
      </c>
      <c r="B190" s="21">
        <v>225.0</v>
      </c>
      <c r="C190" s="10">
        <v>225.0</v>
      </c>
      <c r="D190" s="10">
        <v>258.0</v>
      </c>
      <c r="E190" s="10">
        <v>278.0</v>
      </c>
      <c r="F190" s="10">
        <v>286.0</v>
      </c>
      <c r="G190" s="10">
        <v>278.0</v>
      </c>
      <c r="H190" s="10">
        <v>438.0</v>
      </c>
      <c r="I190" s="10">
        <v>278.0</v>
      </c>
      <c r="J190" s="10">
        <v>222.0</v>
      </c>
      <c r="K190" s="48"/>
      <c r="L190" s="48"/>
      <c r="M190" s="48"/>
      <c r="N190" s="48"/>
      <c r="O190" s="48"/>
      <c r="P190" s="48"/>
      <c r="Q190" s="48"/>
      <c r="R190" s="48"/>
      <c r="S190" s="48"/>
      <c r="T190" s="48"/>
      <c r="U190" s="48"/>
      <c r="V190" s="48"/>
      <c r="W190" s="48"/>
      <c r="X190" s="48"/>
      <c r="Y190" s="48"/>
      <c r="Z190" s="48"/>
      <c r="AA190" s="48"/>
    </row>
    <row r="191">
      <c r="A191" s="67" t="s">
        <v>151</v>
      </c>
      <c r="B191" s="68">
        <f>SUM(B181:B190)</f>
        <v>731</v>
      </c>
      <c r="C191" s="68">
        <f t="shared" ref="C191:J191" si="42">+SUM(C182:C190)</f>
        <v>790</v>
      </c>
      <c r="D191" s="68">
        <f t="shared" si="42"/>
        <v>840</v>
      </c>
      <c r="E191" s="68">
        <f t="shared" si="42"/>
        <v>784</v>
      </c>
      <c r="F191" s="68">
        <f t="shared" si="42"/>
        <v>847</v>
      </c>
      <c r="G191" s="68">
        <f t="shared" si="42"/>
        <v>724</v>
      </c>
      <c r="H191" s="68">
        <f t="shared" si="42"/>
        <v>756</v>
      </c>
      <c r="I191" s="68">
        <f t="shared" si="42"/>
        <v>677</v>
      </c>
      <c r="J191" s="68">
        <f t="shared" si="42"/>
        <v>699</v>
      </c>
      <c r="K191" s="48"/>
      <c r="L191" s="48"/>
      <c r="M191" s="48"/>
      <c r="N191" s="48"/>
      <c r="O191" s="48"/>
      <c r="P191" s="48"/>
      <c r="Q191" s="48"/>
      <c r="R191" s="48"/>
      <c r="S191" s="48"/>
      <c r="T191" s="48"/>
      <c r="U191" s="48"/>
      <c r="V191" s="48"/>
      <c r="W191" s="48"/>
      <c r="X191" s="48"/>
      <c r="Y191" s="48"/>
      <c r="Z191" s="48"/>
      <c r="AA191" s="48"/>
    </row>
    <row r="192">
      <c r="A192" s="48" t="s">
        <v>24</v>
      </c>
      <c r="B192" s="21">
        <v>30.0</v>
      </c>
      <c r="C192" s="10">
        <v>69.0</v>
      </c>
      <c r="D192" s="10">
        <v>39.0</v>
      </c>
      <c r="E192" s="10">
        <v>30.0</v>
      </c>
      <c r="F192" s="10">
        <v>22.0</v>
      </c>
      <c r="G192" s="10">
        <v>18.0</v>
      </c>
      <c r="H192" s="10">
        <v>12.0</v>
      </c>
      <c r="I192" s="10">
        <v>7.0</v>
      </c>
      <c r="J192" s="10">
        <v>9.0</v>
      </c>
      <c r="K192" s="48"/>
      <c r="L192" s="48"/>
      <c r="M192" s="48"/>
      <c r="N192" s="48"/>
      <c r="O192" s="48"/>
      <c r="P192" s="48"/>
      <c r="Q192" s="48"/>
      <c r="R192" s="48"/>
      <c r="S192" s="48"/>
      <c r="T192" s="48"/>
      <c r="U192" s="48"/>
      <c r="V192" s="48"/>
      <c r="W192" s="48"/>
      <c r="X192" s="48"/>
      <c r="Y192" s="48"/>
      <c r="Z192" s="48"/>
      <c r="AA192" s="48"/>
    </row>
    <row r="193">
      <c r="A193" s="48" t="s">
        <v>142</v>
      </c>
      <c r="B193" s="21">
        <v>161.0</v>
      </c>
      <c r="C193" s="10">
        <f t="shared" ref="C193:J193" si="43">-(SUM(C191:C192)+C83)</f>
        <v>104</v>
      </c>
      <c r="D193" s="10">
        <f t="shared" si="43"/>
        <v>264</v>
      </c>
      <c r="E193" s="10">
        <f t="shared" si="43"/>
        <v>291</v>
      </c>
      <c r="F193" s="10">
        <f t="shared" si="43"/>
        <v>159</v>
      </c>
      <c r="G193" s="10">
        <f t="shared" si="43"/>
        <v>377</v>
      </c>
      <c r="H193" s="10">
        <f t="shared" si="43"/>
        <v>318</v>
      </c>
      <c r="I193" s="10">
        <f t="shared" si="43"/>
        <v>11</v>
      </c>
      <c r="J193" s="10">
        <f t="shared" si="43"/>
        <v>50</v>
      </c>
      <c r="K193" s="48"/>
      <c r="L193" s="48"/>
      <c r="M193" s="48"/>
      <c r="N193" s="48"/>
      <c r="O193" s="48"/>
      <c r="P193" s="48"/>
      <c r="Q193" s="48"/>
      <c r="R193" s="48"/>
      <c r="S193" s="48"/>
      <c r="T193" s="48"/>
      <c r="U193" s="48"/>
      <c r="V193" s="48"/>
      <c r="W193" s="48"/>
      <c r="X193" s="48"/>
      <c r="Y193" s="48"/>
      <c r="Z193" s="48"/>
      <c r="AA193" s="48"/>
    </row>
    <row r="194">
      <c r="A194" s="69" t="s">
        <v>154</v>
      </c>
      <c r="B194" s="86">
        <v>922.0</v>
      </c>
      <c r="C194" s="70">
        <f t="shared" ref="C194:J194" si="44">+SUM(C191:C193)</f>
        <v>963</v>
      </c>
      <c r="D194" s="70">
        <f t="shared" si="44"/>
        <v>1143</v>
      </c>
      <c r="E194" s="70">
        <f t="shared" si="44"/>
        <v>1105</v>
      </c>
      <c r="F194" s="70">
        <f t="shared" si="44"/>
        <v>1028</v>
      </c>
      <c r="G194" s="70">
        <f t="shared" si="44"/>
        <v>1119</v>
      </c>
      <c r="H194" s="70">
        <f t="shared" si="44"/>
        <v>1086</v>
      </c>
      <c r="I194" s="70">
        <f t="shared" si="44"/>
        <v>695</v>
      </c>
      <c r="J194" s="70">
        <f t="shared" si="44"/>
        <v>758</v>
      </c>
      <c r="K194" s="48"/>
      <c r="L194" s="48"/>
      <c r="M194" s="48"/>
      <c r="N194" s="48"/>
      <c r="O194" s="48"/>
      <c r="P194" s="48"/>
      <c r="Q194" s="48"/>
      <c r="R194" s="48"/>
      <c r="S194" s="48"/>
      <c r="T194" s="48"/>
      <c r="U194" s="48"/>
      <c r="V194" s="48"/>
      <c r="W194" s="48"/>
      <c r="X194" s="48"/>
      <c r="Y194" s="48"/>
      <c r="Z194" s="48"/>
      <c r="AA194" s="48"/>
    </row>
    <row r="195">
      <c r="A195" s="76" t="s">
        <v>144</v>
      </c>
      <c r="B195" s="77"/>
      <c r="C195" s="77">
        <f t="shared" ref="C195:J195" si="45">+C194+C83</f>
        <v>0</v>
      </c>
      <c r="D195" s="77">
        <f t="shared" si="45"/>
        <v>0</v>
      </c>
      <c r="E195" s="77">
        <f t="shared" si="45"/>
        <v>0</v>
      </c>
      <c r="F195" s="77">
        <f t="shared" si="45"/>
        <v>0</v>
      </c>
      <c r="G195" s="77">
        <f t="shared" si="45"/>
        <v>0</v>
      </c>
      <c r="H195" s="77">
        <f t="shared" si="45"/>
        <v>0</v>
      </c>
      <c r="I195" s="77">
        <f t="shared" si="45"/>
        <v>0</v>
      </c>
      <c r="J195" s="77">
        <f t="shared" si="45"/>
        <v>0</v>
      </c>
      <c r="K195" s="48"/>
      <c r="L195" s="48"/>
      <c r="M195" s="48"/>
      <c r="N195" s="48"/>
      <c r="O195" s="48"/>
      <c r="P195" s="48"/>
      <c r="Q195" s="48"/>
      <c r="R195" s="48"/>
      <c r="S195" s="48"/>
      <c r="T195" s="48"/>
      <c r="U195" s="48"/>
      <c r="V195" s="48"/>
      <c r="W195" s="48"/>
      <c r="X195" s="48"/>
      <c r="Y195" s="48"/>
      <c r="Z195" s="48"/>
      <c r="AA195" s="48"/>
    </row>
    <row r="196">
      <c r="A196" s="62" t="s">
        <v>155</v>
      </c>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row>
    <row r="197">
      <c r="A197" s="48" t="s">
        <v>133</v>
      </c>
      <c r="B197" s="21">
        <v>109.0</v>
      </c>
      <c r="C197" s="10">
        <v>121.0</v>
      </c>
      <c r="D197" s="10">
        <v>133.0</v>
      </c>
      <c r="E197" s="10">
        <v>140.0</v>
      </c>
      <c r="F197" s="10">
        <v>160.0</v>
      </c>
      <c r="G197" s="10">
        <v>149.0</v>
      </c>
      <c r="H197" s="10">
        <v>148.0</v>
      </c>
      <c r="I197" s="10">
        <v>130.0</v>
      </c>
      <c r="J197" s="10">
        <v>124.0</v>
      </c>
      <c r="K197" s="48"/>
      <c r="L197" s="48"/>
      <c r="M197" s="48"/>
      <c r="N197" s="48"/>
      <c r="O197" s="48"/>
      <c r="P197" s="48"/>
      <c r="Q197" s="48"/>
      <c r="R197" s="48"/>
      <c r="S197" s="48"/>
      <c r="T197" s="48"/>
      <c r="U197" s="48"/>
      <c r="V197" s="48"/>
      <c r="W197" s="48"/>
      <c r="X197" s="48"/>
      <c r="Y197" s="48"/>
      <c r="Z197" s="48"/>
      <c r="AA197" s="48"/>
    </row>
    <row r="198">
      <c r="A198" s="48" t="s">
        <v>135</v>
      </c>
      <c r="B198" s="74"/>
      <c r="C198" s="74"/>
      <c r="D198" s="74"/>
      <c r="E198" s="10">
        <v>106.0</v>
      </c>
      <c r="F198" s="10">
        <v>116.0</v>
      </c>
      <c r="G198" s="10">
        <v>111.0</v>
      </c>
      <c r="H198" s="10">
        <v>132.0</v>
      </c>
      <c r="I198" s="10">
        <v>136.0</v>
      </c>
      <c r="J198" s="10">
        <v>134.0</v>
      </c>
      <c r="K198" s="48"/>
      <c r="L198" s="48"/>
      <c r="M198" s="48"/>
      <c r="N198" s="48"/>
      <c r="O198" s="48"/>
      <c r="P198" s="48"/>
      <c r="Q198" s="48"/>
      <c r="R198" s="48"/>
      <c r="S198" s="48"/>
      <c r="T198" s="48"/>
      <c r="U198" s="48"/>
      <c r="V198" s="48"/>
      <c r="W198" s="48"/>
      <c r="X198" s="48"/>
      <c r="Y198" s="48"/>
      <c r="Z198" s="48"/>
      <c r="AA198" s="48"/>
    </row>
    <row r="199">
      <c r="A199" s="48" t="s">
        <v>134</v>
      </c>
      <c r="B199" s="21">
        <v>71.0</v>
      </c>
      <c r="C199" s="10">
        <v>75.0</v>
      </c>
      <c r="D199" s="10">
        <v>72.0</v>
      </c>
      <c r="E199" s="74"/>
      <c r="F199" s="74"/>
      <c r="G199" s="74"/>
      <c r="H199" s="74"/>
      <c r="I199" s="74"/>
      <c r="J199" s="74"/>
      <c r="K199" s="48"/>
      <c r="L199" s="48"/>
      <c r="M199" s="48"/>
      <c r="N199" s="48"/>
      <c r="O199" s="48"/>
      <c r="P199" s="48"/>
      <c r="Q199" s="48"/>
      <c r="R199" s="48"/>
      <c r="S199" s="48"/>
      <c r="T199" s="48"/>
      <c r="U199" s="48"/>
      <c r="V199" s="48"/>
      <c r="W199" s="48"/>
      <c r="X199" s="48"/>
      <c r="Y199" s="48"/>
      <c r="Z199" s="48"/>
      <c r="AA199" s="48"/>
    </row>
    <row r="200">
      <c r="A200" s="48" t="s">
        <v>136</v>
      </c>
      <c r="B200" s="21">
        <v>11.0</v>
      </c>
      <c r="C200" s="10">
        <v>12.0</v>
      </c>
      <c r="D200" s="10">
        <v>12.0</v>
      </c>
      <c r="E200" s="74"/>
      <c r="F200" s="74"/>
      <c r="G200" s="74"/>
      <c r="H200" s="74"/>
      <c r="I200" s="74"/>
      <c r="J200" s="74"/>
      <c r="K200" s="48"/>
      <c r="L200" s="48"/>
      <c r="M200" s="48"/>
      <c r="N200" s="48"/>
      <c r="O200" s="48"/>
      <c r="P200" s="48"/>
      <c r="Q200" s="48"/>
      <c r="R200" s="48"/>
      <c r="S200" s="48"/>
      <c r="T200" s="48"/>
      <c r="U200" s="48"/>
      <c r="V200" s="48"/>
      <c r="W200" s="48"/>
      <c r="X200" s="48"/>
      <c r="Y200" s="48"/>
      <c r="Z200" s="48"/>
      <c r="AA200" s="48"/>
    </row>
    <row r="201">
      <c r="A201" s="48" t="s">
        <v>138</v>
      </c>
      <c r="B201" s="21">
        <v>19.0</v>
      </c>
      <c r="C201" s="10">
        <v>22.0</v>
      </c>
      <c r="D201" s="10">
        <v>18.0</v>
      </c>
      <c r="E201" s="74"/>
      <c r="F201" s="74"/>
      <c r="G201" s="74"/>
      <c r="H201" s="74"/>
      <c r="I201" s="74"/>
      <c r="J201" s="74"/>
      <c r="K201" s="48"/>
      <c r="L201" s="48"/>
      <c r="M201" s="48"/>
      <c r="N201" s="48"/>
      <c r="O201" s="48"/>
      <c r="P201" s="48"/>
      <c r="Q201" s="48"/>
      <c r="R201" s="48"/>
      <c r="S201" s="48"/>
      <c r="T201" s="48"/>
      <c r="U201" s="48"/>
      <c r="V201" s="48"/>
      <c r="W201" s="48"/>
      <c r="X201" s="48"/>
      <c r="Y201" s="48"/>
      <c r="Z201" s="48"/>
      <c r="AA201" s="48"/>
    </row>
    <row r="202">
      <c r="A202" s="48" t="s">
        <v>137</v>
      </c>
      <c r="B202" s="21">
        <v>25.0</v>
      </c>
      <c r="C202" s="10">
        <v>27.0</v>
      </c>
      <c r="D202" s="10">
        <v>25.0</v>
      </c>
      <c r="E202" s="74"/>
      <c r="F202" s="74"/>
      <c r="G202" s="74"/>
      <c r="H202" s="74"/>
      <c r="I202" s="74"/>
      <c r="J202" s="74"/>
      <c r="K202" s="48"/>
      <c r="L202" s="48"/>
      <c r="M202" s="48"/>
      <c r="N202" s="48"/>
      <c r="O202" s="48"/>
      <c r="P202" s="48"/>
      <c r="Q202" s="48"/>
      <c r="R202" s="48"/>
      <c r="S202" s="48"/>
      <c r="T202" s="48"/>
      <c r="U202" s="48"/>
      <c r="V202" s="48"/>
      <c r="W202" s="48"/>
      <c r="X202" s="48"/>
      <c r="Y202" s="48"/>
      <c r="Z202" s="48"/>
      <c r="AA202" s="48"/>
    </row>
    <row r="203">
      <c r="A203" s="48" t="s">
        <v>21</v>
      </c>
      <c r="B203" s="21">
        <v>38.0</v>
      </c>
      <c r="C203" s="10">
        <v>46.0</v>
      </c>
      <c r="D203" s="10">
        <v>48.0</v>
      </c>
      <c r="E203" s="10">
        <v>54.0</v>
      </c>
      <c r="F203" s="10">
        <v>56.0</v>
      </c>
      <c r="G203" s="10">
        <v>50.0</v>
      </c>
      <c r="H203" s="10">
        <v>44.0</v>
      </c>
      <c r="I203" s="10">
        <v>46.0</v>
      </c>
      <c r="J203" s="10">
        <v>41.0</v>
      </c>
      <c r="K203" s="48"/>
      <c r="L203" s="48"/>
      <c r="M203" s="48"/>
      <c r="N203" s="48"/>
      <c r="O203" s="48"/>
      <c r="P203" s="48"/>
      <c r="Q203" s="48"/>
      <c r="R203" s="48"/>
      <c r="S203" s="48"/>
      <c r="T203" s="48"/>
      <c r="U203" s="48"/>
      <c r="V203" s="48"/>
      <c r="W203" s="48"/>
      <c r="X203" s="48"/>
      <c r="Y203" s="48"/>
      <c r="Z203" s="48"/>
      <c r="AA203" s="48"/>
    </row>
    <row r="204">
      <c r="A204" s="48" t="s">
        <v>139</v>
      </c>
      <c r="B204" s="74"/>
      <c r="C204" s="74"/>
      <c r="D204" s="74"/>
      <c r="E204" s="10">
        <v>54.0</v>
      </c>
      <c r="F204" s="10">
        <v>55.0</v>
      </c>
      <c r="G204" s="10">
        <v>53.0</v>
      </c>
      <c r="H204" s="10">
        <v>46.0</v>
      </c>
      <c r="I204" s="10">
        <v>43.0</v>
      </c>
      <c r="J204" s="10">
        <v>42.0</v>
      </c>
      <c r="K204" s="48"/>
      <c r="L204" s="48"/>
      <c r="M204" s="48"/>
      <c r="N204" s="48"/>
      <c r="O204" s="48"/>
      <c r="P204" s="48"/>
      <c r="Q204" s="48"/>
      <c r="R204" s="48"/>
      <c r="S204" s="48"/>
      <c r="T204" s="48"/>
      <c r="U204" s="48"/>
      <c r="V204" s="48"/>
      <c r="W204" s="48"/>
      <c r="X204" s="48"/>
      <c r="Y204" s="48"/>
      <c r="Z204" s="48"/>
      <c r="AA204" s="48"/>
    </row>
    <row r="205">
      <c r="A205" s="48" t="s">
        <v>140</v>
      </c>
      <c r="B205" s="21">
        <v>175.0</v>
      </c>
      <c r="C205" s="10">
        <v>210.0</v>
      </c>
      <c r="D205" s="10">
        <v>230.0</v>
      </c>
      <c r="E205" s="10">
        <v>233.0</v>
      </c>
      <c r="F205" s="10">
        <v>217.0</v>
      </c>
      <c r="G205" s="10">
        <v>195.0</v>
      </c>
      <c r="H205" s="10">
        <v>214.0</v>
      </c>
      <c r="I205" s="10">
        <v>222.0</v>
      </c>
      <c r="J205" s="10">
        <v>220.0</v>
      </c>
      <c r="K205" s="48"/>
      <c r="L205" s="48"/>
      <c r="M205" s="48"/>
      <c r="N205" s="48"/>
      <c r="O205" s="48"/>
      <c r="P205" s="48"/>
      <c r="Q205" s="48"/>
      <c r="R205" s="48"/>
      <c r="S205" s="48"/>
      <c r="T205" s="48"/>
      <c r="U205" s="48"/>
      <c r="V205" s="48"/>
      <c r="W205" s="48"/>
      <c r="X205" s="48"/>
      <c r="Y205" s="48"/>
      <c r="Z205" s="48"/>
      <c r="AA205" s="48"/>
    </row>
    <row r="206">
      <c r="A206" s="67" t="s">
        <v>151</v>
      </c>
      <c r="B206" s="85">
        <v>448.0</v>
      </c>
      <c r="C206" s="68">
        <f t="shared" ref="C206:J206" si="46">+SUM(C197:C205)</f>
        <v>513</v>
      </c>
      <c r="D206" s="68">
        <f t="shared" si="46"/>
        <v>538</v>
      </c>
      <c r="E206" s="68">
        <f t="shared" si="46"/>
        <v>587</v>
      </c>
      <c r="F206" s="68">
        <f t="shared" si="46"/>
        <v>604</v>
      </c>
      <c r="G206" s="68">
        <f t="shared" si="46"/>
        <v>558</v>
      </c>
      <c r="H206" s="68">
        <f t="shared" si="46"/>
        <v>584</v>
      </c>
      <c r="I206" s="68">
        <f t="shared" si="46"/>
        <v>577</v>
      </c>
      <c r="J206" s="68">
        <f t="shared" si="46"/>
        <v>561</v>
      </c>
      <c r="K206" s="48"/>
      <c r="L206" s="48"/>
      <c r="M206" s="48"/>
      <c r="N206" s="48"/>
      <c r="O206" s="48"/>
      <c r="P206" s="48"/>
      <c r="Q206" s="48"/>
      <c r="R206" s="48"/>
      <c r="S206" s="48"/>
      <c r="T206" s="48"/>
      <c r="U206" s="48"/>
      <c r="V206" s="48"/>
      <c r="W206" s="48"/>
      <c r="X206" s="48"/>
      <c r="Y206" s="48"/>
      <c r="Z206" s="48"/>
      <c r="AA206" s="48"/>
    </row>
    <row r="207">
      <c r="A207" s="48" t="s">
        <v>24</v>
      </c>
      <c r="B207" s="21">
        <v>16.0</v>
      </c>
      <c r="C207" s="10">
        <v>18.0</v>
      </c>
      <c r="D207" s="10">
        <v>27.0</v>
      </c>
      <c r="E207" s="10">
        <v>28.0</v>
      </c>
      <c r="F207" s="10">
        <v>33.0</v>
      </c>
      <c r="G207" s="10">
        <v>31.0</v>
      </c>
      <c r="H207" s="10">
        <v>25.0</v>
      </c>
      <c r="I207" s="10">
        <v>26.0</v>
      </c>
      <c r="J207" s="10">
        <v>22.0</v>
      </c>
      <c r="K207" s="48"/>
      <c r="L207" s="48"/>
      <c r="M207" s="48"/>
      <c r="N207" s="48"/>
      <c r="O207" s="48"/>
      <c r="P207" s="48"/>
      <c r="Q207" s="48"/>
      <c r="R207" s="48"/>
      <c r="S207" s="48"/>
      <c r="T207" s="48"/>
      <c r="U207" s="48"/>
      <c r="V207" s="48"/>
      <c r="W207" s="48"/>
      <c r="X207" s="48"/>
      <c r="Y207" s="48"/>
      <c r="Z207" s="48"/>
      <c r="AA207" s="48"/>
    </row>
    <row r="208">
      <c r="A208" s="48" t="s">
        <v>142</v>
      </c>
      <c r="B208" s="21">
        <v>54.0</v>
      </c>
      <c r="C208" s="10">
        <v>75.0</v>
      </c>
      <c r="D208" s="10">
        <v>84.0</v>
      </c>
      <c r="E208" s="10">
        <v>91.0</v>
      </c>
      <c r="F208" s="10">
        <v>110.0</v>
      </c>
      <c r="G208" s="10">
        <v>116.0</v>
      </c>
      <c r="H208" s="10">
        <v>112.0</v>
      </c>
      <c r="I208" s="10">
        <v>141.0</v>
      </c>
      <c r="J208" s="10">
        <v>134.0</v>
      </c>
      <c r="K208" s="48"/>
      <c r="L208" s="48"/>
      <c r="M208" s="48"/>
      <c r="N208" s="48"/>
      <c r="O208" s="48"/>
      <c r="P208" s="48"/>
      <c r="Q208" s="48"/>
      <c r="R208" s="48"/>
      <c r="S208" s="48"/>
      <c r="T208" s="48"/>
      <c r="U208" s="48"/>
      <c r="V208" s="48"/>
      <c r="W208" s="48"/>
      <c r="X208" s="48"/>
      <c r="Y208" s="48"/>
      <c r="Z208" s="48"/>
      <c r="AA208" s="48"/>
    </row>
    <row r="209">
      <c r="A209" s="69" t="s">
        <v>156</v>
      </c>
      <c r="B209" s="15">
        <v>518.0</v>
      </c>
      <c r="C209" s="70">
        <f t="shared" ref="C209:J209" si="47">+SUM(C206:C208)</f>
        <v>606</v>
      </c>
      <c r="D209" s="70">
        <f t="shared" si="47"/>
        <v>649</v>
      </c>
      <c r="E209" s="70">
        <f t="shared" si="47"/>
        <v>706</v>
      </c>
      <c r="F209" s="70">
        <f t="shared" si="47"/>
        <v>747</v>
      </c>
      <c r="G209" s="70">
        <f t="shared" si="47"/>
        <v>705</v>
      </c>
      <c r="H209" s="70">
        <f t="shared" si="47"/>
        <v>721</v>
      </c>
      <c r="I209" s="70">
        <f t="shared" si="47"/>
        <v>744</v>
      </c>
      <c r="J209" s="70">
        <f t="shared" si="47"/>
        <v>717</v>
      </c>
      <c r="K209" s="48"/>
      <c r="L209" s="48"/>
      <c r="M209" s="48"/>
      <c r="N209" s="48"/>
      <c r="O209" s="48"/>
      <c r="P209" s="48"/>
      <c r="Q209" s="48"/>
      <c r="R209" s="48"/>
      <c r="S209" s="48"/>
      <c r="T209" s="48"/>
      <c r="U209" s="48"/>
      <c r="V209" s="48"/>
      <c r="W209" s="48"/>
      <c r="X209" s="48"/>
      <c r="Y209" s="48"/>
      <c r="Z209" s="48"/>
      <c r="AA209" s="48"/>
    </row>
    <row r="210">
      <c r="A210" s="76" t="s">
        <v>144</v>
      </c>
      <c r="B210" s="77"/>
      <c r="C210" s="77">
        <f t="shared" ref="C210:J210" si="48">+C209-C67</f>
        <v>0</v>
      </c>
      <c r="D210" s="77">
        <f t="shared" si="48"/>
        <v>0</v>
      </c>
      <c r="E210" s="77">
        <f t="shared" si="48"/>
        <v>0</v>
      </c>
      <c r="F210" s="77">
        <f t="shared" si="48"/>
        <v>0</v>
      </c>
      <c r="G210" s="77">
        <f t="shared" si="48"/>
        <v>0</v>
      </c>
      <c r="H210" s="77">
        <f t="shared" si="48"/>
        <v>0</v>
      </c>
      <c r="I210" s="77">
        <f t="shared" si="48"/>
        <v>0</v>
      </c>
      <c r="J210" s="77">
        <f t="shared" si="48"/>
        <v>0</v>
      </c>
      <c r="K210" s="48"/>
      <c r="L210" s="48"/>
      <c r="M210" s="48"/>
      <c r="N210" s="48"/>
      <c r="O210" s="48"/>
      <c r="P210" s="48"/>
      <c r="Q210" s="48"/>
      <c r="R210" s="48"/>
      <c r="S210" s="48"/>
      <c r="T210" s="48"/>
      <c r="U210" s="48"/>
      <c r="V210" s="48"/>
      <c r="W210" s="48"/>
      <c r="X210" s="48"/>
      <c r="Y210" s="48"/>
      <c r="Z210" s="48"/>
      <c r="AA210" s="48"/>
    </row>
    <row r="211">
      <c r="A211" s="62" t="s">
        <v>157</v>
      </c>
      <c r="B211" s="74"/>
      <c r="C211" s="74"/>
      <c r="D211" s="74"/>
      <c r="E211" s="74"/>
      <c r="F211" s="74"/>
      <c r="G211" s="74"/>
      <c r="H211" s="74"/>
      <c r="I211" s="74"/>
      <c r="J211" s="74"/>
      <c r="K211" s="48"/>
      <c r="L211" s="48"/>
      <c r="M211" s="48"/>
      <c r="N211" s="48"/>
      <c r="O211" s="48"/>
      <c r="P211" s="48"/>
      <c r="Q211" s="48"/>
      <c r="R211" s="48"/>
      <c r="S211" s="48"/>
      <c r="T211" s="48"/>
      <c r="U211" s="48"/>
      <c r="V211" s="48"/>
      <c r="W211" s="48"/>
      <c r="X211" s="48"/>
      <c r="Y211" s="48"/>
      <c r="Z211" s="48"/>
      <c r="AA211" s="48"/>
    </row>
    <row r="212">
      <c r="A212" s="48" t="s">
        <v>133</v>
      </c>
      <c r="B212" s="10"/>
      <c r="C212" s="10">
        <v>1737.0</v>
      </c>
      <c r="D212" s="10">
        <v>1689.0</v>
      </c>
      <c r="E212" s="10">
        <v>1798.0</v>
      </c>
      <c r="F212" s="10">
        <v>1443.0</v>
      </c>
      <c r="G212" s="10">
        <v>1718.0</v>
      </c>
      <c r="H212" s="10">
        <v>1020.0</v>
      </c>
      <c r="I212" s="10">
        <v>1777.0</v>
      </c>
      <c r="J212" s="10">
        <v>1850.0</v>
      </c>
      <c r="K212" s="48"/>
      <c r="L212" s="48"/>
      <c r="M212" s="48"/>
      <c r="N212" s="48"/>
      <c r="O212" s="48"/>
      <c r="P212" s="48"/>
      <c r="Q212" s="48"/>
      <c r="R212" s="48"/>
      <c r="S212" s="48"/>
      <c r="T212" s="48"/>
      <c r="U212" s="48"/>
      <c r="V212" s="48"/>
      <c r="W212" s="48"/>
      <c r="X212" s="48"/>
      <c r="Y212" s="48"/>
      <c r="Z212" s="48"/>
      <c r="AA212" s="48"/>
    </row>
    <row r="213">
      <c r="A213" s="48" t="s">
        <v>135</v>
      </c>
      <c r="B213" s="10"/>
      <c r="C213" s="10">
        <v>344.0</v>
      </c>
      <c r="D213" s="10">
        <v>378.0</v>
      </c>
      <c r="E213" s="10">
        <v>690.0</v>
      </c>
      <c r="F213" s="10">
        <v>870.0</v>
      </c>
      <c r="G213" s="10">
        <v>1164.0</v>
      </c>
      <c r="H213" s="10">
        <v>712.0</v>
      </c>
      <c r="I213" s="10">
        <v>1349.0</v>
      </c>
      <c r="J213" s="10">
        <v>1351.0</v>
      </c>
      <c r="K213" s="48"/>
      <c r="L213" s="48"/>
      <c r="M213" s="48"/>
      <c r="N213" s="48"/>
      <c r="O213" s="48"/>
      <c r="P213" s="48"/>
      <c r="Q213" s="48"/>
      <c r="R213" s="48"/>
      <c r="S213" s="48"/>
      <c r="T213" s="48"/>
      <c r="U213" s="48"/>
      <c r="V213" s="48"/>
      <c r="W213" s="48"/>
      <c r="X213" s="48"/>
      <c r="Y213" s="48"/>
      <c r="Z213" s="48"/>
      <c r="AA213" s="48"/>
    </row>
    <row r="214">
      <c r="A214" s="48" t="s">
        <v>134</v>
      </c>
      <c r="B214" s="10"/>
      <c r="C214" s="10">
        <v>242.0</v>
      </c>
      <c r="D214" s="10">
        <v>194.0</v>
      </c>
      <c r="E214" s="74"/>
      <c r="F214" s="74"/>
      <c r="G214" s="74"/>
      <c r="H214" s="74"/>
      <c r="I214" s="74"/>
      <c r="J214" s="74"/>
      <c r="K214" s="48"/>
      <c r="L214" s="48"/>
      <c r="M214" s="48"/>
      <c r="N214" s="48"/>
      <c r="O214" s="48"/>
      <c r="P214" s="48"/>
      <c r="Q214" s="48"/>
      <c r="R214" s="48"/>
      <c r="S214" s="48"/>
      <c r="T214" s="48"/>
      <c r="U214" s="48"/>
      <c r="V214" s="48"/>
      <c r="W214" s="48"/>
      <c r="X214" s="48"/>
      <c r="Y214" s="48"/>
      <c r="Z214" s="48"/>
      <c r="AA214" s="48"/>
    </row>
    <row r="215">
      <c r="A215" s="48" t="s">
        <v>136</v>
      </c>
      <c r="B215" s="74"/>
      <c r="C215" s="74"/>
      <c r="D215" s="74"/>
      <c r="E215" s="74"/>
      <c r="F215" s="74"/>
      <c r="G215" s="74"/>
      <c r="H215" s="74"/>
      <c r="I215" s="74"/>
      <c r="J215" s="74"/>
      <c r="K215" s="48"/>
      <c r="L215" s="48"/>
      <c r="M215" s="48"/>
      <c r="N215" s="48"/>
      <c r="O215" s="48"/>
      <c r="P215" s="48"/>
      <c r="Q215" s="48"/>
      <c r="R215" s="48"/>
      <c r="S215" s="48"/>
      <c r="T215" s="48"/>
      <c r="U215" s="48"/>
      <c r="V215" s="48"/>
      <c r="W215" s="48"/>
      <c r="X215" s="48"/>
      <c r="Y215" s="48"/>
      <c r="Z215" s="48"/>
      <c r="AA215" s="48"/>
    </row>
    <row r="216">
      <c r="A216" s="48" t="s">
        <v>138</v>
      </c>
      <c r="B216" s="10"/>
      <c r="C216" s="10">
        <v>134.0</v>
      </c>
      <c r="D216" s="10">
        <v>129.0</v>
      </c>
      <c r="E216" s="74"/>
      <c r="F216" s="74"/>
      <c r="G216" s="74"/>
      <c r="H216" s="74"/>
      <c r="I216" s="74"/>
      <c r="J216" s="74"/>
      <c r="K216" s="48"/>
      <c r="L216" s="48"/>
      <c r="M216" s="48"/>
      <c r="N216" s="48"/>
      <c r="O216" s="48"/>
      <c r="P216" s="48"/>
      <c r="Q216" s="48"/>
      <c r="R216" s="48"/>
      <c r="S216" s="48"/>
      <c r="T216" s="48"/>
      <c r="U216" s="48"/>
      <c r="V216" s="48"/>
      <c r="W216" s="48"/>
      <c r="X216" s="48"/>
      <c r="Y216" s="48"/>
      <c r="Z216" s="48"/>
      <c r="AA216" s="48"/>
    </row>
    <row r="217">
      <c r="A217" s="48" t="s">
        <v>137</v>
      </c>
      <c r="B217" s="10"/>
      <c r="C217" s="10">
        <v>461.0</v>
      </c>
      <c r="D217" s="10">
        <v>409.0</v>
      </c>
      <c r="E217" s="74"/>
      <c r="F217" s="74"/>
      <c r="G217" s="74"/>
      <c r="H217" s="74"/>
      <c r="I217" s="74"/>
      <c r="J217" s="74"/>
      <c r="K217" s="48"/>
      <c r="L217" s="48"/>
      <c r="M217" s="48"/>
      <c r="N217" s="48"/>
      <c r="O217" s="48"/>
      <c r="P217" s="48"/>
      <c r="Q217" s="48"/>
      <c r="R217" s="48"/>
      <c r="S217" s="48"/>
      <c r="T217" s="48"/>
      <c r="U217" s="48"/>
      <c r="V217" s="48"/>
      <c r="W217" s="48"/>
      <c r="X217" s="48"/>
      <c r="Y217" s="48"/>
      <c r="Z217" s="48"/>
      <c r="AA217" s="48"/>
    </row>
    <row r="218">
      <c r="A218" s="48" t="s">
        <v>21</v>
      </c>
      <c r="B218" s="10"/>
      <c r="C218" s="10">
        <v>84.0</v>
      </c>
      <c r="D218" s="10">
        <v>74.0</v>
      </c>
      <c r="E218" s="10">
        <v>102.0</v>
      </c>
      <c r="F218" s="10">
        <v>101.0</v>
      </c>
      <c r="G218" s="10">
        <v>245.0</v>
      </c>
      <c r="H218" s="10">
        <v>321.0</v>
      </c>
      <c r="I218" s="10">
        <v>288.0</v>
      </c>
      <c r="J218" s="10">
        <v>406.0</v>
      </c>
      <c r="K218" s="48"/>
      <c r="L218" s="48"/>
      <c r="M218" s="48"/>
      <c r="N218" s="48"/>
      <c r="O218" s="48"/>
      <c r="P218" s="48"/>
      <c r="Q218" s="48"/>
      <c r="R218" s="48"/>
      <c r="S218" s="48"/>
      <c r="T218" s="48"/>
      <c r="U218" s="48"/>
      <c r="V218" s="48"/>
      <c r="W218" s="48"/>
      <c r="X218" s="48"/>
      <c r="Y218" s="48"/>
      <c r="Z218" s="48"/>
      <c r="AA218" s="48"/>
    </row>
    <row r="219">
      <c r="A219" s="48" t="s">
        <v>139</v>
      </c>
      <c r="B219" s="74"/>
      <c r="C219" s="74"/>
      <c r="D219" s="74"/>
      <c r="E219" s="10">
        <v>693.0</v>
      </c>
      <c r="F219" s="10">
        <v>720.0</v>
      </c>
      <c r="G219" s="10">
        <v>771.0</v>
      </c>
      <c r="H219" s="10">
        <v>425.0</v>
      </c>
      <c r="I219" s="10">
        <v>643.0</v>
      </c>
      <c r="J219" s="10">
        <v>664.0</v>
      </c>
      <c r="K219" s="48"/>
      <c r="L219" s="48"/>
      <c r="M219" s="48"/>
      <c r="N219" s="48"/>
      <c r="O219" s="48"/>
      <c r="P219" s="48"/>
      <c r="Q219" s="48"/>
      <c r="R219" s="48"/>
      <c r="S219" s="48"/>
      <c r="T219" s="48"/>
      <c r="U219" s="48"/>
      <c r="V219" s="48"/>
      <c r="W219" s="48"/>
      <c r="X219" s="48"/>
      <c r="Y219" s="48"/>
      <c r="Z219" s="48"/>
      <c r="AA219" s="48"/>
    </row>
    <row r="220">
      <c r="A220" s="48" t="s">
        <v>140</v>
      </c>
      <c r="B220" s="10"/>
      <c r="C220" s="10">
        <v>88.0</v>
      </c>
      <c r="D220" s="10">
        <v>76.0</v>
      </c>
      <c r="E220" s="10">
        <v>86.0</v>
      </c>
      <c r="F220" s="10">
        <v>102.0</v>
      </c>
      <c r="G220" s="10">
        <v>105.0</v>
      </c>
      <c r="H220" s="10">
        <v>65.0</v>
      </c>
      <c r="I220" s="10">
        <v>128.0</v>
      </c>
      <c r="J220" s="10">
        <v>113.0</v>
      </c>
      <c r="K220" s="48"/>
      <c r="L220" s="48"/>
      <c r="M220" s="48"/>
      <c r="N220" s="48"/>
      <c r="O220" s="48"/>
      <c r="P220" s="48"/>
      <c r="Q220" s="48"/>
      <c r="R220" s="48"/>
      <c r="S220" s="48"/>
      <c r="T220" s="48"/>
      <c r="U220" s="48"/>
      <c r="V220" s="48"/>
      <c r="W220" s="48"/>
      <c r="X220" s="48"/>
      <c r="Y220" s="48"/>
      <c r="Z220" s="48"/>
      <c r="AA220" s="48"/>
    </row>
    <row r="221">
      <c r="A221" s="67" t="s">
        <v>151</v>
      </c>
      <c r="B221" s="63"/>
      <c r="C221" s="63">
        <f t="shared" ref="C221:J221" si="49">SUM(C212:C220)</f>
        <v>3090</v>
      </c>
      <c r="D221" s="63">
        <f t="shared" si="49"/>
        <v>2949</v>
      </c>
      <c r="E221" s="63">
        <f t="shared" si="49"/>
        <v>3369</v>
      </c>
      <c r="F221" s="63">
        <f t="shared" si="49"/>
        <v>3236</v>
      </c>
      <c r="G221" s="63">
        <f t="shared" si="49"/>
        <v>4003</v>
      </c>
      <c r="H221" s="63">
        <f t="shared" si="49"/>
        <v>2543</v>
      </c>
      <c r="I221" s="63">
        <f t="shared" si="49"/>
        <v>4185</v>
      </c>
      <c r="J221" s="63">
        <f t="shared" si="49"/>
        <v>4384</v>
      </c>
      <c r="K221" s="48"/>
      <c r="L221" s="48"/>
      <c r="M221" s="48"/>
      <c r="N221" s="48"/>
      <c r="O221" s="48"/>
      <c r="P221" s="48"/>
      <c r="Q221" s="48"/>
      <c r="R221" s="48"/>
      <c r="S221" s="48"/>
      <c r="T221" s="48"/>
      <c r="U221" s="48"/>
      <c r="V221" s="48"/>
      <c r="W221" s="48"/>
      <c r="X221" s="48"/>
      <c r="Y221" s="48"/>
      <c r="Z221" s="48"/>
      <c r="AA221" s="48"/>
    </row>
    <row r="222">
      <c r="A222" s="48" t="s">
        <v>24</v>
      </c>
      <c r="B222" s="10"/>
      <c r="C222" s="10">
        <v>258.0</v>
      </c>
      <c r="D222" s="10">
        <v>270.0</v>
      </c>
      <c r="E222" s="10">
        <v>297.0</v>
      </c>
      <c r="F222" s="10">
        <v>240.0</v>
      </c>
      <c r="G222" s="10">
        <v>243.0</v>
      </c>
      <c r="H222" s="10">
        <v>149.0</v>
      </c>
      <c r="I222" s="10">
        <v>225.0</v>
      </c>
      <c r="J222" s="10">
        <v>230.0</v>
      </c>
      <c r="K222" s="48"/>
      <c r="L222" s="48"/>
      <c r="M222" s="48"/>
      <c r="N222" s="48"/>
      <c r="O222" s="48"/>
      <c r="P222" s="48"/>
      <c r="Q222" s="48"/>
      <c r="R222" s="48"/>
      <c r="S222" s="48"/>
      <c r="T222" s="48"/>
      <c r="U222" s="48"/>
      <c r="V222" s="48"/>
      <c r="W222" s="48"/>
      <c r="X222" s="48"/>
      <c r="Y222" s="48"/>
      <c r="Z222" s="48"/>
      <c r="AA222" s="48"/>
    </row>
    <row r="223">
      <c r="A223" s="48" t="s">
        <v>142</v>
      </c>
      <c r="B223" s="10"/>
      <c r="C223" s="10">
        <v>10.0</v>
      </c>
      <c r="D223" s="10">
        <v>22.0</v>
      </c>
      <c r="E223" s="10">
        <v>11.0</v>
      </c>
      <c r="F223" s="10">
        <v>22.0</v>
      </c>
      <c r="G223" s="10">
        <v>26.0</v>
      </c>
      <c r="H223" s="10">
        <v>57.0</v>
      </c>
      <c r="I223" s="10">
        <v>53.0</v>
      </c>
      <c r="J223" s="10">
        <v>53.0</v>
      </c>
      <c r="K223" s="48"/>
      <c r="L223" s="48"/>
      <c r="M223" s="48"/>
      <c r="N223" s="48"/>
      <c r="O223" s="48"/>
      <c r="P223" s="48"/>
      <c r="Q223" s="48"/>
      <c r="R223" s="48"/>
      <c r="S223" s="48"/>
      <c r="T223" s="48"/>
      <c r="U223" s="48"/>
      <c r="V223" s="48"/>
      <c r="W223" s="48"/>
      <c r="X223" s="48"/>
      <c r="Y223" s="48"/>
      <c r="Z223" s="48"/>
      <c r="AA223" s="48"/>
    </row>
    <row r="224">
      <c r="A224" s="69" t="s">
        <v>158</v>
      </c>
      <c r="B224" s="63"/>
      <c r="C224" s="63">
        <f t="shared" ref="C224:J224" si="50">sum(C221:C223)</f>
        <v>3358</v>
      </c>
      <c r="D224" s="63">
        <f t="shared" si="50"/>
        <v>3241</v>
      </c>
      <c r="E224" s="63">
        <f t="shared" si="50"/>
        <v>3677</v>
      </c>
      <c r="F224" s="63">
        <f t="shared" si="50"/>
        <v>3498</v>
      </c>
      <c r="G224" s="63">
        <f t="shared" si="50"/>
        <v>4272</v>
      </c>
      <c r="H224" s="63">
        <f t="shared" si="50"/>
        <v>2749</v>
      </c>
      <c r="I224" s="63">
        <f t="shared" si="50"/>
        <v>4463</v>
      </c>
      <c r="J224" s="63">
        <f t="shared" si="50"/>
        <v>4667</v>
      </c>
      <c r="K224" s="48"/>
      <c r="L224" s="48"/>
      <c r="M224" s="48"/>
      <c r="N224" s="48"/>
      <c r="O224" s="48"/>
      <c r="P224" s="48"/>
      <c r="Q224" s="48"/>
      <c r="R224" s="48"/>
      <c r="S224" s="48"/>
      <c r="T224" s="48"/>
      <c r="U224" s="48"/>
      <c r="V224" s="48"/>
      <c r="W224" s="48"/>
      <c r="X224" s="48"/>
      <c r="Y224" s="48"/>
      <c r="Z224" s="48"/>
      <c r="AA224" s="48"/>
    </row>
    <row r="225">
      <c r="A225" s="76" t="s">
        <v>144</v>
      </c>
      <c r="B225" s="77"/>
      <c r="C225" s="77">
        <f t="shared" ref="C225:J225" si="51">C224-C27</f>
        <v>0</v>
      </c>
      <c r="D225" s="77">
        <f t="shared" si="51"/>
        <v>0</v>
      </c>
      <c r="E225" s="77">
        <f t="shared" si="51"/>
        <v>0</v>
      </c>
      <c r="F225" s="77">
        <f t="shared" si="51"/>
        <v>0</v>
      </c>
      <c r="G225" s="77">
        <f t="shared" si="51"/>
        <v>0</v>
      </c>
      <c r="H225" s="77">
        <f t="shared" si="51"/>
        <v>0</v>
      </c>
      <c r="I225" s="77">
        <f t="shared" si="51"/>
        <v>0</v>
      </c>
      <c r="J225" s="77">
        <f t="shared" si="51"/>
        <v>0</v>
      </c>
      <c r="K225" s="48"/>
      <c r="L225" s="48"/>
      <c r="M225" s="48"/>
      <c r="N225" s="48"/>
      <c r="O225" s="48"/>
      <c r="P225" s="48"/>
      <c r="Q225" s="48"/>
      <c r="R225" s="48"/>
      <c r="S225" s="48"/>
      <c r="T225" s="48"/>
      <c r="U225" s="48"/>
      <c r="V225" s="48"/>
      <c r="W225" s="48"/>
      <c r="X225" s="48"/>
      <c r="Y225" s="48"/>
      <c r="Z225" s="48"/>
      <c r="AA225" s="48"/>
    </row>
    <row r="226">
      <c r="A226" s="62" t="s">
        <v>159</v>
      </c>
      <c r="B226" s="87"/>
      <c r="C226" s="87"/>
      <c r="D226" s="87"/>
      <c r="E226" s="87"/>
      <c r="F226" s="87"/>
      <c r="G226" s="87"/>
      <c r="H226" s="87"/>
      <c r="I226" s="87"/>
      <c r="J226" s="87"/>
      <c r="K226" s="48"/>
      <c r="L226" s="48"/>
      <c r="M226" s="48"/>
      <c r="N226" s="48"/>
      <c r="O226" s="48"/>
      <c r="P226" s="48"/>
      <c r="Q226" s="48"/>
      <c r="R226" s="48"/>
      <c r="S226" s="48"/>
      <c r="T226" s="48"/>
      <c r="U226" s="48"/>
      <c r="V226" s="48"/>
      <c r="W226" s="48"/>
      <c r="X226" s="48"/>
      <c r="Y226" s="48"/>
      <c r="Z226" s="48"/>
      <c r="AA226" s="48"/>
    </row>
    <row r="227">
      <c r="A227" s="48" t="s">
        <v>133</v>
      </c>
      <c r="B227" s="88"/>
      <c r="C227" s="88">
        <v>2207.0</v>
      </c>
      <c r="D227" s="10">
        <v>2363.0</v>
      </c>
      <c r="E227" s="89">
        <v>2218.0</v>
      </c>
      <c r="F227" s="89">
        <v>2270.0</v>
      </c>
      <c r="G227" s="89">
        <v>2328.0</v>
      </c>
      <c r="H227" s="89">
        <v>3077.0</v>
      </c>
      <c r="I227" s="89">
        <v>2851.0</v>
      </c>
      <c r="J227" s="89">
        <v>4098.0</v>
      </c>
      <c r="K227" s="48"/>
      <c r="L227" s="48"/>
      <c r="M227" s="48"/>
      <c r="N227" s="48"/>
      <c r="O227" s="48"/>
      <c r="P227" s="48"/>
      <c r="Q227" s="48"/>
      <c r="R227" s="48"/>
      <c r="S227" s="48"/>
      <c r="T227" s="48"/>
      <c r="U227" s="48"/>
      <c r="V227" s="48"/>
      <c r="W227" s="48"/>
      <c r="X227" s="48"/>
      <c r="Y227" s="48"/>
      <c r="Z227" s="48"/>
      <c r="AA227" s="48"/>
    </row>
    <row r="228">
      <c r="A228" s="48" t="s">
        <v>135</v>
      </c>
      <c r="B228" s="88"/>
      <c r="C228" s="88">
        <v>699.0</v>
      </c>
      <c r="D228" s="10">
        <v>929.0</v>
      </c>
      <c r="E228" s="89">
        <v>1327.0</v>
      </c>
      <c r="F228" s="89">
        <v>1433.0</v>
      </c>
      <c r="G228" s="89">
        <v>1390.0</v>
      </c>
      <c r="H228" s="89">
        <v>2070.0</v>
      </c>
      <c r="I228" s="89">
        <v>1821.0</v>
      </c>
      <c r="J228" s="89">
        <v>1887.0</v>
      </c>
      <c r="K228" s="48"/>
      <c r="L228" s="48"/>
      <c r="M228" s="48"/>
      <c r="N228" s="48"/>
      <c r="O228" s="48"/>
      <c r="P228" s="48"/>
      <c r="Q228" s="48"/>
      <c r="R228" s="48"/>
      <c r="S228" s="48"/>
      <c r="T228" s="48"/>
      <c r="U228" s="48"/>
      <c r="V228" s="48"/>
      <c r="W228" s="48"/>
      <c r="X228" s="48"/>
      <c r="Y228" s="48"/>
      <c r="Z228" s="48"/>
      <c r="AA228" s="48"/>
    </row>
    <row r="229">
      <c r="A229" s="48" t="s">
        <v>134</v>
      </c>
      <c r="B229" s="88"/>
      <c r="C229" s="88">
        <v>169.0</v>
      </c>
      <c r="D229" s="10">
        <v>210.0</v>
      </c>
      <c r="E229" s="87"/>
      <c r="F229" s="87"/>
      <c r="G229" s="87"/>
      <c r="H229" s="87"/>
      <c r="I229" s="87"/>
      <c r="J229" s="87"/>
      <c r="K229" s="48"/>
      <c r="L229" s="48"/>
      <c r="M229" s="48"/>
      <c r="N229" s="48"/>
      <c r="O229" s="48"/>
      <c r="P229" s="48"/>
      <c r="Q229" s="48"/>
      <c r="R229" s="48"/>
      <c r="S229" s="48"/>
      <c r="T229" s="48"/>
      <c r="U229" s="48"/>
      <c r="V229" s="48"/>
      <c r="W229" s="48"/>
      <c r="X229" s="48"/>
      <c r="Y229" s="48"/>
      <c r="Z229" s="48"/>
      <c r="AA229" s="48"/>
    </row>
    <row r="230">
      <c r="A230" s="48" t="s">
        <v>136</v>
      </c>
      <c r="B230" s="87"/>
      <c r="C230" s="87"/>
      <c r="D230" s="74"/>
      <c r="E230" s="87"/>
      <c r="F230" s="87"/>
      <c r="G230" s="87"/>
      <c r="H230" s="87"/>
      <c r="I230" s="87"/>
      <c r="J230" s="87"/>
      <c r="K230" s="48"/>
      <c r="L230" s="48"/>
      <c r="M230" s="48"/>
      <c r="N230" s="48"/>
      <c r="O230" s="48"/>
      <c r="P230" s="48"/>
      <c r="Q230" s="48"/>
      <c r="R230" s="48"/>
      <c r="S230" s="48"/>
      <c r="T230" s="48"/>
      <c r="U230" s="48"/>
      <c r="V230" s="48"/>
      <c r="W230" s="48"/>
      <c r="X230" s="48"/>
      <c r="Y230" s="48"/>
      <c r="Z230" s="48"/>
      <c r="AA230" s="48"/>
    </row>
    <row r="231">
      <c r="A231" s="48" t="s">
        <v>138</v>
      </c>
      <c r="B231" s="88"/>
      <c r="C231" s="88">
        <v>94.0</v>
      </c>
      <c r="D231" s="10">
        <v>146.0</v>
      </c>
      <c r="E231" s="87"/>
      <c r="F231" s="87"/>
      <c r="G231" s="87"/>
      <c r="H231" s="87"/>
      <c r="I231" s="87"/>
      <c r="J231" s="87"/>
      <c r="K231" s="48"/>
      <c r="L231" s="48"/>
      <c r="M231" s="48"/>
      <c r="N231" s="48"/>
      <c r="O231" s="48"/>
      <c r="P231" s="48"/>
      <c r="Q231" s="48"/>
      <c r="R231" s="48"/>
      <c r="S231" s="48"/>
      <c r="T231" s="48"/>
      <c r="U231" s="48"/>
      <c r="V231" s="48"/>
      <c r="W231" s="48"/>
      <c r="X231" s="48"/>
      <c r="Y231" s="48"/>
      <c r="Z231" s="48"/>
      <c r="AA231" s="48"/>
    </row>
    <row r="232">
      <c r="A232" s="48" t="s">
        <v>137</v>
      </c>
      <c r="B232" s="88"/>
      <c r="C232" s="88">
        <v>528.0</v>
      </c>
      <c r="D232" s="10">
        <v>478.0</v>
      </c>
      <c r="E232" s="87"/>
      <c r="F232" s="87"/>
      <c r="G232" s="87"/>
      <c r="H232" s="87"/>
      <c r="I232" s="87"/>
      <c r="J232" s="87"/>
      <c r="K232" s="48"/>
      <c r="L232" s="48"/>
      <c r="M232" s="48"/>
      <c r="N232" s="48"/>
      <c r="O232" s="48"/>
      <c r="P232" s="48"/>
      <c r="Q232" s="48"/>
      <c r="R232" s="48"/>
      <c r="S232" s="48"/>
      <c r="T232" s="48"/>
      <c r="U232" s="48"/>
      <c r="V232" s="48"/>
      <c r="W232" s="48"/>
      <c r="X232" s="48"/>
      <c r="Y232" s="48"/>
      <c r="Z232" s="48"/>
      <c r="AA232" s="48"/>
    </row>
    <row r="233">
      <c r="A233" s="48" t="s">
        <v>21</v>
      </c>
      <c r="B233" s="88"/>
      <c r="C233" s="88">
        <v>249.0</v>
      </c>
      <c r="D233" s="10">
        <v>375.0</v>
      </c>
      <c r="E233" s="89">
        <v>463.0</v>
      </c>
      <c r="F233" s="89">
        <v>580.0</v>
      </c>
      <c r="G233" s="89">
        <v>693.0</v>
      </c>
      <c r="H233" s="89">
        <v>882.0</v>
      </c>
      <c r="I233" s="89">
        <v>1247.0</v>
      </c>
      <c r="J233" s="89">
        <v>1044.0</v>
      </c>
      <c r="K233" s="48"/>
      <c r="L233" s="48"/>
      <c r="M233" s="48"/>
      <c r="N233" s="48"/>
      <c r="O233" s="48"/>
      <c r="P233" s="48"/>
      <c r="Q233" s="48"/>
      <c r="R233" s="48"/>
      <c r="S233" s="48"/>
      <c r="T233" s="48"/>
      <c r="U233" s="48"/>
      <c r="V233" s="48"/>
      <c r="W233" s="48"/>
      <c r="X233" s="48"/>
      <c r="Y233" s="48"/>
      <c r="Z233" s="48"/>
      <c r="AA233" s="48"/>
    </row>
    <row r="234">
      <c r="A234" s="48" t="s">
        <v>139</v>
      </c>
      <c r="B234" s="87"/>
      <c r="C234" s="87"/>
      <c r="D234" s="74"/>
      <c r="E234" s="89">
        <v>694.0</v>
      </c>
      <c r="F234" s="89">
        <v>687.0</v>
      </c>
      <c r="G234" s="89">
        <v>694.0</v>
      </c>
      <c r="H234" s="89">
        <v>770.0</v>
      </c>
      <c r="I234" s="89">
        <v>667.0</v>
      </c>
      <c r="J234" s="89">
        <v>686.0</v>
      </c>
      <c r="K234" s="48"/>
      <c r="L234" s="48"/>
      <c r="M234" s="48"/>
      <c r="N234" s="48"/>
      <c r="O234" s="48"/>
      <c r="P234" s="48"/>
      <c r="Q234" s="48"/>
      <c r="R234" s="48"/>
      <c r="S234" s="48"/>
      <c r="T234" s="48"/>
      <c r="U234" s="48"/>
      <c r="V234" s="48"/>
      <c r="W234" s="48"/>
      <c r="X234" s="48"/>
      <c r="Y234" s="48"/>
      <c r="Z234" s="48"/>
      <c r="AA234" s="48"/>
    </row>
    <row r="235">
      <c r="A235" s="48" t="s">
        <v>140</v>
      </c>
      <c r="B235" s="88"/>
      <c r="C235" s="88">
        <v>32.0</v>
      </c>
      <c r="D235" s="10">
        <v>35.0</v>
      </c>
      <c r="E235" s="89">
        <v>68.0</v>
      </c>
      <c r="F235" s="89">
        <v>91.0</v>
      </c>
      <c r="G235" s="89">
        <v>126.0</v>
      </c>
      <c r="H235" s="89">
        <v>137.0</v>
      </c>
      <c r="I235" s="89">
        <v>153.0</v>
      </c>
      <c r="J235" s="89">
        <v>197.0</v>
      </c>
      <c r="K235" s="48"/>
      <c r="L235" s="48"/>
      <c r="M235" s="48"/>
      <c r="N235" s="48"/>
      <c r="O235" s="48"/>
      <c r="P235" s="48"/>
      <c r="Q235" s="48"/>
      <c r="R235" s="48"/>
      <c r="S235" s="48"/>
      <c r="T235" s="48"/>
      <c r="U235" s="48"/>
      <c r="V235" s="48"/>
      <c r="W235" s="48"/>
      <c r="X235" s="48"/>
      <c r="Y235" s="48"/>
      <c r="Z235" s="48"/>
      <c r="AA235" s="48"/>
    </row>
    <row r="236">
      <c r="A236" s="67" t="s">
        <v>151</v>
      </c>
      <c r="B236" s="90"/>
      <c r="C236" s="90">
        <f t="shared" ref="C236:J236" si="52">SUM(C227:C235)</f>
        <v>3978</v>
      </c>
      <c r="D236" s="91">
        <f t="shared" si="52"/>
        <v>4536</v>
      </c>
      <c r="E236" s="92">
        <f t="shared" si="52"/>
        <v>4770</v>
      </c>
      <c r="F236" s="92">
        <f t="shared" si="52"/>
        <v>5061</v>
      </c>
      <c r="G236" s="92">
        <f t="shared" si="52"/>
        <v>5231</v>
      </c>
      <c r="H236" s="92">
        <f t="shared" si="52"/>
        <v>6936</v>
      </c>
      <c r="I236" s="92">
        <f t="shared" si="52"/>
        <v>6739</v>
      </c>
      <c r="J236" s="92">
        <f t="shared" si="52"/>
        <v>7912</v>
      </c>
      <c r="K236" s="48"/>
      <c r="L236" s="48"/>
      <c r="M236" s="48"/>
      <c r="N236" s="48"/>
      <c r="O236" s="48"/>
      <c r="P236" s="48"/>
      <c r="Q236" s="48"/>
      <c r="R236" s="48"/>
      <c r="S236" s="48"/>
      <c r="T236" s="48"/>
      <c r="U236" s="48"/>
      <c r="V236" s="48"/>
      <c r="W236" s="48"/>
      <c r="X236" s="48"/>
      <c r="Y236" s="48"/>
      <c r="Z236" s="48"/>
      <c r="AA236" s="48"/>
    </row>
    <row r="237">
      <c r="A237" s="48" t="s">
        <v>24</v>
      </c>
      <c r="B237" s="88"/>
      <c r="C237" s="88">
        <v>237.0</v>
      </c>
      <c r="D237" s="10">
        <v>306.0</v>
      </c>
      <c r="E237" s="89">
        <v>286.0</v>
      </c>
      <c r="F237" s="89">
        <v>268.0</v>
      </c>
      <c r="G237" s="89">
        <v>269.0</v>
      </c>
      <c r="H237" s="89">
        <v>341.0</v>
      </c>
      <c r="I237" s="89">
        <v>290.0</v>
      </c>
      <c r="J237" s="89">
        <v>279.0</v>
      </c>
      <c r="K237" s="48"/>
      <c r="L237" s="48"/>
      <c r="M237" s="48"/>
      <c r="N237" s="48"/>
      <c r="O237" s="48"/>
      <c r="P237" s="48"/>
      <c r="Q237" s="48"/>
      <c r="R237" s="48"/>
      <c r="S237" s="48"/>
      <c r="T237" s="48"/>
      <c r="U237" s="48"/>
      <c r="V237" s="48"/>
      <c r="W237" s="48"/>
      <c r="X237" s="48"/>
      <c r="Y237" s="48"/>
      <c r="Z237" s="48"/>
      <c r="AA237" s="48"/>
    </row>
    <row r="238">
      <c r="A238" s="48" t="s">
        <v>142</v>
      </c>
      <c r="B238" s="88"/>
      <c r="C238" s="88">
        <v>122.0</v>
      </c>
      <c r="D238" s="10">
        <v>-4.0</v>
      </c>
      <c r="E238" s="93">
        <v>-1.0</v>
      </c>
      <c r="F238" s="93">
        <v>-68.0</v>
      </c>
      <c r="G238" s="89">
        <v>122.0</v>
      </c>
      <c r="H238" s="89">
        <v>90.0</v>
      </c>
      <c r="I238" s="89">
        <v>-175.0</v>
      </c>
      <c r="J238" s="89">
        <v>229.0</v>
      </c>
      <c r="K238" s="48"/>
      <c r="L238" s="48"/>
      <c r="M238" s="48"/>
      <c r="N238" s="48"/>
      <c r="O238" s="48"/>
      <c r="P238" s="48"/>
      <c r="Q238" s="48"/>
      <c r="R238" s="48"/>
      <c r="S238" s="48"/>
      <c r="T238" s="48"/>
      <c r="U238" s="48"/>
      <c r="V238" s="48"/>
      <c r="W238" s="48"/>
      <c r="X238" s="48"/>
      <c r="Y238" s="48"/>
      <c r="Z238" s="48"/>
      <c r="AA238" s="48"/>
    </row>
    <row r="239">
      <c r="A239" s="69" t="s">
        <v>160</v>
      </c>
      <c r="B239" s="94"/>
      <c r="C239" s="94">
        <f t="shared" ref="C239:J239" si="53">sum(C236:C238)</f>
        <v>4337</v>
      </c>
      <c r="D239" s="94">
        <f t="shared" si="53"/>
        <v>4838</v>
      </c>
      <c r="E239" s="95">
        <f t="shared" si="53"/>
        <v>5055</v>
      </c>
      <c r="F239" s="95">
        <f t="shared" si="53"/>
        <v>5261</v>
      </c>
      <c r="G239" s="95">
        <f t="shared" si="53"/>
        <v>5622</v>
      </c>
      <c r="H239" s="95">
        <f t="shared" si="53"/>
        <v>7367</v>
      </c>
      <c r="I239" s="95">
        <f t="shared" si="53"/>
        <v>6854</v>
      </c>
      <c r="J239" s="95">
        <f t="shared" si="53"/>
        <v>8420</v>
      </c>
      <c r="K239" s="48"/>
      <c r="L239" s="48"/>
      <c r="M239" s="48"/>
      <c r="N239" s="48"/>
      <c r="O239" s="48"/>
      <c r="P239" s="48"/>
      <c r="Q239" s="48"/>
      <c r="R239" s="48"/>
      <c r="S239" s="48"/>
      <c r="T239" s="48"/>
      <c r="U239" s="48"/>
      <c r="V239" s="48"/>
      <c r="W239" s="48"/>
      <c r="X239" s="48"/>
      <c r="Y239" s="48"/>
      <c r="Z239" s="48"/>
      <c r="AA239" s="48"/>
    </row>
    <row r="240">
      <c r="A240" s="76" t="s">
        <v>144</v>
      </c>
      <c r="B240" s="96"/>
      <c r="C240" s="96">
        <f t="shared" ref="C240:J240" si="54">C239-C28</f>
        <v>0</v>
      </c>
      <c r="D240" s="96">
        <f t="shared" si="54"/>
        <v>0</v>
      </c>
      <c r="E240" s="97">
        <f t="shared" si="54"/>
        <v>0</v>
      </c>
      <c r="F240" s="97">
        <f t="shared" si="54"/>
        <v>0</v>
      </c>
      <c r="G240" s="97">
        <f t="shared" si="54"/>
        <v>0</v>
      </c>
      <c r="H240" s="97">
        <f t="shared" si="54"/>
        <v>0</v>
      </c>
      <c r="I240" s="97">
        <f t="shared" si="54"/>
        <v>0</v>
      </c>
      <c r="J240" s="98">
        <f t="shared" si="54"/>
        <v>0</v>
      </c>
      <c r="K240" s="99"/>
      <c r="L240" s="99"/>
      <c r="M240" s="99"/>
      <c r="N240" s="99"/>
      <c r="O240" s="48"/>
      <c r="P240" s="48"/>
      <c r="Q240" s="48"/>
      <c r="R240" s="48"/>
      <c r="S240" s="48"/>
      <c r="T240" s="48"/>
      <c r="U240" s="48"/>
      <c r="V240" s="48"/>
      <c r="W240" s="48"/>
      <c r="X240" s="48"/>
      <c r="Y240" s="48"/>
      <c r="Z240" s="48"/>
      <c r="AA240" s="48"/>
    </row>
    <row r="241">
      <c r="A241" s="100" t="s">
        <v>161</v>
      </c>
      <c r="B241" s="101"/>
      <c r="C241" s="101"/>
      <c r="D241" s="101"/>
      <c r="E241" s="101"/>
      <c r="F241" s="101"/>
      <c r="G241" s="101"/>
      <c r="H241" s="101"/>
      <c r="I241" s="101"/>
      <c r="J241" s="101"/>
      <c r="K241" s="48"/>
      <c r="L241" s="48"/>
      <c r="M241" s="48"/>
      <c r="N241" s="48"/>
      <c r="O241" s="48"/>
      <c r="P241" s="48"/>
      <c r="Q241" s="48"/>
      <c r="R241" s="48"/>
      <c r="S241" s="48"/>
      <c r="T241" s="48"/>
      <c r="U241" s="48"/>
      <c r="V241" s="48"/>
      <c r="W241" s="48"/>
      <c r="X241" s="48"/>
      <c r="Y241" s="48"/>
      <c r="Z241" s="48"/>
      <c r="AA241" s="48"/>
    </row>
    <row r="242">
      <c r="A242" s="62" t="s">
        <v>162</v>
      </c>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row>
    <row r="243">
      <c r="A243" s="102" t="s">
        <v>133</v>
      </c>
      <c r="B243" s="51"/>
      <c r="C243" s="51">
        <v>0.12</v>
      </c>
      <c r="D243" s="51">
        <v>0.08</v>
      </c>
      <c r="E243" s="51">
        <v>0.03</v>
      </c>
      <c r="F243" s="51">
        <v>-0.02</v>
      </c>
      <c r="G243" s="51">
        <v>0.07</v>
      </c>
      <c r="H243" s="51">
        <v>-0.09</v>
      </c>
      <c r="I243" s="51">
        <v>0.19</v>
      </c>
      <c r="J243" s="51">
        <v>0.07</v>
      </c>
      <c r="K243" s="48"/>
      <c r="L243" s="48"/>
      <c r="M243" s="48"/>
      <c r="N243" s="48"/>
      <c r="O243" s="48"/>
      <c r="P243" s="48"/>
      <c r="Q243" s="48"/>
      <c r="R243" s="48"/>
      <c r="S243" s="48"/>
      <c r="T243" s="48"/>
      <c r="U243" s="48"/>
      <c r="V243" s="48"/>
      <c r="W243" s="48"/>
      <c r="X243" s="48"/>
      <c r="Y243" s="48"/>
      <c r="Z243" s="48"/>
      <c r="AA243" s="48"/>
    </row>
    <row r="244">
      <c r="A244" s="103" t="s">
        <v>16</v>
      </c>
      <c r="B244" s="43"/>
      <c r="C244" s="43">
        <v>0.14</v>
      </c>
      <c r="D244" s="43">
        <v>0.1</v>
      </c>
      <c r="E244" s="43">
        <v>0.04</v>
      </c>
      <c r="F244" s="43">
        <v>-0.04</v>
      </c>
      <c r="G244" s="43">
        <v>0.08</v>
      </c>
      <c r="H244" s="43">
        <v>-0.07</v>
      </c>
      <c r="I244" s="43">
        <v>0.25</v>
      </c>
      <c r="J244" s="43">
        <v>0.05</v>
      </c>
      <c r="K244" s="48"/>
      <c r="L244" s="48"/>
      <c r="M244" s="48"/>
      <c r="N244" s="48"/>
      <c r="O244" s="48"/>
      <c r="P244" s="48"/>
      <c r="Q244" s="48"/>
      <c r="R244" s="48"/>
      <c r="S244" s="48"/>
      <c r="T244" s="48"/>
      <c r="U244" s="48"/>
      <c r="V244" s="48"/>
      <c r="W244" s="48"/>
      <c r="X244" s="48"/>
      <c r="Y244" s="48"/>
      <c r="Z244" s="48"/>
      <c r="AA244" s="48"/>
    </row>
    <row r="245">
      <c r="A245" s="103" t="s">
        <v>19</v>
      </c>
      <c r="B245" s="43"/>
      <c r="C245" s="43">
        <v>0.12</v>
      </c>
      <c r="D245" s="43">
        <v>0.08</v>
      </c>
      <c r="E245" s="43">
        <v>0.03</v>
      </c>
      <c r="F245" s="43">
        <v>0.01</v>
      </c>
      <c r="G245" s="43">
        <v>0.07</v>
      </c>
      <c r="H245" s="43">
        <v>-0.12</v>
      </c>
      <c r="I245" s="43">
        <v>0.08</v>
      </c>
      <c r="J245" s="43">
        <v>0.09</v>
      </c>
      <c r="K245" s="48"/>
      <c r="L245" s="48"/>
      <c r="M245" s="48"/>
      <c r="N245" s="48"/>
      <c r="O245" s="48"/>
      <c r="P245" s="48"/>
      <c r="Q245" s="48"/>
      <c r="R245" s="48"/>
      <c r="S245" s="48"/>
      <c r="T245" s="48"/>
      <c r="U245" s="48"/>
      <c r="V245" s="48"/>
      <c r="W245" s="48"/>
      <c r="X245" s="48"/>
      <c r="Y245" s="48"/>
      <c r="Z245" s="48"/>
      <c r="AA245" s="48"/>
    </row>
    <row r="246">
      <c r="A246" s="103" t="s">
        <v>20</v>
      </c>
      <c r="B246" s="43"/>
      <c r="C246" s="43">
        <v>-0.05</v>
      </c>
      <c r="D246" s="43">
        <v>-0.13</v>
      </c>
      <c r="E246" s="43">
        <v>-0.1</v>
      </c>
      <c r="F246" s="43">
        <v>-0.08</v>
      </c>
      <c r="G246" s="43">
        <v>0.0</v>
      </c>
      <c r="H246" s="43">
        <v>-0.14</v>
      </c>
      <c r="I246" s="43">
        <v>-0.02</v>
      </c>
      <c r="J246" s="43">
        <v>0.25</v>
      </c>
      <c r="K246" s="48"/>
      <c r="L246" s="48"/>
      <c r="M246" s="48"/>
      <c r="N246" s="48"/>
      <c r="O246" s="48"/>
      <c r="P246" s="48"/>
      <c r="Q246" s="48"/>
      <c r="R246" s="48"/>
      <c r="S246" s="48"/>
      <c r="T246" s="48"/>
      <c r="U246" s="48"/>
      <c r="V246" s="48"/>
      <c r="W246" s="48"/>
      <c r="X246" s="48"/>
      <c r="Y246" s="48"/>
      <c r="Z246" s="48"/>
      <c r="AA246" s="48"/>
    </row>
    <row r="247">
      <c r="A247" s="104" t="s">
        <v>134</v>
      </c>
      <c r="B247" s="105"/>
      <c r="C247" s="105">
        <v>0.21</v>
      </c>
      <c r="D247" s="105">
        <v>0.14</v>
      </c>
      <c r="E247" s="106"/>
      <c r="F247" s="106"/>
      <c r="G247" s="106"/>
      <c r="H247" s="106"/>
      <c r="I247" s="106"/>
      <c r="J247" s="106"/>
      <c r="K247" s="48"/>
      <c r="L247" s="48"/>
      <c r="M247" s="48"/>
      <c r="N247" s="48"/>
      <c r="O247" s="48"/>
      <c r="P247" s="48"/>
      <c r="Q247" s="48"/>
      <c r="R247" s="48"/>
      <c r="S247" s="48"/>
      <c r="T247" s="48"/>
      <c r="U247" s="48"/>
      <c r="V247" s="48"/>
      <c r="W247" s="48"/>
      <c r="X247" s="48"/>
      <c r="Y247" s="48"/>
      <c r="Z247" s="48"/>
      <c r="AA247" s="48"/>
    </row>
    <row r="248">
      <c r="A248" s="107" t="s">
        <v>16</v>
      </c>
      <c r="B248" s="108"/>
      <c r="C248" s="108">
        <v>0.25</v>
      </c>
      <c r="D248" s="108">
        <v>0.14</v>
      </c>
      <c r="E248" s="106"/>
      <c r="F248" s="106"/>
      <c r="G248" s="106"/>
      <c r="H248" s="106"/>
      <c r="I248" s="106"/>
      <c r="J248" s="106"/>
      <c r="K248" s="48"/>
      <c r="L248" s="48"/>
      <c r="M248" s="48"/>
      <c r="N248" s="48"/>
      <c r="O248" s="48"/>
      <c r="P248" s="48"/>
      <c r="Q248" s="48"/>
      <c r="R248" s="48"/>
      <c r="S248" s="48"/>
      <c r="T248" s="48"/>
      <c r="U248" s="48"/>
      <c r="V248" s="48"/>
      <c r="W248" s="48"/>
      <c r="X248" s="48"/>
      <c r="Y248" s="48"/>
      <c r="Z248" s="48"/>
      <c r="AA248" s="48"/>
    </row>
    <row r="249">
      <c r="A249" s="107" t="s">
        <v>19</v>
      </c>
      <c r="B249" s="108"/>
      <c r="C249" s="108">
        <v>0.14</v>
      </c>
      <c r="D249" s="108">
        <v>0.16</v>
      </c>
      <c r="E249" s="106"/>
      <c r="F249" s="106"/>
      <c r="G249" s="106"/>
      <c r="H249" s="106"/>
      <c r="I249" s="106"/>
      <c r="J249" s="106"/>
      <c r="K249" s="48"/>
      <c r="L249" s="48"/>
      <c r="M249" s="48"/>
      <c r="N249" s="48"/>
      <c r="O249" s="48"/>
      <c r="P249" s="48"/>
      <c r="Q249" s="48"/>
      <c r="R249" s="48"/>
      <c r="S249" s="48"/>
      <c r="T249" s="48"/>
      <c r="U249" s="48"/>
      <c r="V249" s="48"/>
      <c r="W249" s="48"/>
      <c r="X249" s="48"/>
      <c r="Y249" s="48"/>
      <c r="Z249" s="48"/>
      <c r="AA249" s="48"/>
    </row>
    <row r="250">
      <c r="A250" s="107" t="s">
        <v>20</v>
      </c>
      <c r="B250" s="108"/>
      <c r="C250" s="108">
        <v>0.15</v>
      </c>
      <c r="D250" s="108">
        <v>0.08</v>
      </c>
      <c r="E250" s="106"/>
      <c r="F250" s="106"/>
      <c r="G250" s="106"/>
      <c r="H250" s="106"/>
      <c r="I250" s="106"/>
      <c r="J250" s="106"/>
      <c r="K250" s="48"/>
      <c r="L250" s="48"/>
      <c r="M250" s="48"/>
      <c r="N250" s="48"/>
      <c r="O250" s="48"/>
      <c r="P250" s="48"/>
      <c r="Q250" s="48"/>
      <c r="R250" s="48"/>
      <c r="S250" s="48"/>
      <c r="T250" s="48"/>
      <c r="U250" s="48"/>
      <c r="V250" s="48"/>
      <c r="W250" s="48"/>
      <c r="X250" s="48"/>
      <c r="Y250" s="48"/>
      <c r="Z250" s="48"/>
      <c r="AA250" s="48"/>
    </row>
    <row r="251">
      <c r="A251" s="104" t="s">
        <v>163</v>
      </c>
      <c r="B251" s="105"/>
      <c r="C251" s="105">
        <v>0.15</v>
      </c>
      <c r="D251" s="105">
        <v>0.17</v>
      </c>
      <c r="E251" s="106"/>
      <c r="F251" s="106"/>
      <c r="G251" s="106"/>
      <c r="H251" s="106"/>
      <c r="I251" s="106"/>
      <c r="J251" s="106"/>
      <c r="K251" s="48"/>
      <c r="L251" s="48"/>
      <c r="M251" s="48"/>
      <c r="N251" s="48"/>
      <c r="O251" s="48"/>
      <c r="P251" s="48"/>
      <c r="Q251" s="48"/>
      <c r="R251" s="48"/>
      <c r="S251" s="48"/>
      <c r="T251" s="48"/>
      <c r="U251" s="48"/>
      <c r="V251" s="48"/>
      <c r="W251" s="48"/>
      <c r="X251" s="48"/>
      <c r="Y251" s="48"/>
      <c r="Z251" s="48"/>
      <c r="AA251" s="48"/>
    </row>
    <row r="252">
      <c r="A252" s="107" t="s">
        <v>16</v>
      </c>
      <c r="B252" s="108"/>
      <c r="C252" s="108">
        <v>0.22</v>
      </c>
      <c r="D252" s="108">
        <v>0.23</v>
      </c>
      <c r="E252" s="106"/>
      <c r="F252" s="106"/>
      <c r="G252" s="106"/>
      <c r="H252" s="106"/>
      <c r="I252" s="106"/>
      <c r="J252" s="106"/>
      <c r="K252" s="48"/>
      <c r="L252" s="48"/>
      <c r="M252" s="48"/>
      <c r="N252" s="48"/>
      <c r="O252" s="48"/>
      <c r="P252" s="48"/>
      <c r="Q252" s="48"/>
      <c r="R252" s="48"/>
      <c r="S252" s="48"/>
      <c r="T252" s="48"/>
      <c r="U252" s="48"/>
      <c r="V252" s="48"/>
      <c r="W252" s="48"/>
      <c r="X252" s="48"/>
      <c r="Y252" s="48"/>
      <c r="Z252" s="48"/>
      <c r="AA252" s="48"/>
    </row>
    <row r="253">
      <c r="A253" s="107" t="s">
        <v>19</v>
      </c>
      <c r="B253" s="108"/>
      <c r="C253" s="108">
        <v>0.05</v>
      </c>
      <c r="D253" s="108">
        <v>0.09</v>
      </c>
      <c r="E253" s="106"/>
      <c r="F253" s="106"/>
      <c r="G253" s="106"/>
      <c r="H253" s="106"/>
      <c r="I253" s="106"/>
      <c r="J253" s="106"/>
      <c r="K253" s="48"/>
      <c r="L253" s="48"/>
      <c r="M253" s="48"/>
      <c r="N253" s="48"/>
      <c r="O253" s="48"/>
      <c r="P253" s="48"/>
      <c r="Q253" s="48"/>
      <c r="R253" s="48"/>
      <c r="S253" s="48"/>
      <c r="T253" s="48"/>
      <c r="U253" s="48"/>
      <c r="V253" s="48"/>
      <c r="W253" s="48"/>
      <c r="X253" s="48"/>
      <c r="Y253" s="48"/>
      <c r="Z253" s="48"/>
      <c r="AA253" s="48"/>
    </row>
    <row r="254">
      <c r="A254" s="107" t="s">
        <v>20</v>
      </c>
      <c r="B254" s="108"/>
      <c r="C254" s="108">
        <v>0.14</v>
      </c>
      <c r="D254" s="108">
        <v>0.07</v>
      </c>
      <c r="E254" s="106"/>
      <c r="F254" s="106"/>
      <c r="G254" s="106"/>
      <c r="H254" s="106"/>
      <c r="I254" s="106"/>
      <c r="J254" s="106"/>
      <c r="K254" s="48"/>
      <c r="L254" s="48"/>
      <c r="M254" s="48"/>
      <c r="N254" s="48"/>
      <c r="O254" s="48"/>
      <c r="P254" s="48"/>
      <c r="Q254" s="48"/>
      <c r="R254" s="48"/>
      <c r="S254" s="48"/>
      <c r="T254" s="48"/>
      <c r="U254" s="48"/>
      <c r="V254" s="48"/>
      <c r="W254" s="48"/>
      <c r="X254" s="48"/>
      <c r="Y254" s="48"/>
      <c r="Z254" s="48"/>
      <c r="AA254" s="48"/>
    </row>
    <row r="255">
      <c r="A255" s="104" t="s">
        <v>138</v>
      </c>
      <c r="B255" s="105"/>
      <c r="C255" s="105">
        <v>0.09</v>
      </c>
      <c r="D255" s="105">
        <v>0.22</v>
      </c>
      <c r="E255" s="106"/>
      <c r="F255" s="106"/>
      <c r="G255" s="106"/>
      <c r="H255" s="106"/>
      <c r="I255" s="106"/>
      <c r="J255" s="106"/>
      <c r="K255" s="48"/>
      <c r="L255" s="48"/>
      <c r="M255" s="48"/>
      <c r="N255" s="48"/>
      <c r="O255" s="48"/>
      <c r="P255" s="48"/>
      <c r="Q255" s="48"/>
      <c r="R255" s="48"/>
      <c r="S255" s="48"/>
      <c r="T255" s="48"/>
      <c r="U255" s="48"/>
      <c r="V255" s="48"/>
      <c r="W255" s="48"/>
      <c r="X255" s="48"/>
      <c r="Y255" s="48"/>
      <c r="Z255" s="48"/>
      <c r="AA255" s="48"/>
    </row>
    <row r="256">
      <c r="A256" s="107" t="s">
        <v>16</v>
      </c>
      <c r="B256" s="108"/>
      <c r="C256" s="108">
        <v>0.23</v>
      </c>
      <c r="D256" s="108">
        <v>0.34</v>
      </c>
      <c r="E256" s="106"/>
      <c r="F256" s="106"/>
      <c r="G256" s="106"/>
      <c r="H256" s="106"/>
      <c r="I256" s="106"/>
      <c r="J256" s="106"/>
      <c r="K256" s="48"/>
      <c r="L256" s="48"/>
      <c r="M256" s="48"/>
      <c r="N256" s="48"/>
      <c r="O256" s="48"/>
      <c r="P256" s="48"/>
      <c r="Q256" s="48"/>
      <c r="R256" s="48"/>
      <c r="S256" s="48"/>
      <c r="T256" s="48"/>
      <c r="U256" s="48"/>
      <c r="V256" s="48"/>
      <c r="W256" s="48"/>
      <c r="X256" s="48"/>
      <c r="Y256" s="48"/>
      <c r="Z256" s="48"/>
      <c r="AA256" s="48"/>
    </row>
    <row r="257">
      <c r="A257" s="107" t="s">
        <v>19</v>
      </c>
      <c r="B257" s="108"/>
      <c r="C257" s="108">
        <v>-0.08</v>
      </c>
      <c r="D257" s="108">
        <v>0.05</v>
      </c>
      <c r="E257" s="106"/>
      <c r="F257" s="106"/>
      <c r="G257" s="106"/>
      <c r="H257" s="106"/>
      <c r="I257" s="106"/>
      <c r="J257" s="106"/>
      <c r="K257" s="48"/>
      <c r="L257" s="48"/>
      <c r="M257" s="48"/>
      <c r="N257" s="48"/>
      <c r="O257" s="48"/>
      <c r="P257" s="48"/>
      <c r="Q257" s="48"/>
      <c r="R257" s="48"/>
      <c r="S257" s="48"/>
      <c r="T257" s="48"/>
      <c r="U257" s="48"/>
      <c r="V257" s="48"/>
      <c r="W257" s="48"/>
      <c r="X257" s="48"/>
      <c r="Y257" s="48"/>
      <c r="Z257" s="48"/>
      <c r="AA257" s="48"/>
    </row>
    <row r="258">
      <c r="A258" s="107" t="s">
        <v>20</v>
      </c>
      <c r="B258" s="108"/>
      <c r="C258" s="108">
        <v>-0.06</v>
      </c>
      <c r="D258" s="108">
        <v>0.03</v>
      </c>
      <c r="E258" s="106"/>
      <c r="F258" s="106"/>
      <c r="G258" s="106"/>
      <c r="H258" s="106"/>
      <c r="I258" s="106"/>
      <c r="J258" s="106"/>
      <c r="K258" s="48"/>
      <c r="L258" s="48"/>
      <c r="M258" s="48"/>
      <c r="N258" s="48"/>
      <c r="O258" s="48"/>
      <c r="P258" s="48"/>
      <c r="Q258" s="48"/>
      <c r="R258" s="48"/>
      <c r="S258" s="48"/>
      <c r="T258" s="48"/>
      <c r="U258" s="48"/>
      <c r="V258" s="48"/>
      <c r="W258" s="48"/>
      <c r="X258" s="48"/>
      <c r="Y258" s="48"/>
      <c r="Z258" s="48"/>
      <c r="AA258" s="48"/>
    </row>
    <row r="259">
      <c r="A259" s="102" t="s">
        <v>135</v>
      </c>
      <c r="B259" s="109"/>
      <c r="C259" s="109"/>
      <c r="D259" s="109"/>
      <c r="E259" s="51">
        <v>0.1</v>
      </c>
      <c r="F259" s="51">
        <v>0.09</v>
      </c>
      <c r="G259" s="51">
        <v>0.11</v>
      </c>
      <c r="H259" s="51">
        <v>0.01</v>
      </c>
      <c r="I259" s="51">
        <v>0.17</v>
      </c>
      <c r="J259" s="51">
        <v>0.12</v>
      </c>
      <c r="K259" s="48"/>
      <c r="L259" s="48"/>
      <c r="M259" s="48"/>
      <c r="N259" s="48"/>
      <c r="O259" s="48"/>
      <c r="P259" s="48"/>
      <c r="Q259" s="48"/>
      <c r="R259" s="48"/>
      <c r="S259" s="48"/>
      <c r="T259" s="48"/>
      <c r="U259" s="48"/>
      <c r="V259" s="48"/>
      <c r="W259" s="48"/>
      <c r="X259" s="48"/>
      <c r="Y259" s="48"/>
      <c r="Z259" s="48"/>
      <c r="AA259" s="48"/>
    </row>
    <row r="260">
      <c r="A260" s="103" t="s">
        <v>16</v>
      </c>
      <c r="B260" s="109"/>
      <c r="C260" s="109"/>
      <c r="D260" s="109"/>
      <c r="E260" s="43">
        <v>0.08</v>
      </c>
      <c r="F260" s="43">
        <v>0.06</v>
      </c>
      <c r="G260" s="43">
        <v>0.12</v>
      </c>
      <c r="H260" s="43">
        <v>-0.03</v>
      </c>
      <c r="I260" s="43">
        <v>0.13</v>
      </c>
      <c r="J260" s="43">
        <v>0.09</v>
      </c>
      <c r="K260" s="48"/>
      <c r="L260" s="48"/>
      <c r="M260" s="48"/>
      <c r="N260" s="48"/>
      <c r="O260" s="48"/>
      <c r="P260" s="48"/>
      <c r="Q260" s="48"/>
      <c r="R260" s="48"/>
      <c r="S260" s="48"/>
      <c r="T260" s="48"/>
      <c r="U260" s="48"/>
      <c r="V260" s="48"/>
      <c r="W260" s="48"/>
      <c r="X260" s="48"/>
      <c r="Y260" s="48"/>
      <c r="Z260" s="48"/>
      <c r="AA260" s="48"/>
    </row>
    <row r="261">
      <c r="A261" s="103" t="s">
        <v>19</v>
      </c>
      <c r="B261" s="109"/>
      <c r="C261" s="109"/>
      <c r="D261" s="109"/>
      <c r="E261" s="43">
        <v>0.17</v>
      </c>
      <c r="F261" s="43">
        <v>0.16</v>
      </c>
      <c r="G261" s="43">
        <v>0.09</v>
      </c>
      <c r="H261" s="43">
        <v>0.02</v>
      </c>
      <c r="I261" s="43">
        <v>0.25</v>
      </c>
      <c r="J261" s="43">
        <v>0.16</v>
      </c>
      <c r="K261" s="48"/>
      <c r="L261" s="48"/>
      <c r="M261" s="48"/>
      <c r="N261" s="48"/>
      <c r="O261" s="48"/>
      <c r="P261" s="48"/>
      <c r="Q261" s="48"/>
      <c r="R261" s="48"/>
      <c r="S261" s="48"/>
      <c r="T261" s="48"/>
      <c r="U261" s="48"/>
      <c r="V261" s="48"/>
      <c r="W261" s="48"/>
      <c r="X261" s="48"/>
      <c r="Y261" s="48"/>
      <c r="Z261" s="48"/>
      <c r="AA261" s="48"/>
    </row>
    <row r="262">
      <c r="A262" s="103" t="s">
        <v>20</v>
      </c>
      <c r="B262" s="109"/>
      <c r="C262" s="109"/>
      <c r="D262" s="109"/>
      <c r="E262" s="43">
        <v>0.07</v>
      </c>
      <c r="F262" s="43">
        <v>0.06</v>
      </c>
      <c r="G262" s="43">
        <v>0.05</v>
      </c>
      <c r="H262" s="43">
        <v>-0.03</v>
      </c>
      <c r="I262" s="43">
        <v>0.19</v>
      </c>
      <c r="J262" s="43">
        <v>0.17</v>
      </c>
      <c r="K262" s="48"/>
      <c r="L262" s="48"/>
      <c r="M262" s="48"/>
      <c r="N262" s="48"/>
      <c r="O262" s="48"/>
      <c r="P262" s="48"/>
      <c r="Q262" s="48"/>
      <c r="R262" s="48"/>
      <c r="S262" s="48"/>
      <c r="T262" s="48"/>
      <c r="U262" s="48"/>
      <c r="V262" s="48"/>
      <c r="W262" s="48"/>
      <c r="X262" s="48"/>
      <c r="Y262" s="48"/>
      <c r="Z262" s="48"/>
      <c r="AA262" s="48"/>
    </row>
    <row r="263">
      <c r="A263" s="102" t="s">
        <v>21</v>
      </c>
      <c r="B263" s="51"/>
      <c r="C263" s="51">
        <v>0.19</v>
      </c>
      <c r="D263" s="51">
        <v>0.27</v>
      </c>
      <c r="E263" s="51">
        <v>0.17</v>
      </c>
      <c r="F263" s="51">
        <v>0.18</v>
      </c>
      <c r="G263" s="51">
        <v>0.24</v>
      </c>
      <c r="H263" s="51">
        <v>0.11</v>
      </c>
      <c r="I263" s="51">
        <v>0.19</v>
      </c>
      <c r="J263" s="51">
        <v>-0.13</v>
      </c>
      <c r="K263" s="48"/>
      <c r="L263" s="48"/>
      <c r="M263" s="48"/>
      <c r="N263" s="48"/>
      <c r="O263" s="48"/>
      <c r="P263" s="48"/>
      <c r="Q263" s="48"/>
      <c r="R263" s="48"/>
      <c r="S263" s="48"/>
      <c r="T263" s="48"/>
      <c r="U263" s="48"/>
      <c r="V263" s="48"/>
      <c r="W263" s="48"/>
      <c r="X263" s="48"/>
      <c r="Y263" s="48"/>
      <c r="Z263" s="48"/>
      <c r="AA263" s="48"/>
    </row>
    <row r="264">
      <c r="A264" s="103" t="s">
        <v>16</v>
      </c>
      <c r="B264" s="43"/>
      <c r="C264" s="43">
        <v>0.28</v>
      </c>
      <c r="D264" s="43">
        <v>0.33</v>
      </c>
      <c r="E264" s="43">
        <v>0.18</v>
      </c>
      <c r="F264" s="43">
        <v>0.16</v>
      </c>
      <c r="G264" s="43">
        <v>0.25</v>
      </c>
      <c r="H264" s="43">
        <v>0.12</v>
      </c>
      <c r="I264" s="43">
        <v>0.19</v>
      </c>
      <c r="J264" s="43">
        <v>-0.1</v>
      </c>
      <c r="K264" s="48"/>
      <c r="L264" s="48"/>
      <c r="M264" s="48"/>
      <c r="N264" s="48"/>
      <c r="O264" s="48"/>
      <c r="P264" s="48"/>
      <c r="Q264" s="48"/>
      <c r="R264" s="48"/>
      <c r="S264" s="48"/>
      <c r="T264" s="48"/>
      <c r="U264" s="48"/>
      <c r="V264" s="48"/>
      <c r="W264" s="48"/>
      <c r="X264" s="48"/>
      <c r="Y264" s="48"/>
      <c r="Z264" s="48"/>
      <c r="AA264" s="48"/>
    </row>
    <row r="265">
      <c r="A265" s="103" t="s">
        <v>19</v>
      </c>
      <c r="B265" s="43"/>
      <c r="C265" s="43">
        <v>0.07</v>
      </c>
      <c r="D265" s="44">
        <v>0.17</v>
      </c>
      <c r="E265" s="43">
        <v>0.18</v>
      </c>
      <c r="F265" s="43">
        <v>0.23</v>
      </c>
      <c r="G265" s="43">
        <v>0.23</v>
      </c>
      <c r="H265" s="43">
        <v>0.08</v>
      </c>
      <c r="I265" s="43">
        <v>0.19</v>
      </c>
      <c r="J265" s="43">
        <v>-0.21</v>
      </c>
      <c r="K265" s="48"/>
      <c r="L265" s="48"/>
      <c r="M265" s="48"/>
      <c r="N265" s="48"/>
      <c r="O265" s="48"/>
      <c r="P265" s="48"/>
      <c r="Q265" s="48"/>
      <c r="R265" s="48"/>
      <c r="S265" s="48"/>
      <c r="T265" s="48"/>
      <c r="U265" s="48"/>
      <c r="V265" s="48"/>
      <c r="W265" s="48"/>
      <c r="X265" s="48"/>
      <c r="Y265" s="48"/>
      <c r="Z265" s="48"/>
      <c r="AA265" s="48"/>
    </row>
    <row r="266">
      <c r="A266" s="103" t="s">
        <v>20</v>
      </c>
      <c r="B266" s="43"/>
      <c r="C266" s="43">
        <v>0.01</v>
      </c>
      <c r="D266" s="43">
        <v>0.07</v>
      </c>
      <c r="E266" s="43">
        <v>0.03</v>
      </c>
      <c r="F266" s="43">
        <v>-0.01</v>
      </c>
      <c r="G266" s="43">
        <v>0.08</v>
      </c>
      <c r="H266" s="43">
        <v>0.11</v>
      </c>
      <c r="I266" s="43">
        <v>0.26</v>
      </c>
      <c r="J266" s="43">
        <v>-0.06</v>
      </c>
      <c r="K266" s="48"/>
      <c r="L266" s="48"/>
      <c r="M266" s="48"/>
      <c r="N266" s="48"/>
      <c r="O266" s="48"/>
      <c r="P266" s="48"/>
      <c r="Q266" s="48"/>
      <c r="R266" s="48"/>
      <c r="S266" s="48"/>
      <c r="T266" s="48"/>
      <c r="U266" s="48"/>
      <c r="V266" s="48"/>
      <c r="W266" s="48"/>
      <c r="X266" s="48"/>
      <c r="Y266" s="48"/>
      <c r="Z266" s="48"/>
      <c r="AA266" s="48"/>
    </row>
    <row r="267">
      <c r="A267" s="102" t="s">
        <v>139</v>
      </c>
      <c r="B267" s="109"/>
      <c r="C267" s="109"/>
      <c r="D267" s="109"/>
      <c r="E267" s="51">
        <v>0.13</v>
      </c>
      <c r="F267" s="51">
        <v>0.1</v>
      </c>
      <c r="G267" s="51">
        <v>0.13</v>
      </c>
      <c r="H267" s="51">
        <v>0.01</v>
      </c>
      <c r="I267" s="51">
        <v>0.08</v>
      </c>
      <c r="J267" s="51">
        <v>0.16</v>
      </c>
      <c r="K267" s="48"/>
      <c r="L267" s="48"/>
      <c r="M267" s="48"/>
      <c r="N267" s="48"/>
      <c r="O267" s="48"/>
      <c r="P267" s="48"/>
      <c r="Q267" s="48"/>
      <c r="R267" s="48"/>
      <c r="S267" s="48"/>
      <c r="T267" s="48"/>
      <c r="U267" s="48"/>
      <c r="V267" s="48"/>
      <c r="W267" s="48"/>
      <c r="X267" s="48"/>
      <c r="Y267" s="48"/>
      <c r="Z267" s="48"/>
      <c r="AA267" s="48"/>
    </row>
    <row r="268">
      <c r="A268" s="103" t="s">
        <v>16</v>
      </c>
      <c r="B268" s="109"/>
      <c r="C268" s="109"/>
      <c r="D268" s="109"/>
      <c r="E268" s="43">
        <v>0.16</v>
      </c>
      <c r="F268" s="43">
        <v>0.09</v>
      </c>
      <c r="G268" s="43">
        <v>0.12</v>
      </c>
      <c r="H268" s="43">
        <v>0.0</v>
      </c>
      <c r="I268" s="44">
        <v>0.08</v>
      </c>
      <c r="J268" s="43">
        <v>0.17</v>
      </c>
      <c r="K268" s="48"/>
      <c r="L268" s="48"/>
      <c r="M268" s="48"/>
      <c r="N268" s="48"/>
      <c r="O268" s="48"/>
      <c r="P268" s="48"/>
      <c r="Q268" s="48"/>
      <c r="R268" s="48"/>
      <c r="S268" s="48"/>
      <c r="T268" s="48"/>
      <c r="U268" s="48"/>
      <c r="V268" s="48"/>
      <c r="W268" s="48"/>
      <c r="X268" s="48"/>
      <c r="Y268" s="48"/>
      <c r="Z268" s="48"/>
      <c r="AA268" s="48"/>
    </row>
    <row r="269">
      <c r="A269" s="103" t="s">
        <v>19</v>
      </c>
      <c r="B269" s="109"/>
      <c r="C269" s="109"/>
      <c r="D269" s="109"/>
      <c r="E269" s="43">
        <v>0.09</v>
      </c>
      <c r="F269" s="43">
        <v>0.15</v>
      </c>
      <c r="G269" s="43">
        <v>0.15</v>
      </c>
      <c r="H269" s="43">
        <v>0.03</v>
      </c>
      <c r="I269" s="43">
        <v>0.1</v>
      </c>
      <c r="J269" s="43">
        <v>0.12</v>
      </c>
      <c r="K269" s="48"/>
      <c r="L269" s="48"/>
      <c r="M269" s="48"/>
      <c r="N269" s="48"/>
      <c r="O269" s="48"/>
      <c r="P269" s="48"/>
      <c r="Q269" s="48"/>
      <c r="R269" s="48"/>
      <c r="S269" s="48"/>
      <c r="T269" s="48"/>
      <c r="U269" s="48"/>
      <c r="V269" s="48"/>
      <c r="W269" s="48"/>
      <c r="X269" s="48"/>
      <c r="Y269" s="48"/>
      <c r="Z269" s="48"/>
      <c r="AA269" s="48"/>
    </row>
    <row r="270">
      <c r="A270" s="103" t="s">
        <v>20</v>
      </c>
      <c r="B270" s="109"/>
      <c r="C270" s="109"/>
      <c r="D270" s="109"/>
      <c r="E270" s="43">
        <v>-0.01</v>
      </c>
      <c r="F270" s="43">
        <v>-0.08</v>
      </c>
      <c r="G270" s="43">
        <v>0.08</v>
      </c>
      <c r="H270" s="43">
        <v>-0.04</v>
      </c>
      <c r="I270" s="43">
        <v>-0.09</v>
      </c>
      <c r="J270" s="43">
        <v>0.28</v>
      </c>
      <c r="K270" s="48"/>
      <c r="L270" s="48"/>
      <c r="M270" s="48"/>
      <c r="N270" s="48"/>
      <c r="O270" s="48"/>
      <c r="P270" s="48"/>
      <c r="Q270" s="48"/>
      <c r="R270" s="48"/>
      <c r="S270" s="48"/>
      <c r="T270" s="48"/>
      <c r="U270" s="48"/>
      <c r="V270" s="48"/>
      <c r="W270" s="48"/>
      <c r="X270" s="48"/>
      <c r="Y270" s="48"/>
      <c r="Z270" s="48"/>
      <c r="AA270" s="48"/>
    </row>
    <row r="271">
      <c r="A271" s="102" t="s">
        <v>137</v>
      </c>
      <c r="B271" s="51"/>
      <c r="C271" s="51">
        <v>0.08</v>
      </c>
      <c r="D271" s="51">
        <v>0.13</v>
      </c>
      <c r="E271" s="109"/>
      <c r="F271" s="109"/>
      <c r="G271" s="109"/>
      <c r="H271" s="109"/>
      <c r="I271" s="109"/>
      <c r="J271" s="109"/>
      <c r="K271" s="48"/>
      <c r="L271" s="48"/>
      <c r="M271" s="48"/>
      <c r="N271" s="48"/>
      <c r="O271" s="48"/>
      <c r="P271" s="48"/>
      <c r="Q271" s="48"/>
      <c r="R271" s="48"/>
      <c r="S271" s="48"/>
      <c r="T271" s="48"/>
      <c r="U271" s="48"/>
      <c r="V271" s="48"/>
      <c r="W271" s="48"/>
      <c r="X271" s="48"/>
      <c r="Y271" s="48"/>
      <c r="Z271" s="48"/>
      <c r="AA271" s="48"/>
    </row>
    <row r="272">
      <c r="A272" s="103" t="s">
        <v>16</v>
      </c>
      <c r="B272" s="43"/>
      <c r="C272" s="43">
        <v>0.09</v>
      </c>
      <c r="D272" s="43">
        <v>0.14</v>
      </c>
      <c r="E272" s="109"/>
      <c r="F272" s="109"/>
      <c r="G272" s="109"/>
      <c r="H272" s="109"/>
      <c r="I272" s="109"/>
      <c r="J272" s="109"/>
      <c r="K272" s="48"/>
      <c r="L272" s="48"/>
      <c r="M272" s="48"/>
      <c r="N272" s="48"/>
      <c r="O272" s="48"/>
      <c r="P272" s="48"/>
      <c r="Q272" s="48"/>
      <c r="R272" s="48"/>
      <c r="S272" s="48"/>
      <c r="T272" s="48"/>
      <c r="U272" s="48"/>
      <c r="V272" s="48"/>
      <c r="W272" s="48"/>
      <c r="X272" s="48"/>
      <c r="Y272" s="48"/>
      <c r="Z272" s="48"/>
      <c r="AA272" s="48"/>
    </row>
    <row r="273">
      <c r="A273" s="103" t="s">
        <v>19</v>
      </c>
      <c r="B273" s="43"/>
      <c r="C273" s="43">
        <v>0.05</v>
      </c>
      <c r="D273" s="43">
        <v>0.11</v>
      </c>
      <c r="E273" s="109"/>
      <c r="F273" s="109"/>
      <c r="G273" s="109"/>
      <c r="H273" s="109"/>
      <c r="I273" s="109"/>
      <c r="J273" s="109"/>
      <c r="K273" s="48"/>
      <c r="L273" s="48"/>
      <c r="M273" s="48"/>
      <c r="N273" s="48"/>
      <c r="O273" s="48"/>
      <c r="P273" s="48"/>
      <c r="Q273" s="48"/>
      <c r="R273" s="48"/>
      <c r="S273" s="48"/>
      <c r="T273" s="48"/>
      <c r="U273" s="48"/>
      <c r="V273" s="48"/>
      <c r="W273" s="48"/>
      <c r="X273" s="48"/>
      <c r="Y273" s="48"/>
      <c r="Z273" s="48"/>
      <c r="AA273" s="48"/>
    </row>
    <row r="274">
      <c r="A274" s="103" t="s">
        <v>20</v>
      </c>
      <c r="B274" s="43"/>
      <c r="C274" s="43">
        <v>0.05</v>
      </c>
      <c r="D274" s="43">
        <v>0.11</v>
      </c>
      <c r="E274" s="109"/>
      <c r="F274" s="109"/>
      <c r="G274" s="109"/>
      <c r="H274" s="109"/>
      <c r="I274" s="109"/>
      <c r="J274" s="109"/>
      <c r="K274" s="48"/>
      <c r="L274" s="48"/>
      <c r="M274" s="48"/>
      <c r="N274" s="48"/>
      <c r="O274" s="48"/>
      <c r="P274" s="48"/>
      <c r="Q274" s="48"/>
      <c r="R274" s="48"/>
      <c r="S274" s="48"/>
      <c r="T274" s="48"/>
      <c r="U274" s="48"/>
      <c r="V274" s="48"/>
      <c r="W274" s="48"/>
      <c r="X274" s="48"/>
      <c r="Y274" s="48"/>
      <c r="Z274" s="48"/>
      <c r="AA274" s="48"/>
    </row>
    <row r="275">
      <c r="A275" s="102" t="s">
        <v>140</v>
      </c>
      <c r="B275" s="51"/>
      <c r="C275" s="51">
        <v>-0.02</v>
      </c>
      <c r="D275" s="51">
        <v>-0.3</v>
      </c>
      <c r="E275" s="51">
        <v>0.02</v>
      </c>
      <c r="F275" s="51">
        <v>0.12</v>
      </c>
      <c r="G275" s="51">
        <v>-0.53</v>
      </c>
      <c r="H275" s="51">
        <v>-0.26</v>
      </c>
      <c r="I275" s="51">
        <v>-0.17</v>
      </c>
      <c r="J275" s="51">
        <v>3.02</v>
      </c>
      <c r="K275" s="48"/>
      <c r="L275" s="48"/>
      <c r="M275" s="48"/>
      <c r="N275" s="48"/>
      <c r="O275" s="48"/>
      <c r="P275" s="48"/>
      <c r="Q275" s="48"/>
      <c r="R275" s="48"/>
      <c r="S275" s="48"/>
      <c r="T275" s="48"/>
      <c r="U275" s="48"/>
      <c r="V275" s="48"/>
      <c r="W275" s="48"/>
      <c r="X275" s="48"/>
      <c r="Y275" s="48"/>
      <c r="Z275" s="48"/>
      <c r="AA275" s="48"/>
    </row>
    <row r="276">
      <c r="A276" s="110" t="s">
        <v>141</v>
      </c>
      <c r="B276" s="111"/>
      <c r="C276" s="111">
        <v>0.14</v>
      </c>
      <c r="D276" s="111">
        <v>0.13</v>
      </c>
      <c r="E276" s="111">
        <v>0.08</v>
      </c>
      <c r="F276" s="111">
        <v>0.05</v>
      </c>
      <c r="G276" s="111">
        <v>0.11</v>
      </c>
      <c r="H276" s="111">
        <v>-0.02</v>
      </c>
      <c r="I276" s="111">
        <v>0.17</v>
      </c>
      <c r="J276" s="111">
        <v>0.06</v>
      </c>
      <c r="K276" s="48"/>
      <c r="L276" s="48"/>
      <c r="M276" s="48"/>
      <c r="N276" s="48"/>
      <c r="O276" s="48"/>
      <c r="P276" s="48"/>
      <c r="Q276" s="48"/>
      <c r="R276" s="48"/>
      <c r="S276" s="48"/>
      <c r="T276" s="48"/>
      <c r="U276" s="48"/>
      <c r="V276" s="48"/>
      <c r="W276" s="48"/>
      <c r="X276" s="48"/>
      <c r="Y276" s="48"/>
      <c r="Z276" s="48"/>
      <c r="AA276" s="48"/>
    </row>
    <row r="277">
      <c r="A277" s="102" t="s">
        <v>24</v>
      </c>
      <c r="B277" s="51"/>
      <c r="C277" s="51">
        <v>0.21</v>
      </c>
      <c r="D277" s="51">
        <v>0.02</v>
      </c>
      <c r="E277" s="51">
        <v>0.06</v>
      </c>
      <c r="F277" s="51">
        <v>-0.11</v>
      </c>
      <c r="G277" s="51">
        <v>0.03</v>
      </c>
      <c r="H277" s="51">
        <v>-0.01</v>
      </c>
      <c r="I277" s="51">
        <v>0.16</v>
      </c>
      <c r="J277" s="51">
        <v>0.07</v>
      </c>
      <c r="K277" s="48"/>
      <c r="L277" s="48"/>
      <c r="M277" s="48"/>
      <c r="N277" s="48"/>
      <c r="O277" s="48"/>
      <c r="P277" s="48"/>
      <c r="Q277" s="48"/>
      <c r="R277" s="48"/>
      <c r="S277" s="48"/>
      <c r="T277" s="48"/>
      <c r="U277" s="48"/>
      <c r="V277" s="48"/>
      <c r="W277" s="48"/>
      <c r="X277" s="48"/>
      <c r="Y277" s="48"/>
      <c r="Z277" s="48"/>
      <c r="AA277" s="48"/>
    </row>
    <row r="278">
      <c r="A278" s="103" t="s">
        <v>16</v>
      </c>
      <c r="B278" s="109"/>
      <c r="C278" s="109"/>
      <c r="D278" s="109"/>
      <c r="E278" s="109"/>
      <c r="F278" s="109"/>
      <c r="G278" s="43">
        <v>0.05</v>
      </c>
      <c r="H278" s="43">
        <v>0.01</v>
      </c>
      <c r="I278" s="43">
        <v>0.17</v>
      </c>
      <c r="J278" s="43">
        <v>0.06</v>
      </c>
      <c r="K278" s="48"/>
      <c r="L278" s="48"/>
      <c r="M278" s="48"/>
      <c r="N278" s="48"/>
      <c r="O278" s="48"/>
      <c r="P278" s="48"/>
      <c r="Q278" s="48"/>
      <c r="R278" s="48"/>
      <c r="S278" s="48"/>
      <c r="T278" s="48"/>
      <c r="U278" s="48"/>
      <c r="V278" s="48"/>
      <c r="W278" s="48"/>
      <c r="X278" s="48"/>
      <c r="Y278" s="48"/>
      <c r="Z278" s="48"/>
      <c r="AA278" s="48"/>
    </row>
    <row r="279">
      <c r="A279" s="103" t="s">
        <v>19</v>
      </c>
      <c r="B279" s="109"/>
      <c r="C279" s="109"/>
      <c r="D279" s="109"/>
      <c r="E279" s="109"/>
      <c r="F279" s="109"/>
      <c r="G279" s="43">
        <v>-0.17</v>
      </c>
      <c r="H279" s="43">
        <v>-0.22</v>
      </c>
      <c r="I279" s="43">
        <v>0.13</v>
      </c>
      <c r="J279" s="43">
        <v>-0.03</v>
      </c>
      <c r="K279" s="48"/>
      <c r="L279" s="48"/>
      <c r="M279" s="48"/>
      <c r="N279" s="48"/>
      <c r="O279" s="48"/>
      <c r="P279" s="48"/>
      <c r="Q279" s="48"/>
      <c r="R279" s="48"/>
      <c r="S279" s="48"/>
      <c r="T279" s="48"/>
      <c r="U279" s="48"/>
      <c r="V279" s="48"/>
      <c r="W279" s="48"/>
      <c r="X279" s="48"/>
      <c r="Y279" s="48"/>
      <c r="Z279" s="48"/>
      <c r="AA279" s="48"/>
    </row>
    <row r="280">
      <c r="A280" s="103" t="s">
        <v>20</v>
      </c>
      <c r="B280" s="109"/>
      <c r="C280" s="109"/>
      <c r="D280" s="109"/>
      <c r="E280" s="109"/>
      <c r="F280" s="109"/>
      <c r="G280" s="43">
        <v>-0.13</v>
      </c>
      <c r="H280" s="43">
        <v>0.08</v>
      </c>
      <c r="I280" s="43">
        <v>0.14</v>
      </c>
      <c r="J280" s="43">
        <v>-0.16</v>
      </c>
      <c r="K280" s="48"/>
      <c r="L280" s="48"/>
      <c r="M280" s="48"/>
      <c r="N280" s="48"/>
      <c r="O280" s="48"/>
      <c r="P280" s="48"/>
      <c r="Q280" s="48"/>
      <c r="R280" s="48"/>
      <c r="S280" s="48"/>
      <c r="T280" s="48"/>
      <c r="U280" s="48"/>
      <c r="V280" s="48"/>
      <c r="W280" s="48"/>
      <c r="X280" s="48"/>
      <c r="Y280" s="48"/>
      <c r="Z280" s="48"/>
      <c r="AA280" s="48"/>
    </row>
    <row r="281">
      <c r="A281" s="103" t="s">
        <v>25</v>
      </c>
      <c r="B281" s="109"/>
      <c r="C281" s="109"/>
      <c r="D281" s="109"/>
      <c r="E281" s="109"/>
      <c r="F281" s="109"/>
      <c r="G281" s="43">
        <v>0.04</v>
      </c>
      <c r="H281" s="43">
        <v>-0.14</v>
      </c>
      <c r="I281" s="43">
        <v>-0.01</v>
      </c>
      <c r="J281" s="43">
        <v>0.42</v>
      </c>
      <c r="K281" s="48"/>
      <c r="L281" s="48"/>
      <c r="M281" s="48"/>
      <c r="N281" s="48"/>
      <c r="O281" s="48"/>
      <c r="P281" s="48"/>
      <c r="Q281" s="48"/>
      <c r="R281" s="48"/>
      <c r="S281" s="48"/>
      <c r="T281" s="48"/>
      <c r="U281" s="48"/>
      <c r="V281" s="48"/>
      <c r="W281" s="48"/>
      <c r="X281" s="48"/>
      <c r="Y281" s="48"/>
      <c r="Z281" s="48"/>
      <c r="AA281" s="48"/>
    </row>
    <row r="282">
      <c r="A282" s="103" t="s">
        <v>142</v>
      </c>
      <c r="B282" s="43"/>
      <c r="C282" s="43">
        <v>0.0</v>
      </c>
      <c r="D282" s="43">
        <v>0.0</v>
      </c>
      <c r="E282" s="43">
        <v>0.0</v>
      </c>
      <c r="F282" s="43">
        <v>0.0</v>
      </c>
      <c r="G282" s="43">
        <v>0.0</v>
      </c>
      <c r="H282" s="43">
        <v>0.0</v>
      </c>
      <c r="I282" s="43">
        <v>0.0</v>
      </c>
      <c r="J282" s="43">
        <v>0.0</v>
      </c>
      <c r="K282" s="48"/>
      <c r="L282" s="48"/>
      <c r="M282" s="48"/>
      <c r="N282" s="48"/>
      <c r="O282" s="48"/>
      <c r="P282" s="48"/>
      <c r="Q282" s="48"/>
      <c r="R282" s="48"/>
      <c r="S282" s="48"/>
      <c r="T282" s="48"/>
      <c r="U282" s="48"/>
      <c r="V282" s="48"/>
      <c r="W282" s="48"/>
      <c r="X282" s="48"/>
      <c r="Y282" s="48"/>
      <c r="Z282" s="48"/>
      <c r="AA282" s="48"/>
    </row>
    <row r="283">
      <c r="A283" s="112" t="s">
        <v>143</v>
      </c>
      <c r="B283" s="113"/>
      <c r="C283" s="113">
        <v>0.14</v>
      </c>
      <c r="D283" s="113">
        <v>0.12</v>
      </c>
      <c r="E283" s="113">
        <v>0.08</v>
      </c>
      <c r="F283" s="113">
        <v>0.04</v>
      </c>
      <c r="G283" s="113">
        <v>0.11</v>
      </c>
      <c r="H283" s="113">
        <v>-0.02</v>
      </c>
      <c r="I283" s="113">
        <v>0.17</v>
      </c>
      <c r="J283" s="113">
        <v>0.06</v>
      </c>
      <c r="K283" s="48"/>
      <c r="L283" s="48"/>
      <c r="M283" s="48"/>
      <c r="N283" s="48"/>
      <c r="O283" s="48"/>
      <c r="P283" s="48"/>
      <c r="Q283" s="48"/>
      <c r="R283" s="48"/>
      <c r="S283" s="48"/>
      <c r="T283" s="48"/>
      <c r="U283" s="48"/>
      <c r="V283" s="48"/>
      <c r="W283" s="48"/>
      <c r="X283" s="48"/>
      <c r="Y283" s="48"/>
      <c r="Z283" s="48"/>
      <c r="AA283" s="48"/>
    </row>
    <row r="284">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row>
    <row r="285">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row>
    <row r="286">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row>
    <row r="287">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row>
    <row r="288">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row>
    <row r="289">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row>
    <row r="290">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row>
    <row r="291">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row>
    <row r="292">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row>
    <row r="293">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row>
    <row r="294">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row>
    <row r="295">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row>
    <row r="296">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row>
    <row r="297">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row>
    <row r="298">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row>
    <row r="299">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row>
    <row r="300">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row>
    <row r="301">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row>
    <row r="302">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row>
    <row r="303">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row>
    <row r="304">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row>
    <row r="305">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row>
    <row r="306">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row>
    <row r="307">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row>
    <row r="308">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row>
    <row r="309">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row>
    <row r="310">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row>
    <row r="311">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row>
    <row r="312">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row>
    <row r="313">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row>
    <row r="314">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row>
    <row r="315">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c r="AA315" s="48"/>
    </row>
    <row r="316">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row>
    <row r="317">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row>
    <row r="318">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row>
    <row r="319">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row>
    <row r="320">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row>
    <row r="321">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row>
    <row r="322">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row>
    <row r="323">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row>
    <row r="324">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row>
    <row r="325">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row>
    <row r="326">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row>
    <row r="327">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row>
    <row r="328">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row>
    <row r="329">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row>
    <row r="330">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row>
    <row r="331">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row>
    <row r="332">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row>
    <row r="333">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row>
    <row r="334">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row>
    <row r="335">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row>
    <row r="336">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row>
    <row r="337">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row>
    <row r="338">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row>
    <row r="339">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row>
    <row r="340">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row>
    <row r="341">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row>
    <row r="342">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row>
    <row r="343">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row>
    <row r="344">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row>
    <row r="345">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row>
    <row r="346">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row>
    <row r="347">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row>
    <row r="348">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row>
    <row r="349">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row>
    <row r="350">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c r="AA350" s="48"/>
    </row>
    <row r="351">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row>
    <row r="352">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row>
    <row r="353">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row>
    <row r="354">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row>
    <row r="355">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row>
    <row r="356">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row>
    <row r="357">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row>
    <row r="358">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row>
    <row r="359">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row>
    <row r="360">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row>
    <row r="361">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row>
    <row r="362">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c r="AA362" s="48"/>
    </row>
    <row r="363">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row>
    <row r="364">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row>
    <row r="365">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c r="AA365" s="48"/>
    </row>
    <row r="366">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row>
    <row r="367">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c r="AA367" s="48"/>
    </row>
    <row r="368">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row>
    <row r="369">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48"/>
    </row>
    <row r="370">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c r="AA370" s="48"/>
    </row>
    <row r="371">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row>
    <row r="372">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row>
    <row r="373">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c r="AA373" s="48"/>
    </row>
    <row r="374">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c r="AA374" s="48"/>
    </row>
    <row r="375">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c r="AA375" s="48"/>
    </row>
    <row r="376">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c r="AA376" s="48"/>
    </row>
    <row r="377">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row>
    <row r="378">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c r="AA378" s="48"/>
    </row>
    <row r="379">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c r="AA379" s="48"/>
    </row>
    <row r="380">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c r="AA380" s="48"/>
    </row>
    <row r="381">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c r="AA381" s="48"/>
    </row>
    <row r="382">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c r="AA382" s="48"/>
    </row>
    <row r="383">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row>
    <row r="384">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c r="AA384" s="48"/>
    </row>
    <row r="385">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c r="AA385" s="48"/>
    </row>
    <row r="386">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c r="AA386" s="48"/>
    </row>
    <row r="387">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c r="AA387" s="48"/>
    </row>
    <row r="388">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c r="AA388" s="48"/>
    </row>
    <row r="389">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c r="AA389" s="48"/>
    </row>
    <row r="390">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c r="AA390" s="48"/>
    </row>
    <row r="391">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c r="AA391" s="48"/>
    </row>
    <row r="392">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c r="AA392" s="48"/>
    </row>
    <row r="393">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row>
    <row r="394">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row>
    <row r="395">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c r="AA395" s="48"/>
    </row>
    <row r="396">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c r="AA396" s="48"/>
    </row>
    <row r="397">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c r="AA397" s="48"/>
    </row>
    <row r="398">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c r="AA398" s="48"/>
    </row>
    <row r="399">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c r="AA399" s="48"/>
    </row>
    <row r="400">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c r="AA400" s="48"/>
    </row>
    <row r="401">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c r="AA401" s="48"/>
    </row>
    <row r="402">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c r="AA402" s="48"/>
    </row>
    <row r="403">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48"/>
    </row>
    <row r="404">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c r="AA404" s="48"/>
    </row>
    <row r="405">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row>
    <row r="406">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row>
    <row r="407">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c r="AA407" s="48"/>
    </row>
    <row r="408">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c r="AA408" s="48"/>
    </row>
    <row r="409">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c r="AA409" s="48"/>
    </row>
    <row r="410">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c r="AA410" s="48"/>
    </row>
    <row r="411">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row>
    <row r="412">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c r="AA412" s="48"/>
    </row>
    <row r="413">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c r="AA413" s="48"/>
    </row>
    <row r="414">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row>
    <row r="415">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row>
    <row r="416">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row>
    <row r="417">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c r="AA417" s="48"/>
    </row>
    <row r="418">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row>
    <row r="419">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row>
    <row r="420">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row>
    <row r="421">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row>
    <row r="422">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row>
    <row r="423">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row>
    <row r="424">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row>
    <row r="425">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row>
    <row r="426">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row>
    <row r="427">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row>
    <row r="428">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row>
    <row r="429">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row>
    <row r="430">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row>
    <row r="431">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c r="AA431" s="48"/>
    </row>
    <row r="432">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row>
    <row r="433">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c r="AA433" s="48"/>
    </row>
    <row r="434">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c r="AA434" s="48"/>
    </row>
    <row r="435">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c r="AA435" s="48"/>
    </row>
    <row r="436">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c r="AA436" s="48"/>
    </row>
    <row r="437">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48"/>
    </row>
    <row r="438">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c r="AA438" s="48"/>
    </row>
    <row r="439">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c r="AA439" s="48"/>
    </row>
    <row r="440">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c r="AA440" s="48"/>
    </row>
    <row r="441">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c r="AA441" s="48"/>
    </row>
    <row r="442">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c r="AA442" s="48"/>
    </row>
    <row r="443">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c r="AA443" s="48"/>
    </row>
    <row r="444">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row>
    <row r="445">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c r="AA445" s="48"/>
    </row>
    <row r="446">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row>
    <row r="447">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row>
    <row r="448">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c r="AA448" s="48"/>
    </row>
    <row r="449">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c r="AA449" s="48"/>
    </row>
    <row r="450">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row>
    <row r="451">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c r="AA451" s="48"/>
    </row>
    <row r="452">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c r="AA452" s="48"/>
    </row>
    <row r="453">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row>
    <row r="454">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row>
    <row r="455">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row>
    <row r="456">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c r="AA456" s="48"/>
    </row>
    <row r="457">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c r="AA457" s="48"/>
    </row>
    <row r="458">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c r="AA458" s="48"/>
    </row>
    <row r="459">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c r="AA459" s="48"/>
    </row>
    <row r="460">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c r="AA460" s="48"/>
    </row>
    <row r="461">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c r="AA461" s="48"/>
    </row>
    <row r="462">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c r="AA462" s="48"/>
    </row>
    <row r="463">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c r="AA463" s="48"/>
    </row>
    <row r="464">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c r="AA464" s="48"/>
    </row>
    <row r="465">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c r="AA465" s="48"/>
    </row>
    <row r="466">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c r="AA466" s="48"/>
    </row>
    <row r="467">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c r="AA467" s="48"/>
    </row>
    <row r="468">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c r="AA468" s="48"/>
    </row>
    <row r="469">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c r="AA469" s="48"/>
    </row>
    <row r="470">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c r="AA470" s="48"/>
    </row>
    <row r="471">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48"/>
    </row>
    <row r="472">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c r="AA472" s="48"/>
    </row>
    <row r="473">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c r="AA473" s="48"/>
    </row>
    <row r="474">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c r="AA474" s="48"/>
    </row>
    <row r="475">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row>
    <row r="476">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c r="AA476" s="48"/>
    </row>
    <row r="477">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c r="AA477" s="48"/>
    </row>
    <row r="478">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c r="AA478" s="48"/>
    </row>
    <row r="479">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row>
    <row r="480">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c r="AA480" s="48"/>
    </row>
    <row r="481">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c r="AA481" s="48"/>
    </row>
    <row r="482">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c r="AA482" s="48"/>
    </row>
    <row r="483">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c r="AA483" s="48"/>
    </row>
    <row r="484">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c r="AA484" s="48"/>
    </row>
    <row r="485">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c r="AA485" s="48"/>
    </row>
    <row r="486">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c r="AA486" s="48"/>
    </row>
    <row r="487">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c r="AA487" s="48"/>
    </row>
    <row r="488">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c r="AA488" s="48"/>
    </row>
    <row r="489">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c r="AA489" s="48"/>
    </row>
    <row r="490">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c r="AA490" s="48"/>
    </row>
    <row r="491">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c r="AA491" s="48"/>
    </row>
    <row r="492">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c r="AA492" s="48"/>
    </row>
    <row r="493">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row>
    <row r="494">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c r="AA494" s="48"/>
    </row>
    <row r="495">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row>
    <row r="496">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c r="AA496" s="48"/>
    </row>
    <row r="497">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c r="AA497" s="48"/>
    </row>
    <row r="498">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c r="AA498" s="48"/>
    </row>
    <row r="499">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c r="AA499" s="48"/>
    </row>
    <row r="500">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c r="AA500" s="48"/>
    </row>
    <row r="501">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c r="AA501" s="48"/>
    </row>
    <row r="502">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c r="AA502" s="48"/>
    </row>
    <row r="503">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c r="AA503" s="48"/>
    </row>
    <row r="504">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c r="AA504" s="48"/>
    </row>
    <row r="505">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c r="AA505" s="48"/>
    </row>
    <row r="506">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c r="AA506" s="48"/>
    </row>
    <row r="507">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c r="AA507" s="48"/>
    </row>
    <row r="508">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c r="AA508" s="48"/>
    </row>
    <row r="509">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48"/>
    </row>
    <row r="510">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c r="AA510" s="48"/>
    </row>
    <row r="511">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48"/>
    </row>
    <row r="512">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c r="AA512" s="48"/>
    </row>
    <row r="513">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c r="AA513" s="48"/>
    </row>
    <row r="514">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48"/>
    </row>
    <row r="515">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c r="AA515" s="48"/>
    </row>
    <row r="516">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48"/>
    </row>
    <row r="517">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c r="AA517" s="48"/>
    </row>
    <row r="518">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c r="AA518" s="48"/>
    </row>
    <row r="519">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c r="AA519" s="48"/>
    </row>
    <row r="520">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c r="AA520" s="48"/>
    </row>
    <row r="521">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c r="AA521" s="48"/>
    </row>
    <row r="522">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c r="AA522" s="48"/>
    </row>
    <row r="523">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c r="AA523" s="48"/>
    </row>
    <row r="524">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c r="AA524" s="48"/>
    </row>
    <row r="525">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c r="AA525" s="48"/>
    </row>
    <row r="526">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c r="AA526" s="48"/>
    </row>
    <row r="527">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c r="AA527" s="48"/>
    </row>
    <row r="528">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c r="AA528" s="48"/>
    </row>
    <row r="529">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c r="AA529" s="48"/>
    </row>
    <row r="530">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c r="AA530" s="48"/>
    </row>
    <row r="531">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c r="AA531" s="48"/>
    </row>
    <row r="532">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c r="AA532" s="48"/>
    </row>
    <row r="533">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c r="AA533" s="48"/>
    </row>
    <row r="534">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c r="AA534" s="48"/>
    </row>
    <row r="535">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c r="AA535" s="48"/>
    </row>
    <row r="536">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c r="AA536" s="48"/>
    </row>
    <row r="537">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c r="AA537" s="48"/>
    </row>
    <row r="538">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c r="AA538" s="48"/>
    </row>
    <row r="539">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c r="AA539" s="48"/>
    </row>
    <row r="540">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c r="AA540" s="48"/>
    </row>
    <row r="541">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c r="AA541" s="48"/>
    </row>
    <row r="542">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c r="AA542" s="48"/>
    </row>
    <row r="543">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c r="AA543" s="48"/>
    </row>
    <row r="544">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c r="AA544" s="48"/>
    </row>
    <row r="545">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c r="AA545" s="48"/>
    </row>
    <row r="546">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c r="AA546" s="48"/>
    </row>
    <row r="547">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c r="AA547" s="48"/>
    </row>
    <row r="548">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c r="AA548" s="48"/>
    </row>
    <row r="549">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c r="AA549" s="48"/>
    </row>
    <row r="550">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48"/>
    </row>
    <row r="551">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c r="AA551" s="48"/>
    </row>
    <row r="552">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c r="AA552" s="48"/>
    </row>
    <row r="553">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c r="AA553" s="48"/>
    </row>
    <row r="554">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c r="AA554" s="48"/>
    </row>
    <row r="555">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c r="AA555" s="48"/>
    </row>
    <row r="556">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c r="AA556" s="48"/>
    </row>
    <row r="557">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c r="AA557" s="48"/>
    </row>
    <row r="558">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c r="AA558" s="48"/>
    </row>
    <row r="559">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c r="AA559" s="48"/>
    </row>
    <row r="560">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c r="AA560" s="48"/>
    </row>
    <row r="561">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c r="AA561" s="48"/>
    </row>
    <row r="562">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c r="AA562" s="48"/>
    </row>
    <row r="563">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c r="AA563" s="48"/>
    </row>
    <row r="564">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c r="AA564" s="48"/>
    </row>
    <row r="565">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c r="AA565" s="48"/>
    </row>
    <row r="566">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c r="AA566" s="48"/>
    </row>
    <row r="567">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c r="AA567" s="48"/>
    </row>
    <row r="568">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c r="AA568" s="48"/>
    </row>
    <row r="569">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c r="AA569" s="48"/>
    </row>
    <row r="570">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c r="AA570" s="48"/>
    </row>
    <row r="571">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c r="AA571" s="48"/>
    </row>
    <row r="572">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c r="AA572" s="48"/>
    </row>
    <row r="573">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c r="AA573" s="48"/>
    </row>
    <row r="574">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c r="AA574" s="48"/>
    </row>
    <row r="575">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c r="AA575" s="48"/>
    </row>
    <row r="576">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c r="AA576" s="48"/>
    </row>
    <row r="577">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c r="AA577" s="48"/>
    </row>
    <row r="578">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c r="AA578" s="48"/>
    </row>
    <row r="579">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c r="AA579" s="48"/>
    </row>
    <row r="580">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c r="AA580" s="48"/>
    </row>
    <row r="581">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c r="AA581" s="48"/>
    </row>
    <row r="582">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c r="AA582" s="48"/>
    </row>
    <row r="583">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c r="AA583" s="48"/>
    </row>
    <row r="584">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c r="AA584" s="48"/>
    </row>
    <row r="585">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c r="AA585" s="48"/>
    </row>
    <row r="586">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c r="AA586" s="48"/>
    </row>
    <row r="587">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c r="AA587" s="48"/>
    </row>
    <row r="588">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c r="AA588" s="48"/>
    </row>
    <row r="589">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c r="AA589" s="48"/>
    </row>
    <row r="590">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c r="AA590" s="48"/>
    </row>
    <row r="591">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c r="AA591" s="48"/>
    </row>
    <row r="592">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c r="AA592" s="48"/>
    </row>
    <row r="593">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c r="AA593" s="48"/>
    </row>
    <row r="594">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c r="AA594" s="48"/>
    </row>
    <row r="595">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c r="AA595" s="48"/>
    </row>
    <row r="596">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c r="AA596" s="48"/>
    </row>
    <row r="597">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c r="AA597" s="48"/>
    </row>
    <row r="598">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c r="AA598" s="48"/>
    </row>
    <row r="599">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c r="AA599" s="48"/>
    </row>
    <row r="600">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c r="AA600" s="48"/>
    </row>
    <row r="601">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c r="AA601" s="48"/>
    </row>
    <row r="602">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c r="AA602" s="48"/>
    </row>
    <row r="603">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c r="AA603" s="48"/>
    </row>
    <row r="604">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c r="AA604" s="48"/>
    </row>
    <row r="605">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c r="AA605" s="48"/>
    </row>
    <row r="606">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c r="AA606" s="48"/>
    </row>
    <row r="607">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c r="AA607" s="48"/>
    </row>
    <row r="608">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c r="AA608" s="48"/>
    </row>
    <row r="609">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c r="AA609" s="48"/>
    </row>
    <row r="610">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c r="AA610" s="48"/>
    </row>
    <row r="611">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c r="AA611" s="48"/>
    </row>
    <row r="612">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c r="AA612" s="48"/>
    </row>
    <row r="613">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c r="AA613" s="48"/>
    </row>
    <row r="614">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c r="AA614" s="48"/>
    </row>
    <row r="615">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c r="AA615" s="48"/>
    </row>
    <row r="616">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c r="AA616" s="48"/>
    </row>
    <row r="617">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c r="AA617" s="48"/>
    </row>
    <row r="618">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c r="AA618" s="48"/>
    </row>
    <row r="619">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c r="AA619" s="48"/>
    </row>
    <row r="620">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c r="AA620" s="48"/>
    </row>
    <row r="621">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c r="AA621" s="48"/>
    </row>
    <row r="622">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c r="AA622" s="48"/>
    </row>
    <row r="623">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c r="AA623" s="48"/>
    </row>
    <row r="624">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c r="AA624" s="48"/>
    </row>
    <row r="625">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c r="AA625" s="48"/>
    </row>
    <row r="626">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c r="AA626" s="48"/>
    </row>
    <row r="627">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c r="AA627" s="48"/>
    </row>
    <row r="628">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c r="AA628" s="48"/>
    </row>
    <row r="629">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c r="AA629" s="48"/>
    </row>
    <row r="630">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c r="AA630" s="48"/>
    </row>
    <row r="631">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c r="AA631" s="48"/>
    </row>
    <row r="632">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c r="AA632" s="48"/>
    </row>
    <row r="633">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c r="AA633" s="48"/>
    </row>
    <row r="634">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c r="AA634" s="48"/>
    </row>
    <row r="635">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c r="AA635" s="48"/>
    </row>
    <row r="636">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c r="AA636" s="48"/>
    </row>
    <row r="637">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c r="AA637" s="48"/>
    </row>
    <row r="638">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c r="AA638" s="48"/>
    </row>
    <row r="639">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c r="AA639" s="48"/>
    </row>
    <row r="640">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c r="AA640" s="48"/>
    </row>
    <row r="641">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c r="AA641" s="48"/>
    </row>
    <row r="642">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c r="AA642" s="48"/>
    </row>
    <row r="643">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c r="AA643" s="48"/>
    </row>
    <row r="644">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c r="AA644" s="48"/>
    </row>
    <row r="645">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c r="AA645" s="48"/>
    </row>
    <row r="646">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c r="AA646" s="48"/>
    </row>
    <row r="647">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c r="AA647" s="48"/>
    </row>
    <row r="648">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c r="AA648" s="48"/>
    </row>
    <row r="649">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c r="AA649" s="48"/>
    </row>
    <row r="650">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c r="AA650" s="48"/>
    </row>
    <row r="651">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c r="AA651" s="48"/>
    </row>
    <row r="652">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c r="AA652" s="48"/>
    </row>
    <row r="653">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c r="AA653" s="48"/>
    </row>
    <row r="654">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c r="AA654" s="48"/>
    </row>
    <row r="655">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c r="AA655" s="48"/>
    </row>
    <row r="656">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c r="AA656" s="48"/>
    </row>
    <row r="657">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c r="AA657" s="48"/>
    </row>
    <row r="658">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c r="AA658" s="48"/>
    </row>
    <row r="659">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c r="AA659" s="48"/>
    </row>
    <row r="660">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c r="AA660" s="48"/>
    </row>
    <row r="661">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c r="AA661" s="48"/>
    </row>
    <row r="662">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c r="AA662" s="48"/>
    </row>
    <row r="663">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c r="AA663" s="48"/>
    </row>
    <row r="664">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c r="AA664" s="48"/>
    </row>
    <row r="665">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c r="AA665" s="48"/>
    </row>
    <row r="666">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c r="AA666" s="48"/>
    </row>
    <row r="667">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c r="AA667" s="48"/>
    </row>
    <row r="668">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c r="AA668" s="48"/>
    </row>
    <row r="669">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c r="AA669" s="48"/>
    </row>
    <row r="670">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c r="AA670" s="48"/>
    </row>
    <row r="671">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c r="AA671" s="48"/>
    </row>
    <row r="672">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c r="AA672" s="48"/>
    </row>
    <row r="673">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c r="AA673" s="48"/>
    </row>
    <row r="674">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c r="AA674" s="48"/>
    </row>
    <row r="675">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c r="AA675" s="48"/>
    </row>
    <row r="676">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c r="AA676" s="48"/>
    </row>
    <row r="677">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c r="AA677" s="48"/>
    </row>
    <row r="678">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c r="AA678" s="48"/>
    </row>
    <row r="679">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c r="AA679" s="48"/>
    </row>
    <row r="680">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c r="AA680" s="48"/>
    </row>
    <row r="681">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c r="AA681" s="48"/>
    </row>
    <row r="682">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c r="AA682" s="48"/>
    </row>
    <row r="683">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c r="AA683" s="48"/>
    </row>
    <row r="684">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c r="AA684" s="48"/>
    </row>
    <row r="685">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c r="AA685" s="48"/>
    </row>
    <row r="686">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c r="AA686" s="48"/>
    </row>
    <row r="687">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c r="AA687" s="48"/>
    </row>
    <row r="688">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c r="AA688" s="48"/>
    </row>
    <row r="689">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c r="AA689" s="48"/>
    </row>
    <row r="690">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c r="AA690" s="48"/>
    </row>
    <row r="691">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c r="AA691" s="48"/>
    </row>
    <row r="692">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c r="AA692" s="48"/>
    </row>
    <row r="693">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c r="AA693" s="48"/>
    </row>
    <row r="694">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c r="AA694" s="48"/>
    </row>
    <row r="695">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c r="AA695" s="48"/>
    </row>
    <row r="696">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c r="AA696" s="48"/>
    </row>
    <row r="697">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c r="AA697" s="48"/>
    </row>
    <row r="698">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c r="AA698" s="48"/>
    </row>
    <row r="699">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c r="AA699" s="48"/>
    </row>
    <row r="700">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c r="AA700" s="48"/>
    </row>
    <row r="701">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c r="AA701" s="48"/>
    </row>
    <row r="702">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c r="AA702" s="48"/>
    </row>
    <row r="703">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c r="AA703" s="48"/>
    </row>
    <row r="704">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c r="AA704" s="48"/>
    </row>
    <row r="705">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c r="AA705" s="48"/>
    </row>
    <row r="706">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c r="AA706" s="48"/>
    </row>
    <row r="707">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c r="AA707" s="48"/>
    </row>
    <row r="708">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c r="AA708" s="48"/>
    </row>
    <row r="709">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c r="AA709" s="48"/>
    </row>
    <row r="710">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c r="AA710" s="48"/>
    </row>
    <row r="711">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c r="AA711" s="48"/>
    </row>
    <row r="712">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c r="AA712" s="48"/>
    </row>
    <row r="713">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c r="AA713" s="48"/>
    </row>
    <row r="714">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c r="AA714" s="48"/>
    </row>
    <row r="715">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c r="AA715" s="48"/>
    </row>
    <row r="716">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c r="AA716" s="48"/>
    </row>
    <row r="717">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c r="AA717" s="48"/>
    </row>
    <row r="718">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c r="AA718" s="48"/>
    </row>
    <row r="719">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c r="AA719" s="48"/>
    </row>
    <row r="720">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c r="AA720" s="48"/>
    </row>
    <row r="721">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c r="AA721" s="48"/>
    </row>
    <row r="722">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c r="AA722" s="48"/>
    </row>
    <row r="723">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c r="AA723" s="48"/>
    </row>
    <row r="724">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c r="AA724" s="48"/>
    </row>
    <row r="725">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c r="AA725" s="48"/>
    </row>
    <row r="726">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c r="AA726" s="48"/>
    </row>
    <row r="727">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c r="AA727" s="48"/>
    </row>
    <row r="728">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c r="AA728" s="48"/>
    </row>
    <row r="729">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c r="AA729" s="48"/>
    </row>
    <row r="730">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c r="AA730" s="48"/>
    </row>
    <row r="731">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c r="AA731" s="48"/>
    </row>
    <row r="732">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c r="AA732" s="48"/>
    </row>
    <row r="733">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c r="AA733" s="48"/>
    </row>
    <row r="734">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c r="AA734" s="48"/>
    </row>
    <row r="735">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c r="AA735" s="48"/>
    </row>
    <row r="736">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c r="AA736" s="48"/>
    </row>
    <row r="737">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c r="AA737" s="48"/>
    </row>
    <row r="738">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c r="AA738" s="48"/>
    </row>
    <row r="739">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c r="AA739" s="48"/>
    </row>
    <row r="740">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c r="AA740" s="48"/>
    </row>
    <row r="741">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c r="AA741" s="48"/>
    </row>
    <row r="742">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c r="AA742" s="48"/>
    </row>
    <row r="743">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c r="AA743" s="48"/>
    </row>
    <row r="744">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c r="AA744" s="48"/>
    </row>
    <row r="745">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c r="AA745" s="48"/>
    </row>
    <row r="746">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c r="AA746" s="48"/>
    </row>
    <row r="747">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c r="AA747" s="48"/>
    </row>
    <row r="748">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c r="AA748" s="48"/>
    </row>
    <row r="749">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c r="AA749" s="48"/>
    </row>
    <row r="750">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c r="AA750" s="48"/>
    </row>
    <row r="751">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c r="AA751" s="48"/>
    </row>
    <row r="752">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c r="AA752" s="48"/>
    </row>
    <row r="753">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c r="AA753" s="48"/>
    </row>
    <row r="754">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c r="AA754" s="48"/>
    </row>
    <row r="755">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c r="AA755" s="48"/>
    </row>
    <row r="756">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c r="AA756" s="48"/>
    </row>
    <row r="757">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c r="AA757" s="48"/>
    </row>
    <row r="758">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c r="AA758" s="48"/>
    </row>
    <row r="759">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c r="AA759" s="48"/>
    </row>
    <row r="760">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c r="AA760" s="48"/>
    </row>
    <row r="761">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c r="AA761" s="48"/>
    </row>
    <row r="762">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c r="AA762" s="48"/>
    </row>
    <row r="763">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c r="AA763" s="48"/>
    </row>
    <row r="764">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c r="AA764" s="48"/>
    </row>
    <row r="765">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c r="AA765" s="48"/>
    </row>
    <row r="766">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c r="AA766" s="48"/>
    </row>
    <row r="767">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c r="AA767" s="48"/>
    </row>
    <row r="768">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c r="AA768" s="48"/>
    </row>
    <row r="769">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c r="AA769" s="48"/>
    </row>
    <row r="770">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c r="AA770" s="48"/>
    </row>
    <row r="771">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c r="AA771" s="48"/>
    </row>
    <row r="772">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c r="AA772" s="48"/>
    </row>
    <row r="773">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c r="AA773" s="48"/>
    </row>
    <row r="774">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c r="AA774" s="48"/>
    </row>
    <row r="775">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c r="AA775" s="48"/>
    </row>
    <row r="776">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c r="AA776" s="48"/>
    </row>
    <row r="777">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c r="AA777" s="48"/>
    </row>
    <row r="778">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c r="AA778" s="48"/>
    </row>
    <row r="779">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c r="AA779" s="48"/>
    </row>
    <row r="780">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c r="AA780" s="48"/>
    </row>
    <row r="781">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c r="AA781" s="48"/>
    </row>
    <row r="782">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c r="AA782" s="48"/>
    </row>
    <row r="783">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c r="AA783" s="48"/>
    </row>
    <row r="784">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c r="AA784" s="48"/>
    </row>
    <row r="785">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c r="AA785" s="48"/>
    </row>
    <row r="786">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c r="AA786" s="48"/>
    </row>
    <row r="787">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c r="AA787" s="48"/>
    </row>
    <row r="788">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c r="AA788" s="48"/>
    </row>
    <row r="789">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c r="AA789" s="48"/>
    </row>
    <row r="790">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c r="AA790" s="48"/>
    </row>
    <row r="791">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c r="AA791" s="48"/>
    </row>
    <row r="792">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c r="AA792" s="48"/>
    </row>
    <row r="793">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c r="AA793" s="48"/>
    </row>
    <row r="794">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c r="AA794" s="48"/>
    </row>
    <row r="795">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c r="AA795" s="48"/>
    </row>
    <row r="796">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c r="AA796" s="48"/>
    </row>
    <row r="797">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c r="AA797" s="48"/>
    </row>
    <row r="798">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c r="AA798" s="48"/>
    </row>
    <row r="799">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c r="AA799" s="48"/>
    </row>
    <row r="800">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c r="AA800" s="48"/>
    </row>
    <row r="801">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c r="AA801" s="48"/>
    </row>
    <row r="802">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c r="AA802" s="48"/>
    </row>
    <row r="803">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c r="AA803" s="48"/>
    </row>
    <row r="804">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c r="AA804" s="48"/>
    </row>
    <row r="805">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c r="AA805" s="48"/>
    </row>
    <row r="806">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c r="AA806" s="48"/>
    </row>
    <row r="807">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c r="AA807" s="48"/>
    </row>
    <row r="808">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c r="AA808" s="48"/>
    </row>
    <row r="809">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c r="AA809" s="48"/>
    </row>
    <row r="810">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c r="AA810" s="48"/>
    </row>
    <row r="811">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c r="AA811" s="48"/>
    </row>
    <row r="812">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c r="AA812" s="48"/>
    </row>
    <row r="813">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c r="AA813" s="48"/>
    </row>
    <row r="814">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c r="AA814" s="48"/>
    </row>
    <row r="815">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c r="AA815" s="48"/>
    </row>
    <row r="816">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c r="AA816" s="48"/>
    </row>
    <row r="817">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c r="AA817" s="48"/>
    </row>
    <row r="818">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c r="AA818" s="48"/>
    </row>
    <row r="819">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c r="AA819" s="48"/>
    </row>
    <row r="820">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c r="AA820" s="48"/>
    </row>
    <row r="821">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c r="AA821" s="48"/>
    </row>
    <row r="822">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c r="AA822" s="48"/>
    </row>
    <row r="823">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c r="AA823" s="48"/>
    </row>
    <row r="824">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c r="AA824" s="48"/>
    </row>
    <row r="825">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c r="AA825" s="48"/>
    </row>
    <row r="826">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c r="AA826" s="48"/>
    </row>
    <row r="827">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c r="AA827" s="48"/>
    </row>
    <row r="828">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c r="AA828" s="48"/>
    </row>
    <row r="829">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c r="AA829" s="48"/>
    </row>
    <row r="830">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c r="AA830" s="48"/>
    </row>
    <row r="831">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c r="AA831" s="48"/>
    </row>
    <row r="832">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c r="AA832" s="48"/>
    </row>
    <row r="833">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c r="AA833" s="48"/>
    </row>
    <row r="834">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c r="AA834" s="48"/>
    </row>
    <row r="835">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c r="AA835" s="48"/>
    </row>
    <row r="836">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c r="AA836" s="48"/>
    </row>
    <row r="837">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c r="AA837" s="48"/>
    </row>
    <row r="838">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c r="AA838" s="48"/>
    </row>
    <row r="839">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c r="AA839" s="48"/>
    </row>
    <row r="840">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c r="AA840" s="48"/>
    </row>
    <row r="841">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c r="AA841" s="48"/>
    </row>
    <row r="842">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c r="AA842" s="48"/>
    </row>
    <row r="843">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c r="AA843" s="48"/>
    </row>
    <row r="844">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c r="AA844" s="48"/>
    </row>
    <row r="845">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c r="AA845" s="48"/>
    </row>
    <row r="846">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c r="AA846" s="48"/>
    </row>
    <row r="847">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c r="AA847" s="48"/>
    </row>
    <row r="848">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c r="AA848" s="48"/>
    </row>
    <row r="849">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c r="AA849" s="48"/>
    </row>
    <row r="850">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c r="AA850" s="48"/>
    </row>
    <row r="851">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c r="AA851" s="48"/>
    </row>
    <row r="852">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c r="AA852" s="48"/>
    </row>
    <row r="853">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c r="AA853" s="48"/>
    </row>
    <row r="854">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c r="AA854" s="48"/>
    </row>
    <row r="855">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c r="AA855" s="48"/>
    </row>
    <row r="856">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c r="AA856" s="48"/>
    </row>
    <row r="857">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c r="AA857" s="48"/>
    </row>
    <row r="858">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c r="AA858" s="48"/>
    </row>
    <row r="859">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c r="AA859" s="48"/>
    </row>
    <row r="860">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c r="AA860" s="48"/>
    </row>
    <row r="861">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c r="AA861" s="48"/>
    </row>
    <row r="862">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c r="AA862" s="48"/>
    </row>
    <row r="863">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c r="AA863" s="48"/>
    </row>
    <row r="864">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c r="AA864" s="48"/>
    </row>
    <row r="865">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c r="AA865" s="48"/>
    </row>
    <row r="866">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c r="AA866" s="48"/>
    </row>
    <row r="867">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c r="AA867" s="48"/>
    </row>
    <row r="868">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c r="AA868" s="48"/>
    </row>
    <row r="869">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c r="AA869" s="48"/>
    </row>
    <row r="870">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c r="AA870" s="48"/>
    </row>
    <row r="871">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c r="AA871" s="48"/>
    </row>
    <row r="872">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c r="AA872" s="48"/>
    </row>
    <row r="873">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c r="AA873" s="48"/>
    </row>
    <row r="874">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c r="AA874" s="48"/>
    </row>
    <row r="875">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c r="AA875" s="48"/>
    </row>
    <row r="876">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c r="AA876" s="48"/>
    </row>
    <row r="877">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c r="AA877" s="48"/>
    </row>
    <row r="878">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c r="AA878" s="48"/>
    </row>
    <row r="879">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c r="AA879" s="48"/>
    </row>
    <row r="880">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c r="AA880" s="48"/>
    </row>
    <row r="881">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c r="AA881" s="48"/>
    </row>
    <row r="882">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c r="AA882" s="48"/>
    </row>
    <row r="883">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c r="AA883" s="48"/>
    </row>
    <row r="884">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c r="AA884" s="48"/>
    </row>
    <row r="885">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c r="AA885" s="48"/>
    </row>
    <row r="886">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c r="AA886" s="48"/>
    </row>
    <row r="887">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c r="AA887" s="48"/>
    </row>
    <row r="888">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c r="AA888" s="48"/>
    </row>
    <row r="889">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c r="AA889" s="48"/>
    </row>
    <row r="890">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c r="AA890" s="48"/>
    </row>
    <row r="891">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c r="AA891" s="48"/>
    </row>
    <row r="892">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c r="AA892" s="48"/>
    </row>
    <row r="893">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c r="AA893" s="48"/>
    </row>
    <row r="894">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c r="AA894" s="48"/>
    </row>
    <row r="895">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c r="AA895" s="48"/>
    </row>
    <row r="896">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c r="AA896" s="48"/>
    </row>
    <row r="897">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c r="AA897" s="48"/>
    </row>
    <row r="898">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c r="AA898" s="48"/>
    </row>
    <row r="899">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c r="AA899" s="48"/>
    </row>
    <row r="900">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c r="AA900" s="48"/>
    </row>
    <row r="901">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c r="AA901" s="48"/>
    </row>
    <row r="902">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c r="AA902" s="48"/>
    </row>
    <row r="903">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c r="AA903" s="48"/>
    </row>
    <row r="904">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c r="AA904" s="48"/>
    </row>
    <row r="905">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c r="AA905" s="48"/>
    </row>
    <row r="906">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c r="AA906" s="48"/>
    </row>
    <row r="907">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c r="AA907" s="48"/>
    </row>
    <row r="908">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c r="AA908" s="48"/>
    </row>
    <row r="909">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c r="AA909" s="48"/>
    </row>
    <row r="910">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c r="AA910" s="48"/>
    </row>
    <row r="911">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c r="AA911" s="48"/>
    </row>
    <row r="912">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c r="AA912" s="48"/>
    </row>
    <row r="913">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c r="AA913" s="48"/>
    </row>
    <row r="914">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c r="AA914" s="48"/>
    </row>
    <row r="915">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c r="AA915" s="48"/>
    </row>
    <row r="916">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c r="AA916" s="48"/>
    </row>
    <row r="917">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c r="AA917" s="48"/>
    </row>
    <row r="918">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c r="AA918" s="48"/>
    </row>
    <row r="919">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c r="AA919" s="48"/>
    </row>
    <row r="920">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c r="AA920" s="48"/>
    </row>
    <row r="921">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c r="AA921" s="48"/>
    </row>
    <row r="922">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c r="AA922" s="48"/>
    </row>
    <row r="923">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c r="AA923" s="48"/>
    </row>
    <row r="924">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c r="AA924" s="48"/>
    </row>
    <row r="925">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c r="AA925" s="48"/>
    </row>
    <row r="926">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c r="AA926" s="48"/>
    </row>
    <row r="927">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c r="AA927" s="48"/>
    </row>
    <row r="928">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c r="AA928" s="48"/>
    </row>
    <row r="929">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c r="AA929" s="48"/>
    </row>
    <row r="930">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c r="AA930" s="48"/>
    </row>
    <row r="931">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c r="AA931" s="48"/>
    </row>
    <row r="932">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c r="AA932" s="48"/>
    </row>
    <row r="933">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c r="AA933" s="48"/>
    </row>
    <row r="934">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c r="AA934" s="48"/>
    </row>
    <row r="935">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c r="AA935" s="48"/>
    </row>
    <row r="936">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c r="AA936" s="48"/>
    </row>
    <row r="937">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c r="AA937" s="48"/>
    </row>
    <row r="938">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c r="AA938" s="48"/>
    </row>
    <row r="939">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c r="AA939" s="48"/>
    </row>
    <row r="940">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c r="AA940" s="48"/>
    </row>
    <row r="941">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c r="AA941" s="48"/>
    </row>
    <row r="942">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c r="AA942" s="48"/>
    </row>
    <row r="943">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c r="AA943" s="48"/>
    </row>
    <row r="944">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c r="AA944" s="48"/>
    </row>
    <row r="945">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c r="AA945" s="48"/>
    </row>
    <row r="946">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c r="AA946" s="48"/>
    </row>
    <row r="947">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c r="AA947" s="48"/>
    </row>
    <row r="948">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c r="AA948" s="48"/>
    </row>
    <row r="949">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c r="AA949" s="48"/>
    </row>
    <row r="950">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c r="AA950" s="48"/>
    </row>
    <row r="951">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c r="AA951" s="48"/>
    </row>
    <row r="952">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c r="AA952" s="48"/>
    </row>
    <row r="953">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c r="AA953" s="48"/>
    </row>
    <row r="954">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c r="AA954" s="48"/>
    </row>
    <row r="955">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c r="AA955" s="48"/>
    </row>
    <row r="956">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c r="AA956" s="48"/>
    </row>
    <row r="957">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c r="AA957" s="48"/>
    </row>
    <row r="958">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c r="AA958" s="48"/>
    </row>
    <row r="959">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c r="AA959" s="48"/>
    </row>
    <row r="960">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c r="AA960" s="48"/>
    </row>
    <row r="961">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c r="AA961" s="48"/>
    </row>
    <row r="962">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c r="AA962" s="48"/>
    </row>
    <row r="963">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c r="AA963" s="48"/>
    </row>
    <row r="964">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c r="AA964" s="48"/>
    </row>
    <row r="965">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c r="AA965" s="48"/>
    </row>
    <row r="966">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c r="AA966" s="48"/>
    </row>
    <row r="967">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c r="AA967" s="48"/>
    </row>
    <row r="968">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c r="AA968" s="48"/>
    </row>
    <row r="969">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c r="AA969" s="48"/>
    </row>
    <row r="970">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c r="AA970" s="48"/>
    </row>
    <row r="971">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c r="AA971" s="48"/>
    </row>
    <row r="972">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c r="AA972" s="48"/>
    </row>
    <row r="973">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c r="AA973" s="48"/>
    </row>
    <row r="974">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c r="AA974" s="48"/>
    </row>
    <row r="975">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c r="AA975" s="48"/>
    </row>
    <row r="976">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c r="AA976" s="48"/>
    </row>
    <row r="977">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c r="AA977" s="48"/>
    </row>
    <row r="978">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c r="AA978" s="48"/>
    </row>
    <row r="979">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c r="AA979" s="48"/>
    </row>
    <row r="980">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c r="AA980" s="48"/>
    </row>
    <row r="981">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c r="AA981" s="48"/>
    </row>
    <row r="982">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c r="AA982" s="48"/>
    </row>
    <row r="983">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c r="AA983" s="48"/>
    </row>
    <row r="984">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c r="AA984" s="48"/>
    </row>
    <row r="985">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c r="AA985" s="48"/>
    </row>
    <row r="986">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c r="AA986" s="48"/>
    </row>
    <row r="987">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c r="AA987" s="48"/>
    </row>
    <row r="988">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c r="AA988" s="48"/>
    </row>
    <row r="989">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c r="AA989" s="48"/>
    </row>
    <row r="990">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c r="AA990" s="48"/>
    </row>
    <row r="991">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c r="AA991" s="48"/>
    </row>
    <row r="992">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c r="AA992" s="48"/>
    </row>
    <row r="993">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c r="AA993" s="48"/>
    </row>
    <row r="994">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c r="AA994" s="48"/>
    </row>
    <row r="995">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c r="AA995" s="48"/>
    </row>
    <row r="996">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c r="AA996" s="48"/>
    </row>
    <row r="997">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c r="AA997" s="48"/>
    </row>
    <row r="998">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c r="AA998" s="48"/>
    </row>
    <row r="999">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c r="AA999" s="48"/>
    </row>
    <row r="1000">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c r="AA1000" s="48"/>
    </row>
    <row r="1001">
      <c r="A1001" s="48"/>
      <c r="B1001" s="48"/>
      <c r="C1001" s="48"/>
      <c r="D1001" s="48"/>
      <c r="E1001" s="48"/>
      <c r="F1001" s="48"/>
      <c r="G1001" s="48"/>
      <c r="H1001" s="48"/>
      <c r="I1001" s="48"/>
      <c r="J1001" s="48"/>
      <c r="K1001" s="48"/>
      <c r="L1001" s="48"/>
      <c r="M1001" s="48"/>
      <c r="N1001" s="48"/>
      <c r="O1001" s="48"/>
      <c r="P1001" s="48"/>
      <c r="Q1001" s="48"/>
      <c r="R1001" s="48"/>
      <c r="S1001" s="48"/>
      <c r="T1001" s="48"/>
      <c r="U1001" s="48"/>
      <c r="V1001" s="48"/>
      <c r="W1001" s="48"/>
      <c r="X1001" s="48"/>
      <c r="Y1001" s="48"/>
      <c r="Z1001" s="48"/>
      <c r="AA1001" s="48"/>
    </row>
    <row r="1002">
      <c r="A1002" s="48"/>
      <c r="B1002" s="48"/>
      <c r="C1002" s="48"/>
      <c r="D1002" s="48"/>
      <c r="E1002" s="48"/>
      <c r="F1002" s="48"/>
      <c r="G1002" s="48"/>
      <c r="H1002" s="48"/>
      <c r="I1002" s="48"/>
      <c r="J1002" s="48"/>
      <c r="K1002" s="48"/>
      <c r="L1002" s="48"/>
      <c r="M1002" s="48"/>
      <c r="N1002" s="48"/>
      <c r="O1002" s="48"/>
      <c r="P1002" s="48"/>
      <c r="Q1002" s="48"/>
      <c r="R1002" s="48"/>
      <c r="S1002" s="48"/>
      <c r="T1002" s="48"/>
      <c r="U1002" s="48"/>
      <c r="V1002" s="48"/>
      <c r="W1002" s="48"/>
      <c r="X1002" s="48"/>
      <c r="Y1002" s="48"/>
      <c r="Z1002" s="48"/>
      <c r="AA1002" s="48"/>
    </row>
    <row r="1003">
      <c r="A1003" s="48"/>
      <c r="B1003" s="48"/>
      <c r="C1003" s="48"/>
      <c r="D1003" s="48"/>
      <c r="E1003" s="48"/>
      <c r="F1003" s="48"/>
      <c r="G1003" s="48"/>
      <c r="H1003" s="48"/>
      <c r="I1003" s="48"/>
      <c r="J1003" s="48"/>
      <c r="K1003" s="48"/>
      <c r="L1003" s="48"/>
      <c r="M1003" s="48"/>
      <c r="N1003" s="48"/>
      <c r="O1003" s="48"/>
      <c r="P1003" s="48"/>
      <c r="Q1003" s="48"/>
      <c r="R1003" s="48"/>
      <c r="S1003" s="48"/>
      <c r="T1003" s="48"/>
      <c r="U1003" s="48"/>
      <c r="V1003" s="48"/>
      <c r="W1003" s="48"/>
      <c r="X1003" s="48"/>
      <c r="Y1003" s="48"/>
      <c r="Z1003" s="48"/>
      <c r="AA1003" s="48"/>
    </row>
    <row r="1004">
      <c r="A1004" s="48"/>
      <c r="B1004" s="48"/>
      <c r="C1004" s="48"/>
      <c r="D1004" s="48"/>
      <c r="E1004" s="48"/>
      <c r="F1004" s="48"/>
      <c r="G1004" s="48"/>
      <c r="H1004" s="48"/>
      <c r="I1004" s="48"/>
      <c r="J1004" s="48"/>
      <c r="K1004" s="48"/>
      <c r="L1004" s="48"/>
      <c r="M1004" s="48"/>
      <c r="N1004" s="48"/>
      <c r="O1004" s="48"/>
      <c r="P1004" s="48"/>
      <c r="Q1004" s="48"/>
      <c r="R1004" s="48"/>
      <c r="S1004" s="48"/>
      <c r="T1004" s="48"/>
      <c r="U1004" s="48"/>
      <c r="V1004" s="48"/>
      <c r="W1004" s="48"/>
      <c r="X1004" s="48"/>
      <c r="Y1004" s="48"/>
      <c r="Z1004" s="48"/>
      <c r="AA1004" s="48"/>
    </row>
    <row r="1005">
      <c r="A1005" s="48"/>
      <c r="B1005" s="48"/>
      <c r="C1005" s="48"/>
      <c r="D1005" s="48"/>
      <c r="E1005" s="48"/>
      <c r="F1005" s="48"/>
      <c r="G1005" s="48"/>
      <c r="H1005" s="48"/>
      <c r="I1005" s="48"/>
      <c r="J1005" s="48"/>
      <c r="K1005" s="48"/>
      <c r="L1005" s="48"/>
      <c r="M1005" s="48"/>
      <c r="N1005" s="48"/>
      <c r="O1005" s="48"/>
      <c r="P1005" s="48"/>
      <c r="Q1005" s="48"/>
      <c r="R1005" s="48"/>
      <c r="S1005" s="48"/>
      <c r="T1005" s="48"/>
      <c r="U1005" s="48"/>
      <c r="V1005" s="48"/>
      <c r="W1005" s="48"/>
      <c r="X1005" s="48"/>
      <c r="Y1005" s="48"/>
      <c r="Z1005" s="48"/>
      <c r="AA1005" s="48"/>
    </row>
    <row r="1006">
      <c r="A1006" s="48"/>
      <c r="B1006" s="48"/>
      <c r="C1006" s="48"/>
      <c r="D1006" s="48"/>
      <c r="E1006" s="48"/>
      <c r="F1006" s="48"/>
      <c r="G1006" s="48"/>
      <c r="H1006" s="48"/>
      <c r="I1006" s="48"/>
      <c r="J1006" s="48"/>
      <c r="K1006" s="48"/>
      <c r="L1006" s="48"/>
      <c r="M1006" s="48"/>
      <c r="N1006" s="48"/>
      <c r="O1006" s="48"/>
      <c r="P1006" s="48"/>
      <c r="Q1006" s="48"/>
      <c r="R1006" s="48"/>
      <c r="S1006" s="48"/>
      <c r="T1006" s="48"/>
      <c r="U1006" s="48"/>
      <c r="V1006" s="48"/>
      <c r="W1006" s="48"/>
      <c r="X1006" s="48"/>
      <c r="Y1006" s="48"/>
      <c r="Z1006" s="48"/>
      <c r="AA1006" s="48"/>
    </row>
    <row r="1007">
      <c r="A1007" s="48"/>
      <c r="B1007" s="48"/>
      <c r="C1007" s="48"/>
      <c r="D1007" s="48"/>
      <c r="E1007" s="48"/>
      <c r="F1007" s="48"/>
      <c r="G1007" s="48"/>
      <c r="H1007" s="48"/>
      <c r="I1007" s="48"/>
      <c r="J1007" s="48"/>
      <c r="K1007" s="48"/>
      <c r="L1007" s="48"/>
      <c r="M1007" s="48"/>
      <c r="N1007" s="48"/>
      <c r="O1007" s="48"/>
      <c r="P1007" s="48"/>
      <c r="Q1007" s="48"/>
      <c r="R1007" s="48"/>
      <c r="S1007" s="48"/>
      <c r="T1007" s="48"/>
      <c r="U1007" s="48"/>
      <c r="V1007" s="48"/>
      <c r="W1007" s="48"/>
      <c r="X1007" s="48"/>
      <c r="Y1007" s="48"/>
      <c r="Z1007" s="48"/>
      <c r="AA1007" s="48"/>
    </row>
    <row r="1008">
      <c r="A1008" s="48"/>
      <c r="B1008" s="48"/>
      <c r="C1008" s="48"/>
      <c r="D1008" s="48"/>
      <c r="E1008" s="48"/>
      <c r="F1008" s="48"/>
      <c r="G1008" s="48"/>
      <c r="H1008" s="48"/>
      <c r="I1008" s="48"/>
      <c r="J1008" s="48"/>
      <c r="K1008" s="48"/>
      <c r="L1008" s="48"/>
      <c r="M1008" s="48"/>
      <c r="N1008" s="48"/>
      <c r="O1008" s="48"/>
      <c r="P1008" s="48"/>
      <c r="Q1008" s="48"/>
      <c r="R1008" s="48"/>
      <c r="S1008" s="48"/>
      <c r="T1008" s="48"/>
      <c r="U1008" s="48"/>
      <c r="V1008" s="48"/>
      <c r="W1008" s="48"/>
      <c r="X1008" s="48"/>
      <c r="Y1008" s="48"/>
      <c r="Z1008" s="48"/>
      <c r="AA1008" s="48"/>
    </row>
    <row r="1009">
      <c r="A1009" s="48"/>
      <c r="B1009" s="48"/>
      <c r="C1009" s="48"/>
      <c r="D1009" s="48"/>
      <c r="E1009" s="48"/>
      <c r="F1009" s="48"/>
      <c r="G1009" s="48"/>
      <c r="H1009" s="48"/>
      <c r="I1009" s="48"/>
      <c r="J1009" s="48"/>
      <c r="K1009" s="48"/>
      <c r="L1009" s="48"/>
      <c r="M1009" s="48"/>
      <c r="N1009" s="48"/>
      <c r="O1009" s="48"/>
      <c r="P1009" s="48"/>
      <c r="Q1009" s="48"/>
      <c r="R1009" s="48"/>
      <c r="S1009" s="48"/>
      <c r="T1009" s="48"/>
      <c r="U1009" s="48"/>
      <c r="V1009" s="48"/>
      <c r="W1009" s="48"/>
      <c r="X1009" s="48"/>
      <c r="Y1009" s="48"/>
      <c r="Z1009" s="48"/>
      <c r="AA1009" s="48"/>
    </row>
    <row r="1010">
      <c r="A1010" s="48"/>
      <c r="B1010" s="48"/>
      <c r="C1010" s="48"/>
      <c r="D1010" s="48"/>
      <c r="E1010" s="48"/>
      <c r="F1010" s="48"/>
      <c r="G1010" s="48"/>
      <c r="H1010" s="48"/>
      <c r="I1010" s="48"/>
      <c r="J1010" s="48"/>
      <c r="K1010" s="48"/>
      <c r="L1010" s="48"/>
      <c r="M1010" s="48"/>
      <c r="N1010" s="48"/>
      <c r="O1010" s="48"/>
      <c r="P1010" s="48"/>
      <c r="Q1010" s="48"/>
      <c r="R1010" s="48"/>
      <c r="S1010" s="48"/>
      <c r="T1010" s="48"/>
      <c r="U1010" s="48"/>
      <c r="V1010" s="48"/>
      <c r="W1010" s="48"/>
      <c r="X1010" s="48"/>
      <c r="Y1010" s="48"/>
      <c r="Z1010" s="48"/>
      <c r="AA1010" s="48"/>
    </row>
    <row r="1011">
      <c r="A1011" s="48"/>
      <c r="B1011" s="48"/>
      <c r="C1011" s="48"/>
      <c r="D1011" s="48"/>
      <c r="E1011" s="48"/>
      <c r="F1011" s="48"/>
      <c r="G1011" s="48"/>
      <c r="H1011" s="48"/>
      <c r="I1011" s="48"/>
      <c r="J1011" s="48"/>
      <c r="K1011" s="48"/>
      <c r="L1011" s="48"/>
      <c r="M1011" s="48"/>
      <c r="N1011" s="48"/>
      <c r="O1011" s="48"/>
      <c r="P1011" s="48"/>
      <c r="Q1011" s="48"/>
      <c r="R1011" s="48"/>
      <c r="S1011" s="48"/>
      <c r="T1011" s="48"/>
      <c r="U1011" s="48"/>
      <c r="V1011" s="48"/>
      <c r="W1011" s="48"/>
      <c r="X1011" s="48"/>
      <c r="Y1011" s="48"/>
      <c r="Z1011" s="48"/>
      <c r="AA1011" s="48"/>
    </row>
    <row r="1012">
      <c r="A1012" s="48"/>
      <c r="B1012" s="48"/>
      <c r="C1012" s="48"/>
      <c r="D1012" s="48"/>
      <c r="E1012" s="48"/>
      <c r="F1012" s="48"/>
      <c r="G1012" s="48"/>
      <c r="H1012" s="48"/>
      <c r="I1012" s="48"/>
      <c r="J1012" s="48"/>
      <c r="K1012" s="48"/>
      <c r="L1012" s="48"/>
      <c r="M1012" s="48"/>
      <c r="N1012" s="48"/>
      <c r="O1012" s="48"/>
      <c r="P1012" s="48"/>
      <c r="Q1012" s="48"/>
      <c r="R1012" s="48"/>
      <c r="S1012" s="48"/>
      <c r="T1012" s="48"/>
      <c r="U1012" s="48"/>
      <c r="V1012" s="48"/>
      <c r="W1012" s="48"/>
      <c r="X1012" s="48"/>
      <c r="Y1012" s="48"/>
      <c r="Z1012" s="48"/>
      <c r="AA1012" s="48"/>
    </row>
    <row r="1013">
      <c r="A1013" s="48"/>
      <c r="B1013" s="48"/>
      <c r="C1013" s="48"/>
      <c r="D1013" s="48"/>
      <c r="E1013" s="48"/>
      <c r="F1013" s="48"/>
      <c r="G1013" s="48"/>
      <c r="H1013" s="48"/>
      <c r="I1013" s="48"/>
      <c r="J1013" s="48"/>
      <c r="K1013" s="48"/>
      <c r="L1013" s="48"/>
      <c r="M1013" s="48"/>
      <c r="N1013" s="48"/>
      <c r="O1013" s="48"/>
      <c r="P1013" s="48"/>
      <c r="Q1013" s="48"/>
      <c r="R1013" s="48"/>
      <c r="S1013" s="48"/>
      <c r="T1013" s="48"/>
      <c r="U1013" s="48"/>
      <c r="V1013" s="48"/>
      <c r="W1013" s="48"/>
      <c r="X1013" s="48"/>
      <c r="Y1013" s="48"/>
      <c r="Z1013" s="48"/>
      <c r="AA1013" s="48"/>
    </row>
    <row r="1014">
      <c r="A1014" s="48"/>
      <c r="B1014" s="48"/>
      <c r="C1014" s="48"/>
      <c r="D1014" s="48"/>
      <c r="E1014" s="48"/>
      <c r="F1014" s="48"/>
      <c r="G1014" s="48"/>
      <c r="H1014" s="48"/>
      <c r="I1014" s="48"/>
      <c r="J1014" s="48"/>
      <c r="K1014" s="48"/>
      <c r="L1014" s="48"/>
      <c r="M1014" s="48"/>
      <c r="N1014" s="48"/>
      <c r="O1014" s="48"/>
      <c r="P1014" s="48"/>
      <c r="Q1014" s="48"/>
      <c r="R1014" s="48"/>
      <c r="S1014" s="48"/>
      <c r="T1014" s="48"/>
      <c r="U1014" s="48"/>
      <c r="V1014" s="48"/>
      <c r="W1014" s="48"/>
      <c r="X1014" s="48"/>
      <c r="Y1014" s="48"/>
      <c r="Z1014" s="48"/>
      <c r="AA1014" s="48"/>
    </row>
    <row r="1015">
      <c r="A1015" s="48"/>
      <c r="B1015" s="48"/>
      <c r="C1015" s="48"/>
      <c r="D1015" s="48"/>
      <c r="E1015" s="48"/>
      <c r="F1015" s="48"/>
      <c r="G1015" s="48"/>
      <c r="H1015" s="48"/>
      <c r="I1015" s="48"/>
      <c r="J1015" s="48"/>
      <c r="K1015" s="48"/>
      <c r="L1015" s="48"/>
      <c r="M1015" s="48"/>
      <c r="N1015" s="48"/>
      <c r="O1015" s="48"/>
      <c r="P1015" s="48"/>
      <c r="Q1015" s="48"/>
      <c r="R1015" s="48"/>
      <c r="S1015" s="48"/>
      <c r="T1015" s="48"/>
      <c r="U1015" s="48"/>
      <c r="V1015" s="48"/>
      <c r="W1015" s="48"/>
      <c r="X1015" s="48"/>
      <c r="Y1015" s="48"/>
      <c r="Z1015" s="48"/>
      <c r="AA1015" s="48"/>
    </row>
    <row r="1016">
      <c r="A1016" s="48"/>
      <c r="B1016" s="48"/>
      <c r="C1016" s="48"/>
      <c r="D1016" s="48"/>
      <c r="E1016" s="48"/>
      <c r="F1016" s="48"/>
      <c r="G1016" s="48"/>
      <c r="H1016" s="48"/>
      <c r="I1016" s="48"/>
      <c r="J1016" s="48"/>
      <c r="K1016" s="48"/>
      <c r="L1016" s="48"/>
      <c r="M1016" s="48"/>
      <c r="N1016" s="48"/>
      <c r="O1016" s="48"/>
      <c r="P1016" s="48"/>
      <c r="Q1016" s="48"/>
      <c r="R1016" s="48"/>
      <c r="S1016" s="48"/>
      <c r="T1016" s="48"/>
      <c r="U1016" s="48"/>
      <c r="V1016" s="48"/>
      <c r="W1016" s="48"/>
      <c r="X1016" s="48"/>
      <c r="Y1016" s="48"/>
      <c r="Z1016" s="48"/>
      <c r="AA1016" s="48"/>
    </row>
    <row r="1017">
      <c r="A1017" s="48"/>
      <c r="B1017" s="48"/>
      <c r="C1017" s="48"/>
      <c r="D1017" s="48"/>
      <c r="E1017" s="48"/>
      <c r="F1017" s="48"/>
      <c r="G1017" s="48"/>
      <c r="H1017" s="48"/>
      <c r="I1017" s="48"/>
      <c r="J1017" s="48"/>
      <c r="K1017" s="48"/>
      <c r="L1017" s="48"/>
      <c r="M1017" s="48"/>
      <c r="N1017" s="48"/>
      <c r="O1017" s="48"/>
      <c r="P1017" s="48"/>
      <c r="Q1017" s="48"/>
      <c r="R1017" s="48"/>
      <c r="S1017" s="48"/>
      <c r="T1017" s="48"/>
      <c r="U1017" s="48"/>
      <c r="V1017" s="48"/>
      <c r="W1017" s="48"/>
      <c r="X1017" s="48"/>
      <c r="Y1017" s="48"/>
      <c r="Z1017" s="48"/>
      <c r="AA1017" s="48"/>
    </row>
    <row r="1018">
      <c r="A1018" s="48"/>
      <c r="B1018" s="48"/>
      <c r="C1018" s="48"/>
      <c r="D1018" s="48"/>
      <c r="E1018" s="48"/>
      <c r="F1018" s="48"/>
      <c r="G1018" s="48"/>
      <c r="H1018" s="48"/>
      <c r="I1018" s="48"/>
      <c r="J1018" s="48"/>
      <c r="K1018" s="48"/>
      <c r="L1018" s="48"/>
      <c r="M1018" s="48"/>
      <c r="N1018" s="48"/>
      <c r="O1018" s="48"/>
      <c r="P1018" s="48"/>
      <c r="Q1018" s="48"/>
      <c r="R1018" s="48"/>
      <c r="S1018" s="48"/>
      <c r="T1018" s="48"/>
      <c r="U1018" s="48"/>
      <c r="V1018" s="48"/>
      <c r="W1018" s="48"/>
      <c r="X1018" s="48"/>
      <c r="Y1018" s="48"/>
      <c r="Z1018" s="48"/>
      <c r="AA1018" s="48"/>
    </row>
    <row r="1019">
      <c r="A1019" s="48"/>
      <c r="B1019" s="48"/>
      <c r="C1019" s="48"/>
      <c r="D1019" s="48"/>
      <c r="E1019" s="48"/>
      <c r="F1019" s="48"/>
      <c r="G1019" s="48"/>
      <c r="H1019" s="48"/>
      <c r="I1019" s="48"/>
      <c r="J1019" s="48"/>
      <c r="K1019" s="48"/>
      <c r="L1019" s="48"/>
      <c r="M1019" s="48"/>
      <c r="N1019" s="48"/>
      <c r="O1019" s="48"/>
      <c r="P1019" s="48"/>
      <c r="Q1019" s="48"/>
      <c r="R1019" s="48"/>
      <c r="S1019" s="48"/>
      <c r="T1019" s="48"/>
      <c r="U1019" s="48"/>
      <c r="V1019" s="48"/>
      <c r="W1019" s="48"/>
      <c r="X1019" s="48"/>
      <c r="Y1019" s="48"/>
      <c r="Z1019" s="48"/>
      <c r="AA1019" s="48"/>
    </row>
    <row r="1020">
      <c r="A1020" s="48"/>
      <c r="B1020" s="48"/>
      <c r="C1020" s="48"/>
      <c r="D1020" s="48"/>
      <c r="E1020" s="48"/>
      <c r="F1020" s="48"/>
      <c r="G1020" s="48"/>
      <c r="H1020" s="48"/>
      <c r="I1020" s="48"/>
      <c r="J1020" s="48"/>
      <c r="K1020" s="48"/>
      <c r="L1020" s="48"/>
      <c r="M1020" s="48"/>
      <c r="N1020" s="48"/>
      <c r="O1020" s="48"/>
      <c r="P1020" s="48"/>
      <c r="Q1020" s="48"/>
      <c r="R1020" s="48"/>
      <c r="S1020" s="48"/>
      <c r="T1020" s="48"/>
      <c r="U1020" s="48"/>
      <c r="V1020" s="48"/>
      <c r="W1020" s="48"/>
      <c r="X1020" s="48"/>
      <c r="Y1020" s="48"/>
      <c r="Z1020" s="48"/>
      <c r="AA1020" s="48"/>
    </row>
    <row r="1021">
      <c r="A1021" s="48"/>
      <c r="B1021" s="48"/>
      <c r="C1021" s="48"/>
      <c r="D1021" s="48"/>
      <c r="E1021" s="48"/>
      <c r="F1021" s="48"/>
      <c r="G1021" s="48"/>
      <c r="H1021" s="48"/>
      <c r="I1021" s="48"/>
      <c r="J1021" s="48"/>
      <c r="K1021" s="48"/>
      <c r="L1021" s="48"/>
      <c r="M1021" s="48"/>
      <c r="N1021" s="48"/>
      <c r="O1021" s="48"/>
      <c r="P1021" s="48"/>
      <c r="Q1021" s="48"/>
      <c r="R1021" s="48"/>
      <c r="S1021" s="48"/>
      <c r="T1021" s="48"/>
      <c r="U1021" s="48"/>
      <c r="V1021" s="48"/>
      <c r="W1021" s="48"/>
      <c r="X1021" s="48"/>
      <c r="Y1021" s="48"/>
      <c r="Z1021" s="48"/>
      <c r="AA1021" s="48"/>
    </row>
    <row r="1022">
      <c r="A1022" s="48"/>
      <c r="B1022" s="48"/>
      <c r="C1022" s="48"/>
      <c r="D1022" s="48"/>
      <c r="E1022" s="48"/>
      <c r="F1022" s="48"/>
      <c r="G1022" s="48"/>
      <c r="H1022" s="48"/>
      <c r="I1022" s="48"/>
      <c r="J1022" s="48"/>
      <c r="K1022" s="48"/>
      <c r="L1022" s="48"/>
      <c r="M1022" s="48"/>
      <c r="N1022" s="48"/>
      <c r="O1022" s="48"/>
      <c r="P1022" s="48"/>
      <c r="Q1022" s="48"/>
      <c r="R1022" s="48"/>
      <c r="S1022" s="48"/>
      <c r="T1022" s="48"/>
      <c r="U1022" s="48"/>
      <c r="V1022" s="48"/>
      <c r="W1022" s="48"/>
      <c r="X1022" s="48"/>
      <c r="Y1022" s="48"/>
      <c r="Z1022" s="48"/>
      <c r="AA1022" s="48"/>
    </row>
    <row r="1023">
      <c r="A1023" s="48"/>
      <c r="B1023" s="48"/>
      <c r="C1023" s="48"/>
      <c r="D1023" s="48"/>
      <c r="E1023" s="48"/>
      <c r="F1023" s="48"/>
      <c r="G1023" s="48"/>
      <c r="H1023" s="48"/>
      <c r="I1023" s="48"/>
      <c r="J1023" s="48"/>
      <c r="K1023" s="48"/>
      <c r="L1023" s="48"/>
      <c r="M1023" s="48"/>
      <c r="N1023" s="48"/>
      <c r="O1023" s="48"/>
      <c r="P1023" s="48"/>
      <c r="Q1023" s="48"/>
      <c r="R1023" s="48"/>
      <c r="S1023" s="48"/>
      <c r="T1023" s="48"/>
      <c r="U1023" s="48"/>
      <c r="V1023" s="48"/>
      <c r="W1023" s="48"/>
      <c r="X1023" s="48"/>
      <c r="Y1023" s="48"/>
      <c r="Z1023" s="48"/>
      <c r="AA1023" s="48"/>
    </row>
    <row r="1024">
      <c r="A1024" s="48"/>
      <c r="B1024" s="48"/>
      <c r="C1024" s="48"/>
      <c r="D1024" s="48"/>
      <c r="E1024" s="48"/>
      <c r="F1024" s="48"/>
      <c r="G1024" s="48"/>
      <c r="H1024" s="48"/>
      <c r="I1024" s="48"/>
      <c r="J1024" s="48"/>
      <c r="K1024" s="48"/>
      <c r="L1024" s="48"/>
      <c r="M1024" s="48"/>
      <c r="N1024" s="48"/>
      <c r="O1024" s="48"/>
      <c r="P1024" s="48"/>
      <c r="Q1024" s="48"/>
      <c r="R1024" s="48"/>
      <c r="S1024" s="48"/>
      <c r="T1024" s="48"/>
      <c r="U1024" s="48"/>
      <c r="V1024" s="48"/>
      <c r="W1024" s="48"/>
      <c r="X1024" s="48"/>
      <c r="Y1024" s="48"/>
      <c r="Z1024" s="48"/>
      <c r="AA1024" s="48"/>
    </row>
    <row r="1025">
      <c r="A1025" s="48"/>
      <c r="B1025" s="48"/>
      <c r="C1025" s="48"/>
      <c r="D1025" s="48"/>
      <c r="E1025" s="48"/>
      <c r="F1025" s="48"/>
      <c r="G1025" s="48"/>
      <c r="H1025" s="48"/>
      <c r="I1025" s="48"/>
      <c r="J1025" s="48"/>
      <c r="K1025" s="48"/>
      <c r="L1025" s="48"/>
      <c r="M1025" s="48"/>
      <c r="N1025" s="48"/>
      <c r="O1025" s="48"/>
      <c r="P1025" s="48"/>
      <c r="Q1025" s="48"/>
      <c r="R1025" s="48"/>
      <c r="S1025" s="48"/>
      <c r="T1025" s="48"/>
      <c r="U1025" s="48"/>
      <c r="V1025" s="48"/>
      <c r="W1025" s="48"/>
      <c r="X1025" s="48"/>
      <c r="Y1025" s="48"/>
      <c r="Z1025" s="48"/>
      <c r="AA1025" s="48"/>
    </row>
    <row r="1026">
      <c r="A1026" s="48"/>
      <c r="B1026" s="48"/>
      <c r="C1026" s="48"/>
      <c r="D1026" s="48"/>
      <c r="E1026" s="48"/>
      <c r="F1026" s="48"/>
      <c r="G1026" s="48"/>
      <c r="H1026" s="48"/>
      <c r="I1026" s="48"/>
      <c r="J1026" s="48"/>
      <c r="K1026" s="48"/>
      <c r="L1026" s="48"/>
      <c r="M1026" s="48"/>
      <c r="N1026" s="48"/>
      <c r="O1026" s="48"/>
      <c r="P1026" s="48"/>
      <c r="Q1026" s="48"/>
      <c r="R1026" s="48"/>
      <c r="S1026" s="48"/>
      <c r="T1026" s="48"/>
      <c r="U1026" s="48"/>
      <c r="V1026" s="48"/>
      <c r="W1026" s="48"/>
      <c r="X1026" s="48"/>
      <c r="Y1026" s="48"/>
      <c r="Z1026" s="48"/>
      <c r="AA1026" s="48"/>
    </row>
    <row r="1027">
      <c r="A1027" s="48"/>
      <c r="B1027" s="48"/>
      <c r="C1027" s="48"/>
      <c r="D1027" s="48"/>
      <c r="E1027" s="48"/>
      <c r="F1027" s="48"/>
      <c r="G1027" s="48"/>
      <c r="H1027" s="48"/>
      <c r="I1027" s="48"/>
      <c r="J1027" s="48"/>
      <c r="K1027" s="48"/>
      <c r="L1027" s="48"/>
      <c r="M1027" s="48"/>
      <c r="N1027" s="48"/>
      <c r="O1027" s="48"/>
      <c r="P1027" s="48"/>
      <c r="Q1027" s="48"/>
      <c r="R1027" s="48"/>
      <c r="S1027" s="48"/>
      <c r="T1027" s="48"/>
      <c r="U1027" s="48"/>
      <c r="V1027" s="48"/>
      <c r="W1027" s="48"/>
      <c r="X1027" s="48"/>
      <c r="Y1027" s="48"/>
      <c r="Z1027" s="48"/>
      <c r="AA1027" s="48"/>
    </row>
    <row r="1028">
      <c r="A1028" s="48"/>
      <c r="B1028" s="48"/>
      <c r="C1028" s="48"/>
      <c r="D1028" s="48"/>
      <c r="E1028" s="48"/>
      <c r="F1028" s="48"/>
      <c r="G1028" s="48"/>
      <c r="H1028" s="48"/>
      <c r="I1028" s="48"/>
      <c r="J1028" s="48"/>
      <c r="K1028" s="48"/>
      <c r="L1028" s="48"/>
      <c r="M1028" s="48"/>
      <c r="N1028" s="48"/>
      <c r="O1028" s="48"/>
      <c r="P1028" s="48"/>
      <c r="Q1028" s="48"/>
      <c r="R1028" s="48"/>
      <c r="S1028" s="48"/>
      <c r="T1028" s="48"/>
      <c r="U1028" s="48"/>
      <c r="V1028" s="48"/>
      <c r="W1028" s="48"/>
      <c r="X1028" s="48"/>
      <c r="Y1028" s="48"/>
      <c r="Z1028" s="48"/>
      <c r="AA1028" s="48"/>
    </row>
    <row r="1029">
      <c r="A1029" s="48"/>
      <c r="B1029" s="48"/>
      <c r="C1029" s="48"/>
      <c r="D1029" s="48"/>
      <c r="E1029" s="48"/>
      <c r="F1029" s="48"/>
      <c r="G1029" s="48"/>
      <c r="H1029" s="48"/>
      <c r="I1029" s="48"/>
      <c r="J1029" s="48"/>
      <c r="K1029" s="48"/>
      <c r="L1029" s="48"/>
      <c r="M1029" s="48"/>
      <c r="N1029" s="48"/>
      <c r="O1029" s="48"/>
      <c r="P1029" s="48"/>
      <c r="Q1029" s="48"/>
      <c r="R1029" s="48"/>
      <c r="S1029" s="48"/>
      <c r="T1029" s="48"/>
      <c r="U1029" s="48"/>
      <c r="V1029" s="48"/>
      <c r="W1029" s="48"/>
      <c r="X1029" s="48"/>
      <c r="Y1029" s="48"/>
      <c r="Z1029" s="48"/>
      <c r="AA1029" s="48"/>
    </row>
    <row r="1030">
      <c r="A1030" s="48"/>
      <c r="B1030" s="48"/>
      <c r="C1030" s="48"/>
      <c r="D1030" s="48"/>
      <c r="E1030" s="48"/>
      <c r="F1030" s="48"/>
      <c r="G1030" s="48"/>
      <c r="H1030" s="48"/>
      <c r="I1030" s="48"/>
      <c r="J1030" s="48"/>
      <c r="K1030" s="48"/>
      <c r="L1030" s="48"/>
      <c r="M1030" s="48"/>
      <c r="N1030" s="48"/>
      <c r="O1030" s="48"/>
      <c r="P1030" s="48"/>
      <c r="Q1030" s="48"/>
      <c r="R1030" s="48"/>
      <c r="S1030" s="48"/>
      <c r="T1030" s="48"/>
      <c r="U1030" s="48"/>
      <c r="V1030" s="48"/>
      <c r="W1030" s="48"/>
      <c r="X1030" s="48"/>
      <c r="Y1030" s="48"/>
      <c r="Z1030" s="48"/>
      <c r="AA1030" s="48"/>
    </row>
    <row r="1031">
      <c r="A1031" s="48"/>
      <c r="B1031" s="48"/>
      <c r="C1031" s="48"/>
      <c r="D1031" s="48"/>
      <c r="E1031" s="48"/>
      <c r="F1031" s="48"/>
      <c r="G1031" s="48"/>
      <c r="H1031" s="48"/>
      <c r="I1031" s="48"/>
      <c r="J1031" s="48"/>
      <c r="K1031" s="48"/>
      <c r="L1031" s="48"/>
      <c r="M1031" s="48"/>
      <c r="N1031" s="48"/>
      <c r="O1031" s="48"/>
      <c r="P1031" s="48"/>
      <c r="Q1031" s="48"/>
      <c r="R1031" s="48"/>
      <c r="S1031" s="48"/>
      <c r="T1031" s="48"/>
      <c r="U1031" s="48"/>
      <c r="V1031" s="48"/>
      <c r="W1031" s="48"/>
      <c r="X1031" s="48"/>
      <c r="Y1031" s="48"/>
      <c r="Z1031" s="48"/>
      <c r="AA1031" s="48"/>
    </row>
    <row r="1032">
      <c r="A1032" s="48"/>
      <c r="B1032" s="48"/>
      <c r="C1032" s="48"/>
      <c r="D1032" s="48"/>
      <c r="E1032" s="48"/>
      <c r="F1032" s="48"/>
      <c r="G1032" s="48"/>
      <c r="H1032" s="48"/>
      <c r="I1032" s="48"/>
      <c r="J1032" s="48"/>
      <c r="K1032" s="48"/>
      <c r="L1032" s="48"/>
      <c r="M1032" s="48"/>
      <c r="N1032" s="48"/>
      <c r="O1032" s="48"/>
      <c r="P1032" s="48"/>
      <c r="Q1032" s="48"/>
      <c r="R1032" s="48"/>
      <c r="S1032" s="48"/>
      <c r="T1032" s="48"/>
      <c r="U1032" s="48"/>
      <c r="V1032" s="48"/>
      <c r="W1032" s="48"/>
      <c r="X1032" s="48"/>
      <c r="Y1032" s="48"/>
      <c r="Z1032" s="48"/>
      <c r="AA1032" s="48"/>
    </row>
    <row r="1033">
      <c r="A1033" s="48"/>
      <c r="B1033" s="48"/>
      <c r="C1033" s="48"/>
      <c r="D1033" s="48"/>
      <c r="E1033" s="48"/>
      <c r="F1033" s="48"/>
      <c r="G1033" s="48"/>
      <c r="H1033" s="48"/>
      <c r="I1033" s="48"/>
      <c r="J1033" s="48"/>
      <c r="K1033" s="48"/>
      <c r="L1033" s="48"/>
      <c r="M1033" s="48"/>
      <c r="N1033" s="48"/>
      <c r="O1033" s="48"/>
      <c r="P1033" s="48"/>
      <c r="Q1033" s="48"/>
      <c r="R1033" s="48"/>
      <c r="S1033" s="48"/>
      <c r="T1033" s="48"/>
      <c r="U1033" s="48"/>
      <c r="V1033" s="48"/>
      <c r="W1033" s="48"/>
      <c r="X1033" s="48"/>
      <c r="Y1033" s="48"/>
      <c r="Z1033" s="48"/>
      <c r="AA1033" s="48"/>
    </row>
    <row r="1034">
      <c r="A1034" s="48"/>
      <c r="B1034" s="48"/>
      <c r="C1034" s="48"/>
      <c r="D1034" s="48"/>
      <c r="E1034" s="48"/>
      <c r="F1034" s="48"/>
      <c r="G1034" s="48"/>
      <c r="H1034" s="48"/>
      <c r="I1034" s="48"/>
      <c r="J1034" s="48"/>
      <c r="K1034" s="48"/>
      <c r="L1034" s="48"/>
      <c r="M1034" s="48"/>
      <c r="N1034" s="48"/>
      <c r="O1034" s="48"/>
      <c r="P1034" s="48"/>
      <c r="Q1034" s="48"/>
      <c r="R1034" s="48"/>
      <c r="S1034" s="48"/>
      <c r="T1034" s="48"/>
      <c r="U1034" s="48"/>
      <c r="V1034" s="48"/>
      <c r="W1034" s="48"/>
      <c r="X1034" s="48"/>
      <c r="Y1034" s="48"/>
      <c r="Z1034" s="48"/>
      <c r="AA1034" s="48"/>
    </row>
    <row r="1035">
      <c r="A1035" s="48"/>
      <c r="B1035" s="48"/>
      <c r="C1035" s="48"/>
      <c r="D1035" s="48"/>
      <c r="E1035" s="48"/>
      <c r="F1035" s="48"/>
      <c r="G1035" s="48"/>
      <c r="H1035" s="48"/>
      <c r="I1035" s="48"/>
      <c r="J1035" s="48"/>
      <c r="K1035" s="48"/>
      <c r="L1035" s="48"/>
      <c r="M1035" s="48"/>
      <c r="N1035" s="48"/>
      <c r="O1035" s="48"/>
      <c r="P1035" s="48"/>
      <c r="Q1035" s="48"/>
      <c r="R1035" s="48"/>
      <c r="S1035" s="48"/>
      <c r="T1035" s="48"/>
      <c r="U1035" s="48"/>
      <c r="V1035" s="48"/>
      <c r="W1035" s="48"/>
      <c r="X1035" s="48"/>
      <c r="Y1035" s="48"/>
      <c r="Z1035" s="48"/>
      <c r="AA1035" s="48"/>
    </row>
    <row r="1036">
      <c r="A1036" s="48"/>
      <c r="B1036" s="48"/>
      <c r="C1036" s="48"/>
      <c r="D1036" s="48"/>
      <c r="E1036" s="48"/>
      <c r="F1036" s="48"/>
      <c r="G1036" s="48"/>
      <c r="H1036" s="48"/>
      <c r="I1036" s="48"/>
      <c r="J1036" s="48"/>
      <c r="K1036" s="48"/>
      <c r="L1036" s="48"/>
      <c r="M1036" s="48"/>
      <c r="N1036" s="48"/>
      <c r="O1036" s="48"/>
      <c r="P1036" s="48"/>
      <c r="Q1036" s="48"/>
      <c r="R1036" s="48"/>
      <c r="S1036" s="48"/>
      <c r="T1036" s="48"/>
      <c r="U1036" s="48"/>
      <c r="V1036" s="48"/>
      <c r="W1036" s="48"/>
      <c r="X1036" s="48"/>
      <c r="Y1036" s="48"/>
      <c r="Z1036" s="48"/>
      <c r="AA1036" s="48"/>
    </row>
    <row r="1037">
      <c r="A1037" s="48"/>
      <c r="B1037" s="48"/>
      <c r="C1037" s="48"/>
      <c r="D1037" s="48"/>
      <c r="E1037" s="48"/>
      <c r="F1037" s="48"/>
      <c r="G1037" s="48"/>
      <c r="H1037" s="48"/>
      <c r="I1037" s="48"/>
      <c r="J1037" s="48"/>
      <c r="K1037" s="48"/>
      <c r="L1037" s="48"/>
      <c r="M1037" s="48"/>
      <c r="N1037" s="48"/>
      <c r="O1037" s="48"/>
      <c r="P1037" s="48"/>
      <c r="Q1037" s="48"/>
      <c r="R1037" s="48"/>
      <c r="S1037" s="48"/>
      <c r="T1037" s="48"/>
      <c r="U1037" s="48"/>
      <c r="V1037" s="48"/>
      <c r="W1037" s="48"/>
      <c r="X1037" s="48"/>
      <c r="Y1037" s="48"/>
      <c r="Z1037" s="48"/>
      <c r="AA1037" s="48"/>
    </row>
    <row r="1038">
      <c r="A1038" s="48"/>
      <c r="B1038" s="48"/>
      <c r="C1038" s="48"/>
      <c r="D1038" s="48"/>
      <c r="E1038" s="48"/>
      <c r="F1038" s="48"/>
      <c r="G1038" s="48"/>
      <c r="H1038" s="48"/>
      <c r="I1038" s="48"/>
      <c r="J1038" s="48"/>
      <c r="K1038" s="48"/>
      <c r="L1038" s="48"/>
      <c r="M1038" s="48"/>
      <c r="N1038" s="48"/>
      <c r="O1038" s="48"/>
      <c r="P1038" s="48"/>
      <c r="Q1038" s="48"/>
      <c r="R1038" s="48"/>
      <c r="S1038" s="48"/>
      <c r="T1038" s="48"/>
      <c r="U1038" s="48"/>
      <c r="V1038" s="48"/>
      <c r="W1038" s="48"/>
      <c r="X1038" s="48"/>
      <c r="Y1038" s="48"/>
      <c r="Z1038" s="48"/>
      <c r="AA1038" s="48"/>
    </row>
    <row r="1039">
      <c r="A1039" s="48"/>
      <c r="B1039" s="48"/>
      <c r="C1039" s="48"/>
      <c r="D1039" s="48"/>
      <c r="E1039" s="48"/>
      <c r="F1039" s="48"/>
      <c r="G1039" s="48"/>
      <c r="H1039" s="48"/>
      <c r="I1039" s="48"/>
      <c r="J1039" s="48"/>
      <c r="K1039" s="48"/>
      <c r="L1039" s="48"/>
      <c r="M1039" s="48"/>
      <c r="N1039" s="48"/>
      <c r="O1039" s="48"/>
      <c r="P1039" s="48"/>
      <c r="Q1039" s="48"/>
      <c r="R1039" s="48"/>
      <c r="S1039" s="48"/>
      <c r="T1039" s="48"/>
      <c r="U1039" s="48"/>
      <c r="V1039" s="48"/>
      <c r="W1039" s="48"/>
      <c r="X1039" s="48"/>
      <c r="Y1039" s="48"/>
      <c r="Z1039" s="48"/>
      <c r="AA1039" s="48"/>
    </row>
    <row r="1040">
      <c r="A1040" s="48"/>
      <c r="B1040" s="48"/>
      <c r="C1040" s="48"/>
      <c r="D1040" s="48"/>
      <c r="E1040" s="48"/>
      <c r="F1040" s="48"/>
      <c r="G1040" s="48"/>
      <c r="H1040" s="48"/>
      <c r="I1040" s="48"/>
      <c r="J1040" s="48"/>
      <c r="K1040" s="48"/>
      <c r="L1040" s="48"/>
      <c r="M1040" s="48"/>
      <c r="N1040" s="48"/>
      <c r="O1040" s="48"/>
      <c r="P1040" s="48"/>
      <c r="Q1040" s="48"/>
      <c r="R1040" s="48"/>
      <c r="S1040" s="48"/>
      <c r="T1040" s="48"/>
      <c r="U1040" s="48"/>
      <c r="V1040" s="48"/>
      <c r="W1040" s="48"/>
      <c r="X1040" s="48"/>
      <c r="Y1040" s="48"/>
      <c r="Z1040" s="48"/>
      <c r="AA1040" s="48"/>
    </row>
    <row r="1041">
      <c r="A1041" s="48"/>
      <c r="B1041" s="48"/>
      <c r="C1041" s="48"/>
      <c r="D1041" s="48"/>
      <c r="E1041" s="48"/>
      <c r="F1041" s="48"/>
      <c r="G1041" s="48"/>
      <c r="H1041" s="48"/>
      <c r="I1041" s="48"/>
      <c r="J1041" s="48"/>
      <c r="K1041" s="48"/>
      <c r="L1041" s="48"/>
      <c r="M1041" s="48"/>
      <c r="N1041" s="48"/>
      <c r="O1041" s="48"/>
      <c r="P1041" s="48"/>
      <c r="Q1041" s="48"/>
      <c r="R1041" s="48"/>
      <c r="S1041" s="48"/>
      <c r="T1041" s="48"/>
      <c r="U1041" s="48"/>
      <c r="V1041" s="48"/>
      <c r="W1041" s="48"/>
      <c r="X1041" s="48"/>
      <c r="Y1041" s="48"/>
      <c r="Z1041" s="48"/>
      <c r="AA1041" s="48"/>
    </row>
    <row r="1042">
      <c r="A1042" s="48"/>
      <c r="B1042" s="48"/>
      <c r="C1042" s="48"/>
      <c r="D1042" s="48"/>
      <c r="E1042" s="48"/>
      <c r="F1042" s="48"/>
      <c r="G1042" s="48"/>
      <c r="H1042" s="48"/>
      <c r="I1042" s="48"/>
      <c r="J1042" s="48"/>
      <c r="K1042" s="48"/>
      <c r="L1042" s="48"/>
      <c r="M1042" s="48"/>
      <c r="N1042" s="48"/>
      <c r="O1042" s="48"/>
      <c r="P1042" s="48"/>
      <c r="Q1042" s="48"/>
      <c r="R1042" s="48"/>
      <c r="S1042" s="48"/>
      <c r="T1042" s="48"/>
      <c r="U1042" s="48"/>
      <c r="V1042" s="48"/>
      <c r="W1042" s="48"/>
      <c r="X1042" s="48"/>
      <c r="Y1042" s="48"/>
      <c r="Z1042" s="48"/>
      <c r="AA1042" s="48"/>
    </row>
    <row r="1043">
      <c r="A1043" s="48"/>
      <c r="B1043" s="48"/>
      <c r="C1043" s="48"/>
      <c r="D1043" s="48"/>
      <c r="E1043" s="48"/>
      <c r="F1043" s="48"/>
      <c r="G1043" s="48"/>
      <c r="H1043" s="48"/>
      <c r="I1043" s="48"/>
      <c r="J1043" s="48"/>
      <c r="K1043" s="48"/>
      <c r="L1043" s="48"/>
      <c r="M1043" s="48"/>
      <c r="N1043" s="48"/>
      <c r="O1043" s="48"/>
      <c r="P1043" s="48"/>
      <c r="Q1043" s="48"/>
      <c r="R1043" s="48"/>
      <c r="S1043" s="48"/>
      <c r="T1043" s="48"/>
      <c r="U1043" s="48"/>
      <c r="V1043" s="48"/>
      <c r="W1043" s="48"/>
      <c r="X1043" s="48"/>
      <c r="Y1043" s="48"/>
      <c r="Z1043" s="48"/>
      <c r="AA1043" s="48"/>
    </row>
    <row r="1044">
      <c r="A1044" s="48"/>
      <c r="B1044" s="48"/>
      <c r="C1044" s="48"/>
      <c r="D1044" s="48"/>
      <c r="E1044" s="48"/>
      <c r="F1044" s="48"/>
      <c r="G1044" s="48"/>
      <c r="H1044" s="48"/>
      <c r="I1044" s="48"/>
      <c r="J1044" s="48"/>
      <c r="K1044" s="48"/>
      <c r="L1044" s="48"/>
      <c r="M1044" s="48"/>
      <c r="N1044" s="48"/>
      <c r="O1044" s="48"/>
      <c r="P1044" s="48"/>
      <c r="Q1044" s="48"/>
      <c r="R1044" s="48"/>
      <c r="S1044" s="48"/>
      <c r="T1044" s="48"/>
      <c r="U1044" s="48"/>
      <c r="V1044" s="48"/>
      <c r="W1044" s="48"/>
      <c r="X1044" s="48"/>
      <c r="Y1044" s="48"/>
      <c r="Z1044" s="48"/>
      <c r="AA1044" s="48"/>
    </row>
    <row r="1045">
      <c r="A1045" s="48"/>
      <c r="B1045" s="48"/>
      <c r="C1045" s="48"/>
      <c r="D1045" s="48"/>
      <c r="E1045" s="48"/>
      <c r="F1045" s="48"/>
      <c r="G1045" s="48"/>
      <c r="H1045" s="48"/>
      <c r="I1045" s="48"/>
      <c r="J1045" s="48"/>
      <c r="K1045" s="48"/>
      <c r="L1045" s="48"/>
      <c r="M1045" s="48"/>
      <c r="N1045" s="48"/>
      <c r="O1045" s="48"/>
      <c r="P1045" s="48"/>
      <c r="Q1045" s="48"/>
      <c r="R1045" s="48"/>
      <c r="S1045" s="48"/>
      <c r="T1045" s="48"/>
      <c r="U1045" s="48"/>
      <c r="V1045" s="48"/>
      <c r="W1045" s="48"/>
      <c r="X1045" s="48"/>
      <c r="Y1045" s="48"/>
      <c r="Z1045" s="48"/>
      <c r="AA1045" s="48"/>
    </row>
    <row r="1046">
      <c r="A1046" s="48"/>
      <c r="B1046" s="48"/>
      <c r="C1046" s="48"/>
      <c r="D1046" s="48"/>
      <c r="E1046" s="48"/>
      <c r="F1046" s="48"/>
      <c r="G1046" s="48"/>
      <c r="H1046" s="48"/>
      <c r="I1046" s="48"/>
      <c r="J1046" s="48"/>
      <c r="K1046" s="48"/>
      <c r="L1046" s="48"/>
      <c r="M1046" s="48"/>
      <c r="N1046" s="48"/>
      <c r="O1046" s="48"/>
      <c r="P1046" s="48"/>
      <c r="Q1046" s="48"/>
      <c r="R1046" s="48"/>
      <c r="S1046" s="48"/>
      <c r="T1046" s="48"/>
      <c r="U1046" s="48"/>
      <c r="V1046" s="48"/>
      <c r="W1046" s="48"/>
      <c r="X1046" s="48"/>
      <c r="Y1046" s="48"/>
      <c r="Z1046" s="48"/>
      <c r="AA1046" s="48"/>
    </row>
    <row r="1047">
      <c r="A1047" s="48"/>
      <c r="B1047" s="48"/>
      <c r="C1047" s="48"/>
      <c r="D1047" s="48"/>
      <c r="E1047" s="48"/>
      <c r="F1047" s="48"/>
      <c r="G1047" s="48"/>
      <c r="H1047" s="48"/>
      <c r="I1047" s="48"/>
      <c r="J1047" s="48"/>
      <c r="K1047" s="48"/>
      <c r="L1047" s="48"/>
      <c r="M1047" s="48"/>
      <c r="N1047" s="48"/>
      <c r="O1047" s="48"/>
      <c r="P1047" s="48"/>
      <c r="Q1047" s="48"/>
      <c r="R1047" s="48"/>
      <c r="S1047" s="48"/>
      <c r="T1047" s="48"/>
      <c r="U1047" s="48"/>
      <c r="V1047" s="48"/>
      <c r="W1047" s="48"/>
      <c r="X1047" s="48"/>
      <c r="Y1047" s="48"/>
      <c r="Z1047" s="48"/>
      <c r="AA1047" s="48"/>
    </row>
    <row r="1048">
      <c r="A1048" s="48"/>
      <c r="B1048" s="48"/>
      <c r="C1048" s="48"/>
      <c r="D1048" s="48"/>
      <c r="E1048" s="48"/>
      <c r="F1048" s="48"/>
      <c r="G1048" s="48"/>
      <c r="H1048" s="48"/>
      <c r="I1048" s="48"/>
      <c r="J1048" s="48"/>
      <c r="K1048" s="48"/>
      <c r="L1048" s="48"/>
      <c r="M1048" s="48"/>
      <c r="N1048" s="48"/>
      <c r="O1048" s="48"/>
      <c r="P1048" s="48"/>
      <c r="Q1048" s="48"/>
      <c r="R1048" s="48"/>
      <c r="S1048" s="48"/>
      <c r="T1048" s="48"/>
      <c r="U1048" s="48"/>
      <c r="V1048" s="48"/>
      <c r="W1048" s="48"/>
      <c r="X1048" s="48"/>
      <c r="Y1048" s="48"/>
      <c r="Z1048" s="48"/>
      <c r="AA1048" s="48"/>
    </row>
    <row r="1049">
      <c r="A1049" s="48"/>
      <c r="B1049" s="48"/>
      <c r="C1049" s="48"/>
      <c r="D1049" s="48"/>
      <c r="E1049" s="48"/>
      <c r="F1049" s="48"/>
      <c r="G1049" s="48"/>
      <c r="H1049" s="48"/>
      <c r="I1049" s="48"/>
      <c r="J1049" s="48"/>
      <c r="K1049" s="48"/>
      <c r="L1049" s="48"/>
      <c r="M1049" s="48"/>
      <c r="N1049" s="48"/>
      <c r="O1049" s="48"/>
      <c r="P1049" s="48"/>
      <c r="Q1049" s="48"/>
      <c r="R1049" s="48"/>
      <c r="S1049" s="48"/>
      <c r="T1049" s="48"/>
      <c r="U1049" s="48"/>
      <c r="V1049" s="48"/>
      <c r="W1049" s="48"/>
      <c r="X1049" s="48"/>
      <c r="Y1049" s="48"/>
      <c r="Z1049" s="48"/>
      <c r="AA1049" s="48"/>
    </row>
    <row r="1050">
      <c r="A1050" s="48"/>
      <c r="B1050" s="48"/>
      <c r="C1050" s="48"/>
      <c r="D1050" s="48"/>
      <c r="E1050" s="48"/>
      <c r="F1050" s="48"/>
      <c r="G1050" s="48"/>
      <c r="H1050" s="48"/>
      <c r="I1050" s="48"/>
      <c r="J1050" s="48"/>
      <c r="K1050" s="48"/>
      <c r="L1050" s="48"/>
      <c r="M1050" s="48"/>
      <c r="N1050" s="48"/>
      <c r="O1050" s="48"/>
      <c r="P1050" s="48"/>
      <c r="Q1050" s="48"/>
      <c r="R1050" s="48"/>
      <c r="S1050" s="48"/>
      <c r="T1050" s="48"/>
      <c r="U1050" s="48"/>
      <c r="V1050" s="48"/>
      <c r="W1050" s="48"/>
      <c r="X1050" s="48"/>
      <c r="Y1050" s="48"/>
      <c r="Z1050" s="48"/>
      <c r="AA1050" s="48"/>
    </row>
    <row r="1051">
      <c r="A1051" s="48"/>
      <c r="B1051" s="48"/>
      <c r="C1051" s="48"/>
      <c r="D1051" s="48"/>
      <c r="E1051" s="48"/>
      <c r="F1051" s="48"/>
      <c r="G1051" s="48"/>
      <c r="H1051" s="48"/>
      <c r="I1051" s="48"/>
      <c r="J1051" s="48"/>
      <c r="K1051" s="48"/>
      <c r="L1051" s="48"/>
      <c r="M1051" s="48"/>
      <c r="N1051" s="48"/>
      <c r="O1051" s="48"/>
      <c r="P1051" s="48"/>
      <c r="Q1051" s="48"/>
      <c r="R1051" s="48"/>
      <c r="S1051" s="48"/>
      <c r="T1051" s="48"/>
      <c r="U1051" s="48"/>
      <c r="V1051" s="48"/>
      <c r="W1051" s="48"/>
      <c r="X1051" s="48"/>
      <c r="Y1051" s="48"/>
      <c r="Z1051" s="48"/>
      <c r="AA1051" s="48"/>
    </row>
    <row r="1052">
      <c r="A1052" s="48"/>
      <c r="B1052" s="48"/>
      <c r="C1052" s="48"/>
      <c r="D1052" s="48"/>
      <c r="E1052" s="48"/>
      <c r="F1052" s="48"/>
      <c r="G1052" s="48"/>
      <c r="H1052" s="48"/>
      <c r="I1052" s="48"/>
      <c r="J1052" s="48"/>
      <c r="K1052" s="48"/>
      <c r="L1052" s="48"/>
      <c r="M1052" s="48"/>
      <c r="N1052" s="48"/>
      <c r="O1052" s="48"/>
      <c r="P1052" s="48"/>
      <c r="Q1052" s="48"/>
      <c r="R1052" s="48"/>
      <c r="S1052" s="48"/>
      <c r="T1052" s="48"/>
      <c r="U1052" s="48"/>
      <c r="V1052" s="48"/>
      <c r="W1052" s="48"/>
      <c r="X1052" s="48"/>
      <c r="Y1052" s="48"/>
      <c r="Z1052" s="48"/>
      <c r="AA1052" s="48"/>
    </row>
    <row r="1053">
      <c r="A1053" s="48"/>
      <c r="B1053" s="48"/>
      <c r="C1053" s="48"/>
      <c r="D1053" s="48"/>
      <c r="E1053" s="48"/>
      <c r="F1053" s="48"/>
      <c r="G1053" s="48"/>
      <c r="H1053" s="48"/>
      <c r="I1053" s="48"/>
      <c r="J1053" s="48"/>
      <c r="K1053" s="48"/>
      <c r="L1053" s="48"/>
      <c r="M1053" s="48"/>
      <c r="N1053" s="48"/>
      <c r="O1053" s="48"/>
      <c r="P1053" s="48"/>
      <c r="Q1053" s="48"/>
      <c r="R1053" s="48"/>
      <c r="S1053" s="48"/>
      <c r="T1053" s="48"/>
      <c r="U1053" s="48"/>
      <c r="V1053" s="48"/>
      <c r="W1053" s="48"/>
      <c r="X1053" s="48"/>
      <c r="Y1053" s="48"/>
      <c r="Z1053" s="48"/>
      <c r="AA1053" s="48"/>
    </row>
    <row r="1054">
      <c r="A1054" s="48"/>
      <c r="B1054" s="48"/>
      <c r="C1054" s="48"/>
      <c r="D1054" s="48"/>
      <c r="E1054" s="48"/>
      <c r="F1054" s="48"/>
      <c r="G1054" s="48"/>
      <c r="H1054" s="48"/>
      <c r="I1054" s="48"/>
      <c r="J1054" s="48"/>
      <c r="K1054" s="48"/>
      <c r="L1054" s="48"/>
      <c r="M1054" s="48"/>
      <c r="N1054" s="48"/>
      <c r="O1054" s="48"/>
      <c r="P1054" s="48"/>
      <c r="Q1054" s="48"/>
      <c r="R1054" s="48"/>
      <c r="S1054" s="48"/>
      <c r="T1054" s="48"/>
      <c r="U1054" s="48"/>
      <c r="V1054" s="48"/>
      <c r="W1054" s="48"/>
      <c r="X1054" s="48"/>
      <c r="Y1054" s="48"/>
      <c r="Z1054" s="48"/>
      <c r="AA1054" s="48"/>
    </row>
    <row r="1055">
      <c r="A1055" s="48"/>
      <c r="B1055" s="48"/>
      <c r="C1055" s="48"/>
      <c r="D1055" s="48"/>
      <c r="E1055" s="48"/>
      <c r="F1055" s="48"/>
      <c r="G1055" s="48"/>
      <c r="H1055" s="48"/>
      <c r="I1055" s="48"/>
      <c r="J1055" s="48"/>
      <c r="K1055" s="48"/>
      <c r="L1055" s="48"/>
      <c r="M1055" s="48"/>
      <c r="N1055" s="48"/>
      <c r="O1055" s="48"/>
      <c r="P1055" s="48"/>
      <c r="Q1055" s="48"/>
      <c r="R1055" s="48"/>
      <c r="S1055" s="48"/>
      <c r="T1055" s="48"/>
      <c r="U1055" s="48"/>
      <c r="V1055" s="48"/>
      <c r="W1055" s="48"/>
      <c r="X1055" s="48"/>
      <c r="Y1055" s="48"/>
      <c r="Z1055" s="48"/>
      <c r="AA1055" s="48"/>
    </row>
    <row r="1056">
      <c r="A1056" s="48"/>
      <c r="B1056" s="48"/>
      <c r="C1056" s="48"/>
      <c r="D1056" s="48"/>
      <c r="E1056" s="48"/>
      <c r="F1056" s="48"/>
      <c r="G1056" s="48"/>
      <c r="H1056" s="48"/>
      <c r="I1056" s="48"/>
      <c r="J1056" s="48"/>
      <c r="K1056" s="48"/>
      <c r="L1056" s="48"/>
      <c r="M1056" s="48"/>
      <c r="N1056" s="48"/>
      <c r="O1056" s="48"/>
      <c r="P1056" s="48"/>
      <c r="Q1056" s="48"/>
      <c r="R1056" s="48"/>
      <c r="S1056" s="48"/>
      <c r="T1056" s="48"/>
      <c r="U1056" s="48"/>
      <c r="V1056" s="48"/>
      <c r="W1056" s="48"/>
      <c r="X1056" s="48"/>
      <c r="Y1056" s="48"/>
      <c r="Z1056" s="48"/>
      <c r="AA1056" s="48"/>
    </row>
    <row r="1057">
      <c r="A1057" s="48"/>
      <c r="B1057" s="48"/>
      <c r="C1057" s="48"/>
      <c r="D1057" s="48"/>
      <c r="E1057" s="48"/>
      <c r="F1057" s="48"/>
      <c r="G1057" s="48"/>
      <c r="H1057" s="48"/>
      <c r="I1057" s="48"/>
      <c r="J1057" s="48"/>
      <c r="K1057" s="48"/>
      <c r="L1057" s="48"/>
      <c r="M1057" s="48"/>
      <c r="N1057" s="48"/>
      <c r="O1057" s="48"/>
      <c r="P1057" s="48"/>
      <c r="Q1057" s="48"/>
      <c r="R1057" s="48"/>
      <c r="S1057" s="48"/>
      <c r="T1057" s="48"/>
      <c r="U1057" s="48"/>
      <c r="V1057" s="48"/>
      <c r="W1057" s="48"/>
      <c r="X1057" s="48"/>
      <c r="Y1057" s="48"/>
      <c r="Z1057" s="48"/>
      <c r="AA1057" s="48"/>
    </row>
    <row r="1058">
      <c r="A1058" s="48"/>
      <c r="B1058" s="48"/>
      <c r="C1058" s="48"/>
      <c r="D1058" s="48"/>
      <c r="E1058" s="48"/>
      <c r="F1058" s="48"/>
      <c r="G1058" s="48"/>
      <c r="H1058" s="48"/>
      <c r="I1058" s="48"/>
      <c r="J1058" s="48"/>
      <c r="K1058" s="48"/>
      <c r="L1058" s="48"/>
      <c r="M1058" s="48"/>
      <c r="N1058" s="48"/>
      <c r="O1058" s="48"/>
      <c r="P1058" s="48"/>
      <c r="Q1058" s="48"/>
      <c r="R1058" s="48"/>
      <c r="S1058" s="48"/>
      <c r="T1058" s="48"/>
      <c r="U1058" s="48"/>
      <c r="V1058" s="48"/>
      <c r="W1058" s="48"/>
      <c r="X1058" s="48"/>
      <c r="Y1058" s="48"/>
      <c r="Z1058" s="48"/>
      <c r="AA1058" s="48"/>
    </row>
    <row r="1059">
      <c r="A1059" s="48"/>
      <c r="B1059" s="48"/>
      <c r="C1059" s="48"/>
      <c r="D1059" s="48"/>
      <c r="E1059" s="48"/>
      <c r="F1059" s="48"/>
      <c r="G1059" s="48"/>
      <c r="H1059" s="48"/>
      <c r="I1059" s="48"/>
      <c r="J1059" s="48"/>
      <c r="K1059" s="48"/>
      <c r="L1059" s="48"/>
      <c r="M1059" s="48"/>
      <c r="N1059" s="48"/>
      <c r="O1059" s="48"/>
      <c r="P1059" s="48"/>
      <c r="Q1059" s="48"/>
      <c r="R1059" s="48"/>
      <c r="S1059" s="48"/>
      <c r="T1059" s="48"/>
      <c r="U1059" s="48"/>
      <c r="V1059" s="48"/>
      <c r="W1059" s="48"/>
      <c r="X1059" s="48"/>
      <c r="Y1059" s="48"/>
      <c r="Z1059" s="48"/>
      <c r="AA1059" s="48"/>
    </row>
    <row r="1060">
      <c r="A1060" s="48"/>
      <c r="B1060" s="48"/>
      <c r="C1060" s="48"/>
      <c r="D1060" s="48"/>
      <c r="E1060" s="48"/>
      <c r="F1060" s="48"/>
      <c r="G1060" s="48"/>
      <c r="H1060" s="48"/>
      <c r="I1060" s="48"/>
      <c r="J1060" s="48"/>
      <c r="K1060" s="48"/>
      <c r="L1060" s="48"/>
      <c r="M1060" s="48"/>
      <c r="N1060" s="48"/>
      <c r="O1060" s="48"/>
      <c r="P1060" s="48"/>
      <c r="Q1060" s="48"/>
      <c r="R1060" s="48"/>
      <c r="S1060" s="48"/>
      <c r="T1060" s="48"/>
      <c r="U1060" s="48"/>
      <c r="V1060" s="48"/>
      <c r="W1060" s="48"/>
      <c r="X1060" s="48"/>
      <c r="Y1060" s="48"/>
      <c r="Z1060" s="48"/>
      <c r="AA1060" s="48"/>
    </row>
    <row r="1061">
      <c r="A1061" s="48"/>
      <c r="B1061" s="48"/>
      <c r="C1061" s="48"/>
      <c r="D1061" s="48"/>
      <c r="E1061" s="48"/>
      <c r="F1061" s="48"/>
      <c r="G1061" s="48"/>
      <c r="H1061" s="48"/>
      <c r="I1061" s="48"/>
      <c r="J1061" s="48"/>
      <c r="K1061" s="48"/>
      <c r="L1061" s="48"/>
      <c r="M1061" s="48"/>
      <c r="N1061" s="48"/>
      <c r="O1061" s="48"/>
      <c r="P1061" s="48"/>
      <c r="Q1061" s="48"/>
      <c r="R1061" s="48"/>
      <c r="S1061" s="48"/>
      <c r="T1061" s="48"/>
      <c r="U1061" s="48"/>
      <c r="V1061" s="48"/>
      <c r="W1061" s="48"/>
      <c r="X1061" s="48"/>
      <c r="Y1061" s="48"/>
      <c r="Z1061" s="48"/>
      <c r="AA1061" s="48"/>
    </row>
    <row r="1062">
      <c r="A1062" s="48"/>
      <c r="B1062" s="48"/>
      <c r="C1062" s="48"/>
      <c r="D1062" s="48"/>
      <c r="E1062" s="48"/>
      <c r="F1062" s="48"/>
      <c r="G1062" s="48"/>
      <c r="H1062" s="48"/>
      <c r="I1062" s="48"/>
      <c r="J1062" s="48"/>
      <c r="K1062" s="48"/>
      <c r="L1062" s="48"/>
      <c r="M1062" s="48"/>
      <c r="N1062" s="48"/>
      <c r="O1062" s="48"/>
      <c r="P1062" s="48"/>
      <c r="Q1062" s="48"/>
      <c r="R1062" s="48"/>
      <c r="S1062" s="48"/>
      <c r="T1062" s="48"/>
      <c r="U1062" s="48"/>
      <c r="V1062" s="48"/>
      <c r="W1062" s="48"/>
      <c r="X1062" s="48"/>
      <c r="Y1062" s="48"/>
      <c r="Z1062" s="48"/>
      <c r="AA1062" s="48"/>
    </row>
    <row r="1063">
      <c r="A1063" s="48"/>
      <c r="B1063" s="48"/>
      <c r="C1063" s="48"/>
      <c r="D1063" s="48"/>
      <c r="E1063" s="48"/>
      <c r="F1063" s="48"/>
      <c r="G1063" s="48"/>
      <c r="H1063" s="48"/>
      <c r="I1063" s="48"/>
      <c r="J1063" s="48"/>
      <c r="K1063" s="48"/>
      <c r="L1063" s="48"/>
      <c r="M1063" s="48"/>
      <c r="N1063" s="48"/>
      <c r="O1063" s="48"/>
      <c r="P1063" s="48"/>
      <c r="Q1063" s="48"/>
      <c r="R1063" s="48"/>
      <c r="S1063" s="48"/>
      <c r="T1063" s="48"/>
      <c r="U1063" s="48"/>
      <c r="V1063" s="48"/>
      <c r="W1063" s="48"/>
      <c r="X1063" s="48"/>
      <c r="Y1063" s="48"/>
      <c r="Z1063" s="48"/>
      <c r="AA1063" s="48"/>
    </row>
    <row r="1064">
      <c r="A1064" s="48"/>
      <c r="B1064" s="48"/>
      <c r="C1064" s="48"/>
      <c r="D1064" s="48"/>
      <c r="E1064" s="48"/>
      <c r="F1064" s="48"/>
      <c r="G1064" s="48"/>
      <c r="H1064" s="48"/>
      <c r="I1064" s="48"/>
      <c r="J1064" s="48"/>
      <c r="K1064" s="48"/>
      <c r="L1064" s="48"/>
      <c r="M1064" s="48"/>
      <c r="N1064" s="48"/>
      <c r="O1064" s="48"/>
      <c r="P1064" s="48"/>
      <c r="Q1064" s="48"/>
      <c r="R1064" s="48"/>
      <c r="S1064" s="48"/>
      <c r="T1064" s="48"/>
      <c r="U1064" s="48"/>
      <c r="V1064" s="48"/>
      <c r="W1064" s="48"/>
      <c r="X1064" s="48"/>
      <c r="Y1064" s="48"/>
      <c r="Z1064" s="48"/>
      <c r="AA1064" s="48"/>
    </row>
    <row r="1065">
      <c r="A1065" s="48"/>
      <c r="B1065" s="48"/>
      <c r="C1065" s="48"/>
      <c r="D1065" s="48"/>
      <c r="E1065" s="48"/>
      <c r="F1065" s="48"/>
      <c r="G1065" s="48"/>
      <c r="H1065" s="48"/>
      <c r="I1065" s="48"/>
      <c r="J1065" s="48"/>
      <c r="K1065" s="48"/>
      <c r="L1065" s="48"/>
      <c r="M1065" s="48"/>
      <c r="N1065" s="48"/>
      <c r="O1065" s="48"/>
      <c r="P1065" s="48"/>
      <c r="Q1065" s="48"/>
      <c r="R1065" s="48"/>
      <c r="S1065" s="48"/>
      <c r="T1065" s="48"/>
      <c r="U1065" s="48"/>
      <c r="V1065" s="48"/>
      <c r="W1065" s="48"/>
      <c r="X1065" s="48"/>
      <c r="Y1065" s="48"/>
      <c r="Z1065" s="48"/>
      <c r="AA1065" s="48"/>
    </row>
    <row r="1066">
      <c r="A1066" s="48"/>
      <c r="B1066" s="48"/>
      <c r="C1066" s="48"/>
      <c r="D1066" s="48"/>
      <c r="E1066" s="48"/>
      <c r="F1066" s="48"/>
      <c r="G1066" s="48"/>
      <c r="H1066" s="48"/>
      <c r="I1066" s="48"/>
      <c r="J1066" s="48"/>
      <c r="K1066" s="48"/>
      <c r="L1066" s="48"/>
      <c r="M1066" s="48"/>
      <c r="N1066" s="48"/>
      <c r="O1066" s="48"/>
      <c r="P1066" s="48"/>
      <c r="Q1066" s="48"/>
      <c r="R1066" s="48"/>
      <c r="S1066" s="48"/>
      <c r="T1066" s="48"/>
      <c r="U1066" s="48"/>
      <c r="V1066" s="48"/>
      <c r="W1066" s="48"/>
      <c r="X1066" s="48"/>
      <c r="Y1066" s="48"/>
      <c r="Z1066" s="48"/>
      <c r="AA1066" s="48"/>
    </row>
    <row r="1067">
      <c r="A1067" s="48"/>
      <c r="B1067" s="48"/>
      <c r="C1067" s="48"/>
      <c r="D1067" s="48"/>
      <c r="E1067" s="48"/>
      <c r="F1067" s="48"/>
      <c r="G1067" s="48"/>
      <c r="H1067" s="48"/>
      <c r="I1067" s="48"/>
      <c r="J1067" s="48"/>
      <c r="K1067" s="48"/>
      <c r="L1067" s="48"/>
      <c r="M1067" s="48"/>
      <c r="N1067" s="48"/>
      <c r="O1067" s="48"/>
      <c r="P1067" s="48"/>
      <c r="Q1067" s="48"/>
      <c r="R1067" s="48"/>
      <c r="S1067" s="48"/>
      <c r="T1067" s="48"/>
      <c r="U1067" s="48"/>
      <c r="V1067" s="48"/>
      <c r="W1067" s="48"/>
      <c r="X1067" s="48"/>
      <c r="Y1067" s="48"/>
      <c r="Z1067" s="48"/>
      <c r="AA1067" s="48"/>
    </row>
    <row r="1068">
      <c r="A1068" s="48"/>
      <c r="B1068" s="48"/>
      <c r="C1068" s="48"/>
      <c r="D1068" s="48"/>
      <c r="E1068" s="48"/>
      <c r="F1068" s="48"/>
      <c r="G1068" s="48"/>
      <c r="H1068" s="48"/>
      <c r="I1068" s="48"/>
      <c r="J1068" s="48"/>
      <c r="K1068" s="48"/>
      <c r="L1068" s="48"/>
      <c r="M1068" s="48"/>
      <c r="N1068" s="48"/>
      <c r="O1068" s="48"/>
      <c r="P1068" s="48"/>
      <c r="Q1068" s="48"/>
      <c r="R1068" s="48"/>
      <c r="S1068" s="48"/>
      <c r="T1068" s="48"/>
      <c r="U1068" s="48"/>
      <c r="V1068" s="48"/>
      <c r="W1068" s="48"/>
      <c r="X1068" s="48"/>
      <c r="Y1068" s="48"/>
      <c r="Z1068" s="48"/>
      <c r="AA1068" s="48"/>
    </row>
    <row r="1069">
      <c r="A1069" s="48"/>
      <c r="B1069" s="48"/>
      <c r="C1069" s="48"/>
      <c r="D1069" s="48"/>
      <c r="E1069" s="48"/>
      <c r="F1069" s="48"/>
      <c r="G1069" s="48"/>
      <c r="H1069" s="48"/>
      <c r="I1069" s="48"/>
      <c r="J1069" s="48"/>
      <c r="K1069" s="48"/>
      <c r="L1069" s="48"/>
      <c r="M1069" s="48"/>
      <c r="N1069" s="48"/>
      <c r="O1069" s="48"/>
      <c r="P1069" s="48"/>
      <c r="Q1069" s="48"/>
      <c r="R1069" s="48"/>
      <c r="S1069" s="48"/>
      <c r="T1069" s="48"/>
      <c r="U1069" s="48"/>
      <c r="V1069" s="48"/>
      <c r="W1069" s="48"/>
      <c r="X1069" s="48"/>
      <c r="Y1069" s="48"/>
      <c r="Z1069" s="48"/>
      <c r="AA1069" s="48"/>
    </row>
    <row r="1070">
      <c r="A1070" s="48"/>
      <c r="B1070" s="48"/>
      <c r="C1070" s="48"/>
      <c r="D1070" s="48"/>
      <c r="E1070" s="48"/>
      <c r="F1070" s="48"/>
      <c r="G1070" s="48"/>
      <c r="H1070" s="48"/>
      <c r="I1070" s="48"/>
      <c r="J1070" s="48"/>
      <c r="K1070" s="48"/>
      <c r="L1070" s="48"/>
      <c r="M1070" s="48"/>
      <c r="N1070" s="48"/>
      <c r="O1070" s="48"/>
      <c r="P1070" s="48"/>
      <c r="Q1070" s="48"/>
      <c r="R1070" s="48"/>
      <c r="S1070" s="48"/>
      <c r="T1070" s="48"/>
      <c r="U1070" s="48"/>
      <c r="V1070" s="48"/>
      <c r="W1070" s="48"/>
      <c r="X1070" s="48"/>
      <c r="Y1070" s="48"/>
      <c r="Z1070" s="48"/>
      <c r="AA1070" s="48"/>
    </row>
    <row r="1071">
      <c r="A1071" s="48"/>
      <c r="B1071" s="48"/>
      <c r="C1071" s="48"/>
      <c r="D1071" s="48"/>
      <c r="E1071" s="48"/>
      <c r="F1071" s="48"/>
      <c r="G1071" s="48"/>
      <c r="H1071" s="48"/>
      <c r="I1071" s="48"/>
      <c r="J1071" s="48"/>
      <c r="K1071" s="48"/>
      <c r="L1071" s="48"/>
      <c r="M1071" s="48"/>
      <c r="N1071" s="48"/>
      <c r="O1071" s="48"/>
      <c r="P1071" s="48"/>
      <c r="Q1071" s="48"/>
      <c r="R1071" s="48"/>
      <c r="S1071" s="48"/>
      <c r="T1071" s="48"/>
      <c r="U1071" s="48"/>
      <c r="V1071" s="48"/>
      <c r="W1071" s="48"/>
      <c r="X1071" s="48"/>
      <c r="Y1071" s="48"/>
      <c r="Z1071" s="48"/>
      <c r="AA1071" s="48"/>
    </row>
    <row r="1072">
      <c r="A1072" s="48"/>
      <c r="B1072" s="48"/>
      <c r="C1072" s="48"/>
      <c r="D1072" s="48"/>
      <c r="E1072" s="48"/>
      <c r="F1072" s="48"/>
      <c r="G1072" s="48"/>
      <c r="H1072" s="48"/>
      <c r="I1072" s="48"/>
      <c r="J1072" s="48"/>
      <c r="K1072" s="48"/>
      <c r="L1072" s="48"/>
      <c r="M1072" s="48"/>
      <c r="N1072" s="48"/>
      <c r="O1072" s="48"/>
      <c r="P1072" s="48"/>
      <c r="Q1072" s="48"/>
      <c r="R1072" s="48"/>
      <c r="S1072" s="48"/>
      <c r="T1072" s="48"/>
      <c r="U1072" s="48"/>
      <c r="V1072" s="48"/>
      <c r="W1072" s="48"/>
      <c r="X1072" s="48"/>
      <c r="Y1072" s="48"/>
      <c r="Z1072" s="48"/>
      <c r="AA1072" s="48"/>
    </row>
    <row r="1073">
      <c r="A1073" s="48"/>
      <c r="B1073" s="48"/>
      <c r="C1073" s="48"/>
      <c r="D1073" s="48"/>
      <c r="E1073" s="48"/>
      <c r="F1073" s="48"/>
      <c r="G1073" s="48"/>
      <c r="H1073" s="48"/>
      <c r="I1073" s="48"/>
      <c r="J1073" s="48"/>
      <c r="K1073" s="48"/>
      <c r="L1073" s="48"/>
      <c r="M1073" s="48"/>
      <c r="N1073" s="48"/>
      <c r="O1073" s="48"/>
      <c r="P1073" s="48"/>
      <c r="Q1073" s="48"/>
      <c r="R1073" s="48"/>
      <c r="S1073" s="48"/>
      <c r="T1073" s="48"/>
      <c r="U1073" s="48"/>
      <c r="V1073" s="48"/>
      <c r="W1073" s="48"/>
      <c r="X1073" s="48"/>
      <c r="Y1073" s="48"/>
      <c r="Z1073" s="48"/>
      <c r="AA1073" s="48"/>
    </row>
    <row r="1074">
      <c r="A1074" s="48"/>
      <c r="B1074" s="48"/>
      <c r="C1074" s="48"/>
      <c r="D1074" s="48"/>
      <c r="E1074" s="48"/>
      <c r="F1074" s="48"/>
      <c r="G1074" s="48"/>
      <c r="H1074" s="48"/>
      <c r="I1074" s="48"/>
      <c r="J1074" s="48"/>
      <c r="K1074" s="48"/>
      <c r="L1074" s="48"/>
      <c r="M1074" s="48"/>
      <c r="N1074" s="48"/>
      <c r="O1074" s="48"/>
      <c r="P1074" s="48"/>
      <c r="Q1074" s="48"/>
      <c r="R1074" s="48"/>
      <c r="S1074" s="48"/>
      <c r="T1074" s="48"/>
      <c r="U1074" s="48"/>
      <c r="V1074" s="48"/>
      <c r="W1074" s="48"/>
      <c r="X1074" s="48"/>
      <c r="Y1074" s="48"/>
      <c r="Z1074" s="48"/>
      <c r="AA1074" s="48"/>
    </row>
    <row r="1075">
      <c r="A1075" s="48"/>
      <c r="B1075" s="48"/>
      <c r="C1075" s="48"/>
      <c r="D1075" s="48"/>
      <c r="E1075" s="48"/>
      <c r="F1075" s="48"/>
      <c r="G1075" s="48"/>
      <c r="H1075" s="48"/>
      <c r="I1075" s="48"/>
      <c r="J1075" s="48"/>
      <c r="K1075" s="48"/>
      <c r="L1075" s="48"/>
      <c r="M1075" s="48"/>
      <c r="N1075" s="48"/>
      <c r="O1075" s="48"/>
      <c r="P1075" s="48"/>
      <c r="Q1075" s="48"/>
      <c r="R1075" s="48"/>
      <c r="S1075" s="48"/>
      <c r="T1075" s="48"/>
      <c r="U1075" s="48"/>
      <c r="V1075" s="48"/>
      <c r="W1075" s="48"/>
      <c r="X1075" s="48"/>
      <c r="Y1075" s="48"/>
      <c r="Z1075" s="48"/>
      <c r="AA1075" s="48"/>
    </row>
    <row r="1076">
      <c r="A1076" s="48"/>
      <c r="B1076" s="48"/>
      <c r="C1076" s="48"/>
      <c r="D1076" s="48"/>
      <c r="E1076" s="48"/>
      <c r="F1076" s="48"/>
      <c r="G1076" s="48"/>
      <c r="H1076" s="48"/>
      <c r="I1076" s="48"/>
      <c r="J1076" s="48"/>
      <c r="K1076" s="48"/>
      <c r="L1076" s="48"/>
      <c r="M1076" s="48"/>
      <c r="N1076" s="48"/>
      <c r="O1076" s="48"/>
      <c r="P1076" s="48"/>
      <c r="Q1076" s="48"/>
      <c r="R1076" s="48"/>
      <c r="S1076" s="48"/>
      <c r="T1076" s="48"/>
      <c r="U1076" s="48"/>
      <c r="V1076" s="48"/>
      <c r="W1076" s="48"/>
      <c r="X1076" s="48"/>
      <c r="Y1076" s="48"/>
      <c r="Z1076" s="48"/>
      <c r="AA1076" s="48"/>
    </row>
    <row r="1077">
      <c r="A1077" s="48"/>
      <c r="B1077" s="48"/>
      <c r="C1077" s="48"/>
      <c r="D1077" s="48"/>
      <c r="E1077" s="48"/>
      <c r="F1077" s="48"/>
      <c r="G1077" s="48"/>
      <c r="H1077" s="48"/>
      <c r="I1077" s="48"/>
      <c r="J1077" s="48"/>
      <c r="K1077" s="48"/>
      <c r="L1077" s="48"/>
      <c r="M1077" s="48"/>
      <c r="N1077" s="48"/>
      <c r="O1077" s="48"/>
      <c r="P1077" s="48"/>
      <c r="Q1077" s="48"/>
      <c r="R1077" s="48"/>
      <c r="S1077" s="48"/>
      <c r="T1077" s="48"/>
      <c r="U1077" s="48"/>
      <c r="V1077" s="48"/>
      <c r="W1077" s="48"/>
      <c r="X1077" s="48"/>
      <c r="Y1077" s="48"/>
      <c r="Z1077" s="48"/>
      <c r="AA1077" s="48"/>
    </row>
    <row r="1078">
      <c r="A1078" s="48"/>
      <c r="B1078" s="48"/>
      <c r="C1078" s="48"/>
      <c r="D1078" s="48"/>
      <c r="E1078" s="48"/>
      <c r="F1078" s="48"/>
      <c r="G1078" s="48"/>
      <c r="H1078" s="48"/>
      <c r="I1078" s="48"/>
      <c r="J1078" s="48"/>
      <c r="K1078" s="48"/>
      <c r="L1078" s="48"/>
      <c r="M1078" s="48"/>
      <c r="N1078" s="48"/>
      <c r="O1078" s="48"/>
      <c r="P1078" s="48"/>
      <c r="Q1078" s="48"/>
      <c r="R1078" s="48"/>
      <c r="S1078" s="48"/>
      <c r="T1078" s="48"/>
      <c r="U1078" s="48"/>
      <c r="V1078" s="48"/>
      <c r="W1078" s="48"/>
      <c r="X1078" s="48"/>
      <c r="Y1078" s="48"/>
      <c r="Z1078" s="48"/>
      <c r="AA1078" s="48"/>
    </row>
    <row r="1079">
      <c r="A1079" s="48"/>
      <c r="B1079" s="48"/>
      <c r="C1079" s="48"/>
      <c r="D1079" s="48"/>
      <c r="E1079" s="48"/>
      <c r="F1079" s="48"/>
      <c r="G1079" s="48"/>
      <c r="H1079" s="48"/>
      <c r="I1079" s="48"/>
      <c r="J1079" s="48"/>
      <c r="K1079" s="48"/>
      <c r="L1079" s="48"/>
      <c r="M1079" s="48"/>
      <c r="N1079" s="48"/>
      <c r="O1079" s="48"/>
      <c r="P1079" s="48"/>
      <c r="Q1079" s="48"/>
      <c r="R1079" s="48"/>
      <c r="S1079" s="48"/>
      <c r="T1079" s="48"/>
      <c r="U1079" s="48"/>
      <c r="V1079" s="48"/>
      <c r="W1079" s="48"/>
      <c r="X1079" s="48"/>
      <c r="Y1079" s="48"/>
      <c r="Z1079" s="48"/>
      <c r="AA1079" s="48"/>
    </row>
    <row r="1080">
      <c r="A1080" s="48"/>
      <c r="B1080" s="48"/>
      <c r="C1080" s="48"/>
      <c r="D1080" s="48"/>
      <c r="E1080" s="48"/>
      <c r="F1080" s="48"/>
      <c r="G1080" s="48"/>
      <c r="H1080" s="48"/>
      <c r="I1080" s="48"/>
      <c r="J1080" s="48"/>
      <c r="K1080" s="48"/>
      <c r="L1080" s="48"/>
      <c r="M1080" s="48"/>
      <c r="N1080" s="48"/>
      <c r="O1080" s="48"/>
      <c r="P1080" s="48"/>
      <c r="Q1080" s="48"/>
      <c r="R1080" s="48"/>
      <c r="S1080" s="48"/>
      <c r="T1080" s="48"/>
      <c r="U1080" s="48"/>
      <c r="V1080" s="48"/>
      <c r="W1080" s="48"/>
      <c r="X1080" s="48"/>
      <c r="Y1080" s="48"/>
      <c r="Z1080" s="48"/>
      <c r="AA1080" s="48"/>
    </row>
    <row r="1081">
      <c r="A1081" s="48"/>
      <c r="B1081" s="48"/>
      <c r="C1081" s="48"/>
      <c r="D1081" s="48"/>
      <c r="E1081" s="48"/>
      <c r="F1081" s="48"/>
      <c r="G1081" s="48"/>
      <c r="H1081" s="48"/>
      <c r="I1081" s="48"/>
      <c r="J1081" s="48"/>
      <c r="K1081" s="48"/>
      <c r="L1081" s="48"/>
      <c r="M1081" s="48"/>
      <c r="N1081" s="48"/>
      <c r="O1081" s="48"/>
      <c r="P1081" s="48"/>
      <c r="Q1081" s="48"/>
      <c r="R1081" s="48"/>
      <c r="S1081" s="48"/>
      <c r="T1081" s="48"/>
      <c r="U1081" s="48"/>
      <c r="V1081" s="48"/>
      <c r="W1081" s="48"/>
      <c r="X1081" s="48"/>
      <c r="Y1081" s="48"/>
      <c r="Z1081" s="48"/>
      <c r="AA1081" s="48"/>
    </row>
    <row r="1082">
      <c r="A1082" s="48"/>
      <c r="B1082" s="48"/>
      <c r="C1082" s="48"/>
      <c r="D1082" s="48"/>
      <c r="E1082" s="48"/>
      <c r="F1082" s="48"/>
      <c r="G1082" s="48"/>
      <c r="H1082" s="48"/>
      <c r="I1082" s="48"/>
      <c r="J1082" s="48"/>
      <c r="K1082" s="48"/>
      <c r="L1082" s="48"/>
      <c r="M1082" s="48"/>
      <c r="N1082" s="48"/>
      <c r="O1082" s="48"/>
      <c r="P1082" s="48"/>
      <c r="Q1082" s="48"/>
      <c r="R1082" s="48"/>
      <c r="S1082" s="48"/>
      <c r="T1082" s="48"/>
      <c r="U1082" s="48"/>
      <c r="V1082" s="48"/>
      <c r="W1082" s="48"/>
      <c r="X1082" s="48"/>
      <c r="Y1082" s="48"/>
      <c r="Z1082" s="48"/>
      <c r="AA1082" s="48"/>
    </row>
    <row r="1083">
      <c r="A1083" s="48"/>
      <c r="B1083" s="48"/>
      <c r="C1083" s="48"/>
      <c r="D1083" s="48"/>
      <c r="E1083" s="48"/>
      <c r="F1083" s="48"/>
      <c r="G1083" s="48"/>
      <c r="H1083" s="48"/>
      <c r="I1083" s="48"/>
      <c r="J1083" s="48"/>
      <c r="K1083" s="48"/>
      <c r="L1083" s="48"/>
      <c r="M1083" s="48"/>
      <c r="N1083" s="48"/>
      <c r="O1083" s="48"/>
      <c r="P1083" s="48"/>
      <c r="Q1083" s="48"/>
      <c r="R1083" s="48"/>
      <c r="S1083" s="48"/>
      <c r="T1083" s="48"/>
      <c r="U1083" s="48"/>
      <c r="V1083" s="48"/>
      <c r="W1083" s="48"/>
      <c r="X1083" s="48"/>
      <c r="Y1083" s="48"/>
      <c r="Z1083" s="48"/>
      <c r="AA1083" s="48"/>
    </row>
    <row r="1084">
      <c r="A1084" s="48"/>
      <c r="B1084" s="48"/>
      <c r="C1084" s="48"/>
      <c r="D1084" s="48"/>
      <c r="E1084" s="48"/>
      <c r="F1084" s="48"/>
      <c r="G1084" s="48"/>
      <c r="H1084" s="48"/>
      <c r="I1084" s="48"/>
      <c r="J1084" s="48"/>
      <c r="K1084" s="48"/>
      <c r="L1084" s="48"/>
      <c r="M1084" s="48"/>
      <c r="N1084" s="48"/>
      <c r="O1084" s="48"/>
      <c r="P1084" s="48"/>
      <c r="Q1084" s="48"/>
      <c r="R1084" s="48"/>
      <c r="S1084" s="48"/>
      <c r="T1084" s="48"/>
      <c r="U1084" s="48"/>
      <c r="V1084" s="48"/>
      <c r="W1084" s="48"/>
      <c r="X1084" s="48"/>
      <c r="Y1084" s="48"/>
      <c r="Z1084" s="48"/>
      <c r="AA1084" s="48"/>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8.14"/>
    <col customWidth="1" min="2" max="7" width="9.0"/>
    <col customWidth="1" min="8" max="8" width="10.43"/>
    <col customWidth="1" min="9" max="9" width="10.71"/>
    <col customWidth="1" min="10" max="26" width="8.71"/>
  </cols>
  <sheetData>
    <row r="1" ht="60.0" customHeight="1">
      <c r="A1" s="5" t="s">
        <v>164</v>
      </c>
      <c r="B1" s="6">
        <f t="shared" ref="B1:H1" si="1">+C1-1</f>
        <v>2015</v>
      </c>
      <c r="C1" s="6">
        <f t="shared" si="1"/>
        <v>2016</v>
      </c>
      <c r="D1" s="6">
        <f t="shared" si="1"/>
        <v>2017</v>
      </c>
      <c r="E1" s="6">
        <f t="shared" si="1"/>
        <v>2018</v>
      </c>
      <c r="F1" s="6">
        <f t="shared" si="1"/>
        <v>2019</v>
      </c>
      <c r="G1" s="6">
        <f t="shared" si="1"/>
        <v>2020</v>
      </c>
      <c r="H1" s="6">
        <f t="shared" si="1"/>
        <v>2021</v>
      </c>
      <c r="I1" s="6">
        <v>2022.0</v>
      </c>
    </row>
    <row r="2" ht="14.25" customHeight="1">
      <c r="A2" s="35" t="s">
        <v>27</v>
      </c>
      <c r="B2" s="19"/>
      <c r="C2" s="19"/>
      <c r="D2" s="19"/>
      <c r="E2" s="19"/>
      <c r="F2" s="19"/>
      <c r="G2" s="19"/>
      <c r="H2" s="19">
        <v>44538.0</v>
      </c>
      <c r="I2" s="19">
        <v>46710.0</v>
      </c>
    </row>
    <row r="3" ht="14.25" customHeight="1">
      <c r="A3" s="114" t="s">
        <v>28</v>
      </c>
      <c r="B3" s="115"/>
      <c r="C3" s="115"/>
      <c r="D3" s="115"/>
      <c r="E3" s="115"/>
      <c r="F3" s="115"/>
      <c r="G3" s="115"/>
      <c r="H3" s="115">
        <v>24576.0</v>
      </c>
      <c r="I3" s="115">
        <v>25231.0</v>
      </c>
    </row>
    <row r="4" ht="14.25" customHeight="1">
      <c r="A4" s="116" t="s">
        <v>29</v>
      </c>
      <c r="B4" s="9">
        <f t="shared" ref="B4:I4" si="2">+B2-B3</f>
        <v>0</v>
      </c>
      <c r="C4" s="9">
        <f t="shared" si="2"/>
        <v>0</v>
      </c>
      <c r="D4" s="9">
        <f t="shared" si="2"/>
        <v>0</v>
      </c>
      <c r="E4" s="9">
        <f t="shared" si="2"/>
        <v>0</v>
      </c>
      <c r="F4" s="9">
        <f t="shared" si="2"/>
        <v>0</v>
      </c>
      <c r="G4" s="9">
        <f t="shared" si="2"/>
        <v>0</v>
      </c>
      <c r="H4" s="9">
        <f t="shared" si="2"/>
        <v>19962</v>
      </c>
      <c r="I4" s="9">
        <f t="shared" si="2"/>
        <v>21479</v>
      </c>
      <c r="J4" s="116"/>
      <c r="K4" s="116"/>
      <c r="L4" s="116"/>
      <c r="M4" s="116"/>
      <c r="N4" s="116"/>
      <c r="O4" s="116"/>
      <c r="P4" s="116"/>
      <c r="Q4" s="116"/>
      <c r="R4" s="116"/>
      <c r="S4" s="116"/>
      <c r="T4" s="116"/>
      <c r="U4" s="116"/>
      <c r="V4" s="116"/>
      <c r="W4" s="116"/>
      <c r="X4" s="116"/>
      <c r="Y4" s="116"/>
      <c r="Z4" s="116"/>
    </row>
    <row r="5" ht="14.25" customHeight="1">
      <c r="A5" s="117" t="s">
        <v>30</v>
      </c>
      <c r="B5" s="19"/>
      <c r="C5" s="19"/>
      <c r="D5" s="19"/>
      <c r="E5" s="19"/>
      <c r="F5" s="19"/>
      <c r="G5" s="19"/>
      <c r="H5" s="19">
        <v>3114.0</v>
      </c>
      <c r="I5" s="19">
        <v>3850.0</v>
      </c>
    </row>
    <row r="6" ht="14.25" customHeight="1">
      <c r="A6" s="117" t="s">
        <v>31</v>
      </c>
      <c r="B6" s="19"/>
      <c r="C6" s="19"/>
      <c r="D6" s="19"/>
      <c r="E6" s="19"/>
      <c r="F6" s="19"/>
      <c r="G6" s="19"/>
      <c r="H6" s="19">
        <v>9911.0</v>
      </c>
      <c r="I6" s="19">
        <v>10954.0</v>
      </c>
    </row>
    <row r="7" ht="14.25" customHeight="1">
      <c r="A7" s="118" t="s">
        <v>32</v>
      </c>
      <c r="B7" s="119">
        <f t="shared" ref="B7:I7" si="3">+B5+B6</f>
        <v>0</v>
      </c>
      <c r="C7" s="119">
        <f t="shared" si="3"/>
        <v>0</v>
      </c>
      <c r="D7" s="119">
        <f t="shared" si="3"/>
        <v>0</v>
      </c>
      <c r="E7" s="119">
        <f t="shared" si="3"/>
        <v>0</v>
      </c>
      <c r="F7" s="119">
        <f t="shared" si="3"/>
        <v>0</v>
      </c>
      <c r="G7" s="119">
        <f t="shared" si="3"/>
        <v>0</v>
      </c>
      <c r="H7" s="119">
        <f t="shared" si="3"/>
        <v>13025</v>
      </c>
      <c r="I7" s="119">
        <f t="shared" si="3"/>
        <v>14804</v>
      </c>
    </row>
    <row r="8" ht="14.25" customHeight="1">
      <c r="A8" s="117" t="s">
        <v>33</v>
      </c>
      <c r="B8" s="19"/>
      <c r="C8" s="19"/>
      <c r="D8" s="19"/>
      <c r="E8" s="19"/>
      <c r="F8" s="19"/>
      <c r="G8" s="19"/>
      <c r="H8" s="19">
        <v>262.0</v>
      </c>
      <c r="I8" s="19">
        <v>205.0</v>
      </c>
    </row>
    <row r="9" ht="14.25" customHeight="1">
      <c r="A9" s="117" t="s">
        <v>34</v>
      </c>
      <c r="B9" s="19"/>
      <c r="C9" s="19"/>
      <c r="D9" s="19"/>
      <c r="E9" s="19"/>
      <c r="F9" s="19"/>
      <c r="G9" s="19"/>
      <c r="H9" s="19">
        <v>14.0</v>
      </c>
      <c r="I9" s="19">
        <v>-181.0</v>
      </c>
    </row>
    <row r="10" ht="14.25" customHeight="1">
      <c r="A10" s="120" t="s">
        <v>35</v>
      </c>
      <c r="B10" s="121">
        <f t="shared" ref="B10:I10" si="4">+B4-B7-B8-B9</f>
        <v>0</v>
      </c>
      <c r="C10" s="121">
        <f t="shared" si="4"/>
        <v>0</v>
      </c>
      <c r="D10" s="121">
        <f t="shared" si="4"/>
        <v>0</v>
      </c>
      <c r="E10" s="121">
        <f t="shared" si="4"/>
        <v>0</v>
      </c>
      <c r="F10" s="121">
        <f t="shared" si="4"/>
        <v>0</v>
      </c>
      <c r="G10" s="121">
        <f t="shared" si="4"/>
        <v>0</v>
      </c>
      <c r="H10" s="121">
        <f t="shared" si="4"/>
        <v>6661</v>
      </c>
      <c r="I10" s="121">
        <f t="shared" si="4"/>
        <v>6651</v>
      </c>
    </row>
    <row r="11" ht="14.25" customHeight="1">
      <c r="A11" s="117" t="s">
        <v>36</v>
      </c>
      <c r="B11" s="19"/>
      <c r="C11" s="19"/>
      <c r="D11" s="19"/>
      <c r="E11" s="19"/>
      <c r="F11" s="19"/>
      <c r="G11" s="19"/>
      <c r="H11" s="19">
        <v>934.0</v>
      </c>
      <c r="I11" s="19">
        <v>605.0</v>
      </c>
    </row>
    <row r="12" ht="14.25" customHeight="1">
      <c r="A12" s="122" t="s">
        <v>37</v>
      </c>
      <c r="B12" s="123">
        <f t="shared" ref="B12:I12" si="5">+B10-B11</f>
        <v>0</v>
      </c>
      <c r="C12" s="123">
        <f t="shared" si="5"/>
        <v>0</v>
      </c>
      <c r="D12" s="123">
        <f t="shared" si="5"/>
        <v>0</v>
      </c>
      <c r="E12" s="123">
        <f t="shared" si="5"/>
        <v>0</v>
      </c>
      <c r="F12" s="123">
        <f t="shared" si="5"/>
        <v>0</v>
      </c>
      <c r="G12" s="123">
        <f t="shared" si="5"/>
        <v>0</v>
      </c>
      <c r="H12" s="123">
        <f t="shared" si="5"/>
        <v>5727</v>
      </c>
      <c r="I12" s="123">
        <f t="shared" si="5"/>
        <v>6046</v>
      </c>
    </row>
    <row r="13" ht="14.25" customHeight="1">
      <c r="A13" s="116" t="s">
        <v>38</v>
      </c>
    </row>
    <row r="14" ht="14.25" customHeight="1">
      <c r="A14" s="117" t="s">
        <v>39</v>
      </c>
      <c r="H14" s="35">
        <v>3.64</v>
      </c>
      <c r="I14" s="35">
        <v>3.83</v>
      </c>
    </row>
    <row r="15" ht="14.25" customHeight="1">
      <c r="A15" s="117" t="s">
        <v>40</v>
      </c>
      <c r="H15" s="35">
        <v>3.56</v>
      </c>
      <c r="I15" s="35">
        <v>3.75</v>
      </c>
    </row>
    <row r="16" ht="14.25" customHeight="1">
      <c r="A16" s="116" t="s">
        <v>41</v>
      </c>
    </row>
    <row r="17" ht="14.25" customHeight="1">
      <c r="A17" s="117" t="s">
        <v>39</v>
      </c>
      <c r="G17" s="124"/>
      <c r="H17" s="124">
        <v>1573.0</v>
      </c>
      <c r="I17" s="124">
        <v>1578.8</v>
      </c>
    </row>
    <row r="18" ht="14.25" customHeight="1">
      <c r="A18" s="117" t="s">
        <v>40</v>
      </c>
      <c r="G18" s="124"/>
      <c r="H18" s="124">
        <v>1609.4</v>
      </c>
      <c r="I18" s="124">
        <v>1610.8</v>
      </c>
    </row>
    <row r="19" ht="14.25" customHeight="1"/>
    <row r="20" ht="14.25" customHeight="1">
      <c r="A20" s="125" t="s">
        <v>42</v>
      </c>
      <c r="B20" s="126" t="str">
        <f t="shared" ref="B20:I20" si="6">+ROUND(((B12/B18)-B15),2)</f>
        <v>#DIV/0!</v>
      </c>
      <c r="C20" s="126" t="str">
        <f t="shared" si="6"/>
        <v>#DIV/0!</v>
      </c>
      <c r="D20" s="126" t="str">
        <f t="shared" si="6"/>
        <v>#DIV/0!</v>
      </c>
      <c r="E20" s="126" t="str">
        <f t="shared" si="6"/>
        <v>#DIV/0!</v>
      </c>
      <c r="F20" s="126" t="str">
        <f t="shared" si="6"/>
        <v>#DIV/0!</v>
      </c>
      <c r="G20" s="126" t="str">
        <f t="shared" si="6"/>
        <v>#DIV/0!</v>
      </c>
      <c r="H20" s="126">
        <f t="shared" si="6"/>
        <v>0</v>
      </c>
      <c r="I20" s="126">
        <f t="shared" si="6"/>
        <v>0</v>
      </c>
      <c r="J20" s="125"/>
      <c r="K20" s="125"/>
      <c r="L20" s="125"/>
      <c r="M20" s="125"/>
      <c r="N20" s="125"/>
      <c r="O20" s="125"/>
      <c r="P20" s="125"/>
      <c r="Q20" s="125"/>
      <c r="R20" s="125"/>
      <c r="S20" s="125"/>
      <c r="T20" s="125"/>
      <c r="U20" s="125"/>
      <c r="V20" s="125"/>
      <c r="W20" s="125"/>
      <c r="X20" s="125"/>
      <c r="Y20" s="125"/>
      <c r="Z20" s="125"/>
    </row>
    <row r="21" ht="14.25" customHeight="1"/>
    <row r="22" ht="14.25" customHeight="1">
      <c r="A22" s="127" t="s">
        <v>43</v>
      </c>
      <c r="B22" s="127"/>
      <c r="C22" s="127"/>
      <c r="D22" s="127"/>
      <c r="E22" s="127"/>
      <c r="F22" s="127"/>
      <c r="G22" s="127"/>
      <c r="H22" s="127"/>
      <c r="I22" s="127"/>
    </row>
    <row r="23" ht="14.25" customHeight="1">
      <c r="A23" s="116" t="s">
        <v>44</v>
      </c>
    </row>
    <row r="24" ht="14.25" customHeight="1">
      <c r="A24" s="128" t="s">
        <v>45</v>
      </c>
      <c r="B24" s="19"/>
      <c r="C24" s="19"/>
      <c r="D24" s="19"/>
      <c r="E24" s="19"/>
      <c r="F24" s="19"/>
      <c r="G24" s="19"/>
      <c r="H24" s="19"/>
      <c r="I24" s="19"/>
    </row>
    <row r="25" ht="14.25" customHeight="1">
      <c r="A25" s="117" t="s">
        <v>46</v>
      </c>
      <c r="B25" s="19"/>
      <c r="C25" s="19"/>
      <c r="D25" s="19"/>
      <c r="E25" s="19"/>
      <c r="F25" s="19"/>
      <c r="G25" s="19"/>
      <c r="H25" s="19">
        <v>9889.0</v>
      </c>
      <c r="I25" s="19">
        <v>8574.0</v>
      </c>
    </row>
    <row r="26" ht="14.25" customHeight="1">
      <c r="A26" s="117" t="s">
        <v>47</v>
      </c>
      <c r="B26" s="19"/>
      <c r="C26" s="19"/>
      <c r="D26" s="19"/>
      <c r="E26" s="19"/>
      <c r="F26" s="19"/>
      <c r="G26" s="19"/>
      <c r="H26" s="19">
        <v>3587.0</v>
      </c>
      <c r="I26" s="19">
        <v>4423.0</v>
      </c>
    </row>
    <row r="27" ht="14.25" customHeight="1">
      <c r="A27" s="117" t="s">
        <v>48</v>
      </c>
      <c r="B27" s="19"/>
      <c r="C27" s="19"/>
      <c r="D27" s="19"/>
      <c r="E27" s="19"/>
      <c r="F27" s="19"/>
      <c r="G27" s="19"/>
      <c r="H27" s="19">
        <v>4463.0</v>
      </c>
      <c r="I27" s="19">
        <v>4667.0</v>
      </c>
    </row>
    <row r="28" ht="14.25" customHeight="1">
      <c r="A28" s="117" t="s">
        <v>49</v>
      </c>
      <c r="B28" s="19"/>
      <c r="C28" s="19"/>
      <c r="D28" s="19"/>
      <c r="E28" s="19"/>
      <c r="F28" s="19"/>
      <c r="G28" s="19"/>
      <c r="H28" s="19">
        <v>6854.0</v>
      </c>
      <c r="I28" s="19">
        <v>8420.0</v>
      </c>
    </row>
    <row r="29" ht="14.25" customHeight="1">
      <c r="A29" s="117" t="s">
        <v>51</v>
      </c>
      <c r="B29" s="19"/>
      <c r="C29" s="19"/>
      <c r="D29" s="19"/>
      <c r="E29" s="19"/>
      <c r="F29" s="19"/>
      <c r="G29" s="19"/>
      <c r="H29" s="19">
        <v>1498.0</v>
      </c>
      <c r="I29" s="19">
        <v>2129.0</v>
      </c>
    </row>
    <row r="30" ht="14.25" customHeight="1">
      <c r="A30" s="120" t="s">
        <v>52</v>
      </c>
      <c r="B30" s="121">
        <f t="shared" ref="B30:I30" si="7">+SUM(B25:B29)</f>
        <v>0</v>
      </c>
      <c r="C30" s="121">
        <f t="shared" si="7"/>
        <v>0</v>
      </c>
      <c r="D30" s="121">
        <f t="shared" si="7"/>
        <v>0</v>
      </c>
      <c r="E30" s="121">
        <f t="shared" si="7"/>
        <v>0</v>
      </c>
      <c r="F30" s="121">
        <f t="shared" si="7"/>
        <v>0</v>
      </c>
      <c r="G30" s="121">
        <f t="shared" si="7"/>
        <v>0</v>
      </c>
      <c r="H30" s="121">
        <f t="shared" si="7"/>
        <v>26291</v>
      </c>
      <c r="I30" s="121">
        <f t="shared" si="7"/>
        <v>28213</v>
      </c>
    </row>
    <row r="31" ht="14.25" customHeight="1">
      <c r="A31" s="117" t="s">
        <v>53</v>
      </c>
      <c r="B31" s="19"/>
      <c r="C31" s="19"/>
      <c r="D31" s="19"/>
      <c r="E31" s="19"/>
      <c r="F31" s="19"/>
      <c r="G31" s="19"/>
      <c r="H31" s="19">
        <v>4904.0</v>
      </c>
      <c r="I31" s="19">
        <v>4791.0</v>
      </c>
    </row>
    <row r="32" ht="14.25" customHeight="1">
      <c r="A32" s="117" t="s">
        <v>54</v>
      </c>
      <c r="B32" s="19"/>
      <c r="C32" s="19"/>
      <c r="D32" s="19"/>
      <c r="E32" s="19"/>
      <c r="F32" s="19"/>
      <c r="G32" s="19"/>
      <c r="H32" s="19">
        <v>3113.0</v>
      </c>
      <c r="I32" s="19">
        <v>2926.0</v>
      </c>
    </row>
    <row r="33" ht="14.25" customHeight="1">
      <c r="A33" s="117" t="s">
        <v>55</v>
      </c>
      <c r="B33" s="19"/>
      <c r="C33" s="19"/>
      <c r="D33" s="19"/>
      <c r="E33" s="19"/>
      <c r="F33" s="19"/>
      <c r="G33" s="19"/>
      <c r="H33" s="19">
        <v>269.0</v>
      </c>
      <c r="I33" s="19">
        <v>286.0</v>
      </c>
    </row>
    <row r="34" ht="14.25" customHeight="1">
      <c r="A34" s="117" t="s">
        <v>56</v>
      </c>
      <c r="B34" s="19"/>
      <c r="C34" s="19"/>
      <c r="D34" s="19"/>
      <c r="E34" s="19"/>
      <c r="F34" s="19"/>
      <c r="G34" s="19"/>
      <c r="H34" s="19">
        <v>242.0</v>
      </c>
      <c r="I34" s="19">
        <v>284.0</v>
      </c>
    </row>
    <row r="35" ht="14.25" customHeight="1">
      <c r="A35" s="117" t="s">
        <v>57</v>
      </c>
      <c r="B35" s="19"/>
      <c r="C35" s="19"/>
      <c r="D35" s="19"/>
      <c r="E35" s="19"/>
      <c r="F35" s="19"/>
      <c r="G35" s="19"/>
      <c r="H35" s="19">
        <v>2921.0</v>
      </c>
      <c r="I35" s="19">
        <v>3821.0</v>
      </c>
    </row>
    <row r="36" ht="14.25" customHeight="1">
      <c r="A36" s="122" t="s">
        <v>58</v>
      </c>
      <c r="B36" s="123">
        <f t="shared" ref="B36:I36" si="8">+SUM(B30:B35)</f>
        <v>0</v>
      </c>
      <c r="C36" s="123">
        <f t="shared" si="8"/>
        <v>0</v>
      </c>
      <c r="D36" s="123">
        <f t="shared" si="8"/>
        <v>0</v>
      </c>
      <c r="E36" s="123">
        <f t="shared" si="8"/>
        <v>0</v>
      </c>
      <c r="F36" s="123">
        <f t="shared" si="8"/>
        <v>0</v>
      </c>
      <c r="G36" s="123">
        <f t="shared" si="8"/>
        <v>0</v>
      </c>
      <c r="H36" s="123">
        <f t="shared" si="8"/>
        <v>37740</v>
      </c>
      <c r="I36" s="123">
        <f t="shared" si="8"/>
        <v>40321</v>
      </c>
    </row>
    <row r="37" ht="14.25" customHeight="1">
      <c r="A37" s="116" t="s">
        <v>59</v>
      </c>
      <c r="B37" s="19"/>
      <c r="C37" s="19"/>
      <c r="D37" s="19"/>
      <c r="E37" s="19"/>
      <c r="F37" s="19"/>
      <c r="G37" s="19"/>
      <c r="H37" s="19"/>
      <c r="I37" s="19"/>
    </row>
    <row r="38" ht="14.25" customHeight="1">
      <c r="A38" s="117" t="s">
        <v>60</v>
      </c>
      <c r="B38" s="19"/>
      <c r="C38" s="19"/>
      <c r="D38" s="19"/>
      <c r="E38" s="19"/>
      <c r="F38" s="19"/>
      <c r="G38" s="19"/>
      <c r="H38" s="19"/>
      <c r="I38" s="19"/>
    </row>
    <row r="39" ht="14.25" customHeight="1">
      <c r="A39" s="117" t="s">
        <v>61</v>
      </c>
      <c r="B39" s="19"/>
      <c r="C39" s="19"/>
      <c r="D39" s="19"/>
      <c r="E39" s="19"/>
      <c r="F39" s="19"/>
      <c r="G39" s="19"/>
      <c r="H39" s="19">
        <v>0.0</v>
      </c>
      <c r="I39" s="19">
        <v>500.0</v>
      </c>
    </row>
    <row r="40" ht="14.25" customHeight="1">
      <c r="A40" s="117" t="s">
        <v>62</v>
      </c>
      <c r="B40" s="19"/>
      <c r="C40" s="19"/>
      <c r="D40" s="19"/>
      <c r="E40" s="19"/>
      <c r="F40" s="19"/>
      <c r="G40" s="19"/>
      <c r="H40" s="19">
        <v>2.0</v>
      </c>
      <c r="I40" s="19">
        <v>10.0</v>
      </c>
    </row>
    <row r="41" ht="14.25" customHeight="1">
      <c r="A41" s="117" t="s">
        <v>63</v>
      </c>
      <c r="B41" s="19"/>
      <c r="C41" s="19"/>
      <c r="D41" s="19"/>
      <c r="E41" s="19"/>
      <c r="F41" s="19"/>
      <c r="G41" s="19"/>
      <c r="H41" s="19">
        <v>2836.0</v>
      </c>
      <c r="I41" s="19">
        <v>3358.0</v>
      </c>
    </row>
    <row r="42" ht="14.25" customHeight="1">
      <c r="A42" s="117" t="s">
        <v>64</v>
      </c>
      <c r="B42" s="19"/>
      <c r="C42" s="19"/>
      <c r="D42" s="19"/>
      <c r="E42" s="19"/>
      <c r="F42" s="19"/>
      <c r="G42" s="19"/>
      <c r="H42" s="19">
        <v>467.0</v>
      </c>
      <c r="I42" s="19">
        <v>420.0</v>
      </c>
    </row>
    <row r="43" ht="14.25" customHeight="1">
      <c r="A43" s="117" t="s">
        <v>65</v>
      </c>
      <c r="B43" s="19"/>
      <c r="C43" s="19"/>
      <c r="D43" s="19"/>
      <c r="E43" s="19"/>
      <c r="F43" s="19"/>
      <c r="G43" s="19"/>
      <c r="H43" s="19">
        <v>6063.0</v>
      </c>
      <c r="I43" s="19">
        <v>6220.0</v>
      </c>
    </row>
    <row r="44" ht="14.25" customHeight="1">
      <c r="A44" s="117" t="s">
        <v>66</v>
      </c>
      <c r="B44" s="19"/>
      <c r="C44" s="19"/>
      <c r="D44" s="19"/>
      <c r="E44" s="19"/>
      <c r="F44" s="19"/>
      <c r="G44" s="19"/>
      <c r="H44" s="19">
        <v>306.0</v>
      </c>
      <c r="I44" s="19">
        <v>222.0</v>
      </c>
    </row>
    <row r="45" ht="14.25" customHeight="1">
      <c r="A45" s="120" t="s">
        <v>67</v>
      </c>
      <c r="B45" s="121">
        <f t="shared" ref="B45:I45" si="9">+SUM(B39:B44)</f>
        <v>0</v>
      </c>
      <c r="C45" s="121">
        <f t="shared" si="9"/>
        <v>0</v>
      </c>
      <c r="D45" s="121">
        <f t="shared" si="9"/>
        <v>0</v>
      </c>
      <c r="E45" s="121">
        <f t="shared" si="9"/>
        <v>0</v>
      </c>
      <c r="F45" s="121">
        <f t="shared" si="9"/>
        <v>0</v>
      </c>
      <c r="G45" s="121">
        <f t="shared" si="9"/>
        <v>0</v>
      </c>
      <c r="H45" s="121">
        <f t="shared" si="9"/>
        <v>9674</v>
      </c>
      <c r="I45" s="121">
        <f t="shared" si="9"/>
        <v>10730</v>
      </c>
    </row>
    <row r="46" ht="14.25" customHeight="1">
      <c r="A46" s="117" t="s">
        <v>68</v>
      </c>
      <c r="B46" s="19"/>
      <c r="C46" s="19"/>
      <c r="D46" s="19"/>
      <c r="E46" s="19"/>
      <c r="F46" s="19"/>
      <c r="G46" s="19"/>
      <c r="H46" s="19">
        <v>9413.0</v>
      </c>
      <c r="I46" s="19">
        <v>8920.0</v>
      </c>
    </row>
    <row r="47" ht="14.25" customHeight="1">
      <c r="A47" s="117" t="s">
        <v>69</v>
      </c>
      <c r="B47" s="19"/>
      <c r="C47" s="19"/>
      <c r="D47" s="19"/>
      <c r="E47" s="19"/>
      <c r="F47" s="19"/>
      <c r="G47" s="19"/>
      <c r="H47" s="19">
        <v>2931.0</v>
      </c>
      <c r="I47" s="19">
        <v>2777.0</v>
      </c>
    </row>
    <row r="48" ht="14.25" customHeight="1">
      <c r="A48" s="117" t="s">
        <v>70</v>
      </c>
      <c r="B48" s="19"/>
      <c r="C48" s="19"/>
      <c r="D48" s="19"/>
      <c r="E48" s="19"/>
      <c r="F48" s="19"/>
      <c r="G48" s="19"/>
      <c r="H48" s="19">
        <v>2955.0</v>
      </c>
      <c r="I48" s="19">
        <v>2613.0</v>
      </c>
    </row>
    <row r="49" ht="14.25" customHeight="1">
      <c r="A49" s="117" t="s">
        <v>71</v>
      </c>
      <c r="B49" s="19"/>
      <c r="C49" s="19"/>
      <c r="D49" s="19"/>
      <c r="E49" s="19"/>
      <c r="F49" s="19"/>
      <c r="G49" s="19"/>
      <c r="H49" s="19"/>
      <c r="I49" s="19"/>
    </row>
    <row r="50" ht="14.25" customHeight="1">
      <c r="A50" s="117" t="s">
        <v>72</v>
      </c>
      <c r="B50" s="19"/>
      <c r="C50" s="19"/>
      <c r="D50" s="19"/>
      <c r="E50" s="19"/>
      <c r="F50" s="19"/>
      <c r="G50" s="19"/>
      <c r="H50" s="19">
        <v>0.0</v>
      </c>
      <c r="I50" s="19">
        <v>0.0</v>
      </c>
    </row>
    <row r="51" ht="14.25" customHeight="1">
      <c r="A51" s="117" t="s">
        <v>73</v>
      </c>
      <c r="B51" s="19"/>
      <c r="C51" s="19"/>
      <c r="D51" s="19"/>
      <c r="E51" s="19"/>
      <c r="F51" s="19"/>
      <c r="G51" s="19"/>
      <c r="H51" s="19"/>
      <c r="I51" s="19"/>
    </row>
    <row r="52" ht="14.25" customHeight="1">
      <c r="A52" s="117" t="s">
        <v>74</v>
      </c>
      <c r="B52" s="19"/>
      <c r="C52" s="19"/>
      <c r="D52" s="19"/>
      <c r="E52" s="19"/>
      <c r="F52" s="19"/>
      <c r="G52" s="19"/>
      <c r="H52" s="19"/>
      <c r="I52" s="19"/>
    </row>
    <row r="53" ht="14.25" customHeight="1">
      <c r="A53" s="117" t="s">
        <v>75</v>
      </c>
      <c r="B53" s="19"/>
      <c r="C53" s="19"/>
      <c r="D53" s="19"/>
      <c r="E53" s="19"/>
      <c r="F53" s="19"/>
      <c r="G53" s="19"/>
      <c r="H53" s="19"/>
      <c r="I53" s="19"/>
    </row>
    <row r="54" ht="14.25" customHeight="1">
      <c r="A54" s="117" t="s">
        <v>76</v>
      </c>
      <c r="B54" s="19"/>
      <c r="C54" s="19"/>
      <c r="D54" s="19"/>
      <c r="E54" s="19"/>
      <c r="F54" s="19"/>
      <c r="G54" s="19"/>
      <c r="H54" s="19">
        <v>3.0</v>
      </c>
      <c r="I54" s="19">
        <v>3.0</v>
      </c>
    </row>
    <row r="55" ht="14.25" customHeight="1">
      <c r="A55" s="117" t="s">
        <v>77</v>
      </c>
      <c r="B55" s="19"/>
      <c r="C55" s="19"/>
      <c r="D55" s="19"/>
      <c r="E55" s="19"/>
      <c r="F55" s="19"/>
      <c r="G55" s="19"/>
      <c r="H55" s="19">
        <v>9965.0</v>
      </c>
      <c r="I55" s="19">
        <v>11484.0</v>
      </c>
    </row>
    <row r="56" ht="14.25" customHeight="1">
      <c r="A56" s="117" t="s">
        <v>78</v>
      </c>
      <c r="B56" s="19"/>
      <c r="C56" s="19"/>
      <c r="D56" s="19"/>
      <c r="E56" s="19"/>
      <c r="F56" s="19"/>
      <c r="G56" s="19"/>
      <c r="H56" s="19">
        <v>-380.0</v>
      </c>
      <c r="I56" s="19">
        <v>318.0</v>
      </c>
    </row>
    <row r="57" ht="14.25" customHeight="1">
      <c r="A57" s="117" t="s">
        <v>79</v>
      </c>
      <c r="B57" s="19"/>
      <c r="C57" s="19"/>
      <c r="D57" s="19"/>
      <c r="E57" s="19"/>
      <c r="F57" s="19"/>
      <c r="G57" s="19"/>
      <c r="H57" s="19">
        <v>3179.0</v>
      </c>
      <c r="I57" s="19">
        <v>3476.0</v>
      </c>
    </row>
    <row r="58" ht="14.25" customHeight="1">
      <c r="A58" s="120" t="s">
        <v>80</v>
      </c>
      <c r="B58" s="121">
        <f t="shared" ref="B58:I58" si="10">+SUM(B53:B57)</f>
        <v>0</v>
      </c>
      <c r="C58" s="121">
        <f t="shared" si="10"/>
        <v>0</v>
      </c>
      <c r="D58" s="121">
        <f t="shared" si="10"/>
        <v>0</v>
      </c>
      <c r="E58" s="121">
        <f t="shared" si="10"/>
        <v>0</v>
      </c>
      <c r="F58" s="121">
        <f t="shared" si="10"/>
        <v>0</v>
      </c>
      <c r="G58" s="121">
        <f t="shared" si="10"/>
        <v>0</v>
      </c>
      <c r="H58" s="121">
        <f t="shared" si="10"/>
        <v>12767</v>
      </c>
      <c r="I58" s="121">
        <f t="shared" si="10"/>
        <v>15281</v>
      </c>
    </row>
    <row r="59" ht="14.25" customHeight="1">
      <c r="A59" s="122" t="s">
        <v>81</v>
      </c>
      <c r="B59" s="123">
        <f t="shared" ref="B59:I59" si="11">+SUM(B45:B50)+B58</f>
        <v>0</v>
      </c>
      <c r="C59" s="123">
        <f t="shared" si="11"/>
        <v>0</v>
      </c>
      <c r="D59" s="123">
        <f t="shared" si="11"/>
        <v>0</v>
      </c>
      <c r="E59" s="123">
        <f t="shared" si="11"/>
        <v>0</v>
      </c>
      <c r="F59" s="123">
        <f t="shared" si="11"/>
        <v>0</v>
      </c>
      <c r="G59" s="123">
        <f t="shared" si="11"/>
        <v>0</v>
      </c>
      <c r="H59" s="123">
        <f t="shared" si="11"/>
        <v>37740</v>
      </c>
      <c r="I59" s="123">
        <f t="shared" si="11"/>
        <v>40321</v>
      </c>
    </row>
    <row r="60" ht="14.25" customHeight="1">
      <c r="A60" s="125" t="s">
        <v>82</v>
      </c>
      <c r="B60" s="126">
        <f t="shared" ref="B60:I60" si="12">+B59-B36</f>
        <v>0</v>
      </c>
      <c r="C60" s="126">
        <f t="shared" si="12"/>
        <v>0</v>
      </c>
      <c r="D60" s="126">
        <f t="shared" si="12"/>
        <v>0</v>
      </c>
      <c r="E60" s="126">
        <f t="shared" si="12"/>
        <v>0</v>
      </c>
      <c r="F60" s="126">
        <f t="shared" si="12"/>
        <v>0</v>
      </c>
      <c r="G60" s="126">
        <f t="shared" si="12"/>
        <v>0</v>
      </c>
      <c r="H60" s="126">
        <f t="shared" si="12"/>
        <v>0</v>
      </c>
      <c r="I60" s="126">
        <f t="shared" si="12"/>
        <v>0</v>
      </c>
      <c r="J60" s="125"/>
      <c r="K60" s="125"/>
      <c r="L60" s="125"/>
      <c r="M60" s="125"/>
      <c r="N60" s="125"/>
      <c r="O60" s="125"/>
      <c r="P60" s="125"/>
      <c r="Q60" s="125"/>
      <c r="R60" s="125"/>
      <c r="S60" s="125"/>
      <c r="T60" s="125"/>
      <c r="U60" s="125"/>
      <c r="V60" s="125"/>
      <c r="W60" s="125"/>
      <c r="X60" s="125"/>
      <c r="Y60" s="125"/>
      <c r="Z60" s="125"/>
    </row>
    <row r="61" ht="14.25" customHeight="1">
      <c r="A61" s="127" t="s">
        <v>83</v>
      </c>
      <c r="B61" s="127"/>
      <c r="C61" s="127"/>
      <c r="D61" s="127"/>
      <c r="E61" s="127"/>
      <c r="F61" s="127"/>
      <c r="G61" s="127"/>
      <c r="H61" s="127"/>
      <c r="I61" s="127"/>
    </row>
    <row r="62" ht="14.25" customHeight="1">
      <c r="A62" s="35" t="s">
        <v>84</v>
      </c>
    </row>
    <row r="63" ht="14.25" customHeight="1">
      <c r="A63" s="116" t="s">
        <v>85</v>
      </c>
    </row>
    <row r="64" ht="14.25" customHeight="1">
      <c r="A64" s="128" t="s">
        <v>86</v>
      </c>
      <c r="B64" s="9"/>
      <c r="C64" s="9"/>
      <c r="D64" s="9"/>
      <c r="E64" s="9"/>
      <c r="F64" s="9"/>
      <c r="G64" s="9"/>
      <c r="H64" s="9">
        <f t="shared" ref="H64:I64" si="13">+H12</f>
        <v>5727</v>
      </c>
      <c r="I64" s="9">
        <f t="shared" si="13"/>
        <v>6046</v>
      </c>
      <c r="J64" s="116"/>
      <c r="K64" s="116"/>
      <c r="L64" s="116"/>
      <c r="M64" s="116"/>
      <c r="N64" s="116"/>
      <c r="O64" s="116"/>
      <c r="P64" s="116"/>
      <c r="Q64" s="116"/>
      <c r="R64" s="116"/>
      <c r="S64" s="116"/>
      <c r="T64" s="116"/>
      <c r="U64" s="116"/>
      <c r="V64" s="116"/>
      <c r="W64" s="116"/>
      <c r="X64" s="116"/>
      <c r="Y64" s="116"/>
      <c r="Z64" s="116"/>
    </row>
    <row r="65" ht="14.25" customHeight="1">
      <c r="A65" s="117" t="s">
        <v>87</v>
      </c>
      <c r="B65" s="19"/>
      <c r="C65" s="19"/>
      <c r="D65" s="19"/>
      <c r="E65" s="19"/>
      <c r="F65" s="19"/>
      <c r="G65" s="19"/>
      <c r="H65" s="19"/>
      <c r="I65" s="19"/>
      <c r="J65" s="116"/>
      <c r="K65" s="116"/>
      <c r="L65" s="116"/>
      <c r="M65" s="116"/>
      <c r="N65" s="116"/>
      <c r="O65" s="116"/>
      <c r="P65" s="116"/>
      <c r="Q65" s="116"/>
      <c r="R65" s="116"/>
      <c r="S65" s="116"/>
      <c r="T65" s="116"/>
      <c r="U65" s="116"/>
      <c r="V65" s="116"/>
      <c r="W65" s="116"/>
      <c r="X65" s="116"/>
      <c r="Y65" s="116"/>
      <c r="Z65" s="116"/>
    </row>
    <row r="66" ht="14.25" customHeight="1">
      <c r="A66" s="117" t="s">
        <v>88</v>
      </c>
      <c r="B66" s="19"/>
      <c r="C66" s="19"/>
      <c r="D66" s="19"/>
      <c r="E66" s="19"/>
      <c r="F66" s="19"/>
      <c r="G66" s="19"/>
      <c r="H66" s="19">
        <v>744.0</v>
      </c>
      <c r="I66" s="19">
        <v>717.0</v>
      </c>
      <c r="J66" s="4"/>
      <c r="K66" s="4"/>
      <c r="L66" s="4"/>
      <c r="M66" s="4"/>
      <c r="N66" s="4"/>
      <c r="O66" s="4"/>
      <c r="P66" s="4"/>
      <c r="Q66" s="4"/>
      <c r="R66" s="4"/>
      <c r="S66" s="4"/>
      <c r="T66" s="4"/>
      <c r="U66" s="4"/>
      <c r="V66" s="4"/>
      <c r="W66" s="4"/>
      <c r="X66" s="4"/>
      <c r="Y66" s="4"/>
      <c r="Z66" s="4"/>
    </row>
    <row r="67" ht="14.25" customHeight="1">
      <c r="A67" s="117" t="s">
        <v>89</v>
      </c>
      <c r="B67" s="19"/>
      <c r="C67" s="19"/>
      <c r="D67" s="19"/>
      <c r="E67" s="19"/>
      <c r="F67" s="19"/>
      <c r="G67" s="19"/>
      <c r="H67" s="19">
        <v>-385.0</v>
      </c>
      <c r="I67" s="19">
        <v>-650.0</v>
      </c>
      <c r="J67" s="4"/>
      <c r="K67" s="4"/>
      <c r="L67" s="4"/>
      <c r="M67" s="4"/>
      <c r="N67" s="4"/>
      <c r="O67" s="4"/>
      <c r="P67" s="4"/>
      <c r="Q67" s="4"/>
      <c r="R67" s="4"/>
      <c r="S67" s="4"/>
      <c r="T67" s="4"/>
      <c r="U67" s="4"/>
      <c r="V67" s="4"/>
      <c r="W67" s="4"/>
      <c r="X67" s="4"/>
      <c r="Y67" s="4"/>
      <c r="Z67" s="4"/>
    </row>
    <row r="68" ht="14.25" customHeight="1">
      <c r="A68" s="117" t="s">
        <v>90</v>
      </c>
      <c r="B68" s="19"/>
      <c r="C68" s="19"/>
      <c r="D68" s="19"/>
      <c r="E68" s="19"/>
      <c r="F68" s="19"/>
      <c r="G68" s="19"/>
      <c r="H68" s="19">
        <v>611.0</v>
      </c>
      <c r="I68" s="19">
        <v>638.0</v>
      </c>
      <c r="J68" s="4"/>
      <c r="K68" s="4"/>
      <c r="L68" s="4"/>
      <c r="M68" s="4"/>
      <c r="N68" s="4"/>
      <c r="O68" s="4"/>
      <c r="P68" s="4"/>
      <c r="Q68" s="4"/>
      <c r="R68" s="4"/>
      <c r="S68" s="4"/>
      <c r="T68" s="4"/>
      <c r="U68" s="4"/>
      <c r="V68" s="4"/>
      <c r="W68" s="4"/>
      <c r="X68" s="4"/>
      <c r="Y68" s="4"/>
      <c r="Z68" s="4"/>
    </row>
    <row r="69" ht="14.25" customHeight="1">
      <c r="A69" s="117" t="s">
        <v>91</v>
      </c>
      <c r="B69" s="19"/>
      <c r="C69" s="19"/>
      <c r="D69" s="19"/>
      <c r="E69" s="19"/>
      <c r="F69" s="19"/>
      <c r="G69" s="19"/>
      <c r="H69" s="19">
        <v>53.0</v>
      </c>
      <c r="I69" s="19">
        <v>123.0</v>
      </c>
      <c r="J69" s="4"/>
      <c r="K69" s="4"/>
      <c r="L69" s="4"/>
      <c r="M69" s="4"/>
      <c r="N69" s="4"/>
      <c r="O69" s="4"/>
      <c r="P69" s="4"/>
      <c r="Q69" s="4"/>
      <c r="R69" s="4"/>
      <c r="S69" s="4"/>
      <c r="T69" s="4"/>
      <c r="U69" s="4"/>
      <c r="V69" s="4"/>
      <c r="W69" s="4"/>
      <c r="X69" s="4"/>
      <c r="Y69" s="4"/>
      <c r="Z69" s="4"/>
    </row>
    <row r="70" ht="14.25" customHeight="1">
      <c r="A70" s="117" t="s">
        <v>92</v>
      </c>
      <c r="B70" s="19"/>
      <c r="C70" s="19"/>
      <c r="D70" s="19"/>
      <c r="E70" s="19"/>
      <c r="F70" s="19"/>
      <c r="G70" s="19"/>
      <c r="H70" s="19">
        <v>-138.0</v>
      </c>
      <c r="I70" s="19">
        <v>-26.0</v>
      </c>
      <c r="J70" s="4"/>
      <c r="K70" s="4"/>
      <c r="L70" s="4"/>
      <c r="M70" s="4"/>
      <c r="N70" s="4"/>
      <c r="O70" s="4"/>
      <c r="P70" s="4"/>
      <c r="Q70" s="4"/>
      <c r="R70" s="4"/>
      <c r="S70" s="4"/>
      <c r="T70" s="4"/>
      <c r="U70" s="4"/>
      <c r="V70" s="4"/>
      <c r="W70" s="4"/>
      <c r="X70" s="4"/>
      <c r="Y70" s="4"/>
      <c r="Z70" s="4"/>
    </row>
    <row r="71" ht="14.25" customHeight="1">
      <c r="A71" s="117" t="s">
        <v>93</v>
      </c>
      <c r="B71" s="19"/>
      <c r="C71" s="19"/>
      <c r="D71" s="19"/>
      <c r="E71" s="19"/>
      <c r="F71" s="19"/>
      <c r="G71" s="19"/>
      <c r="H71" s="19"/>
      <c r="I71" s="19"/>
      <c r="J71" s="4"/>
      <c r="K71" s="4"/>
      <c r="L71" s="4"/>
      <c r="M71" s="4"/>
      <c r="N71" s="4"/>
      <c r="O71" s="4"/>
      <c r="P71" s="4"/>
      <c r="Q71" s="4"/>
      <c r="R71" s="4"/>
      <c r="S71" s="4"/>
      <c r="T71" s="4"/>
      <c r="U71" s="4"/>
      <c r="V71" s="4"/>
      <c r="W71" s="4"/>
      <c r="X71" s="4"/>
      <c r="Y71" s="4"/>
      <c r="Z71" s="4"/>
    </row>
    <row r="72" ht="14.25" customHeight="1">
      <c r="A72" s="117" t="s">
        <v>94</v>
      </c>
      <c r="B72" s="19"/>
      <c r="C72" s="19"/>
      <c r="D72" s="19"/>
      <c r="E72" s="19"/>
      <c r="F72" s="19"/>
      <c r="G72" s="19"/>
      <c r="H72" s="19">
        <v>-1606.0</v>
      </c>
      <c r="I72" s="19">
        <v>-504.0</v>
      </c>
      <c r="J72" s="4"/>
      <c r="K72" s="4"/>
      <c r="L72" s="4"/>
      <c r="M72" s="4"/>
      <c r="N72" s="4"/>
      <c r="O72" s="4"/>
      <c r="P72" s="4"/>
      <c r="Q72" s="4"/>
      <c r="R72" s="4"/>
      <c r="S72" s="4"/>
      <c r="T72" s="4"/>
      <c r="U72" s="4"/>
      <c r="V72" s="4"/>
      <c r="W72" s="4"/>
      <c r="X72" s="4"/>
      <c r="Y72" s="4"/>
      <c r="Z72" s="4"/>
    </row>
    <row r="73" ht="14.25" customHeight="1">
      <c r="A73" s="117" t="s">
        <v>95</v>
      </c>
      <c r="B73" s="19"/>
      <c r="C73" s="19"/>
      <c r="D73" s="19"/>
      <c r="E73" s="19"/>
      <c r="F73" s="19"/>
      <c r="G73" s="19"/>
      <c r="H73" s="19">
        <v>507.0</v>
      </c>
      <c r="I73" s="19">
        <v>-1676.0</v>
      </c>
      <c r="J73" s="4"/>
      <c r="K73" s="4"/>
      <c r="L73" s="4"/>
      <c r="M73" s="4"/>
      <c r="N73" s="4"/>
      <c r="O73" s="4"/>
      <c r="P73" s="4"/>
      <c r="Q73" s="4"/>
      <c r="R73" s="4"/>
      <c r="S73" s="4"/>
      <c r="T73" s="4"/>
      <c r="U73" s="4"/>
      <c r="V73" s="4"/>
      <c r="W73" s="4"/>
      <c r="X73" s="4"/>
      <c r="Y73" s="4"/>
      <c r="Z73" s="4"/>
    </row>
    <row r="74" ht="14.25" customHeight="1">
      <c r="A74" s="117" t="s">
        <v>96</v>
      </c>
      <c r="B74" s="19"/>
      <c r="C74" s="19"/>
      <c r="D74" s="19"/>
      <c r="E74" s="19"/>
      <c r="F74" s="19"/>
      <c r="G74" s="19"/>
      <c r="H74" s="19">
        <v>-182.0</v>
      </c>
      <c r="I74" s="19">
        <v>-845.0</v>
      </c>
      <c r="J74" s="4"/>
      <c r="K74" s="4"/>
      <c r="L74" s="4"/>
      <c r="M74" s="4"/>
      <c r="N74" s="4"/>
      <c r="O74" s="4"/>
      <c r="P74" s="4"/>
      <c r="Q74" s="4"/>
      <c r="R74" s="4"/>
      <c r="S74" s="4"/>
      <c r="T74" s="4"/>
      <c r="U74" s="4"/>
      <c r="V74" s="4"/>
      <c r="W74" s="4"/>
      <c r="X74" s="4"/>
      <c r="Y74" s="4"/>
      <c r="Z74" s="4"/>
    </row>
    <row r="75" ht="14.25" customHeight="1">
      <c r="A75" s="117" t="s">
        <v>97</v>
      </c>
      <c r="B75" s="19"/>
      <c r="C75" s="19"/>
      <c r="D75" s="19"/>
      <c r="E75" s="19"/>
      <c r="F75" s="19"/>
      <c r="G75" s="19"/>
      <c r="H75" s="19">
        <v>1326.0</v>
      </c>
      <c r="I75" s="19">
        <v>1365.0</v>
      </c>
      <c r="J75" s="4"/>
      <c r="K75" s="4"/>
      <c r="L75" s="4"/>
      <c r="M75" s="4"/>
      <c r="N75" s="4"/>
      <c r="O75" s="4"/>
      <c r="P75" s="4"/>
      <c r="Q75" s="4"/>
      <c r="R75" s="4"/>
      <c r="S75" s="4"/>
      <c r="T75" s="4"/>
      <c r="U75" s="4"/>
      <c r="V75" s="4"/>
      <c r="W75" s="4"/>
      <c r="X75" s="4"/>
      <c r="Y75" s="4"/>
      <c r="Z75" s="4"/>
    </row>
    <row r="76" ht="14.25" customHeight="1">
      <c r="A76" s="129" t="s">
        <v>98</v>
      </c>
      <c r="B76" s="130">
        <f t="shared" ref="B76:I76" si="14">+SUM(B64:B75)</f>
        <v>0</v>
      </c>
      <c r="C76" s="130">
        <f t="shared" si="14"/>
        <v>0</v>
      </c>
      <c r="D76" s="130">
        <f t="shared" si="14"/>
        <v>0</v>
      </c>
      <c r="E76" s="130">
        <f t="shared" si="14"/>
        <v>0</v>
      </c>
      <c r="F76" s="130">
        <f t="shared" si="14"/>
        <v>0</v>
      </c>
      <c r="G76" s="130">
        <f t="shared" si="14"/>
        <v>0</v>
      </c>
      <c r="H76" s="130">
        <f t="shared" si="14"/>
        <v>6657</v>
      </c>
      <c r="I76" s="130">
        <f t="shared" si="14"/>
        <v>5188</v>
      </c>
      <c r="J76" s="4"/>
      <c r="K76" s="4"/>
      <c r="L76" s="4"/>
      <c r="M76" s="4"/>
      <c r="N76" s="4"/>
      <c r="O76" s="4"/>
      <c r="P76" s="4"/>
      <c r="Q76" s="4"/>
      <c r="R76" s="4"/>
      <c r="S76" s="4"/>
      <c r="T76" s="4"/>
      <c r="U76" s="4"/>
      <c r="V76" s="4"/>
      <c r="W76" s="4"/>
      <c r="X76" s="4"/>
      <c r="Y76" s="4"/>
      <c r="Z76" s="4"/>
    </row>
    <row r="77" ht="14.25" customHeight="1">
      <c r="A77" s="116" t="s">
        <v>99</v>
      </c>
      <c r="B77" s="19"/>
      <c r="C77" s="19"/>
      <c r="D77" s="19"/>
      <c r="E77" s="19"/>
      <c r="F77" s="19"/>
      <c r="G77" s="19"/>
      <c r="H77" s="19"/>
      <c r="I77" s="19"/>
      <c r="J77" s="4"/>
      <c r="K77" s="4"/>
      <c r="L77" s="4"/>
      <c r="M77" s="4"/>
      <c r="N77" s="4"/>
      <c r="O77" s="4"/>
      <c r="P77" s="4"/>
      <c r="Q77" s="4"/>
      <c r="R77" s="4"/>
      <c r="S77" s="4"/>
      <c r="T77" s="4"/>
      <c r="U77" s="4"/>
      <c r="V77" s="4"/>
      <c r="W77" s="4"/>
      <c r="X77" s="4"/>
      <c r="Y77" s="4"/>
      <c r="Z77" s="4"/>
    </row>
    <row r="78" ht="14.25" customHeight="1">
      <c r="A78" s="117" t="s">
        <v>100</v>
      </c>
      <c r="B78" s="19"/>
      <c r="C78" s="19"/>
      <c r="D78" s="19"/>
      <c r="E78" s="19"/>
      <c r="F78" s="19"/>
      <c r="G78" s="19"/>
      <c r="H78" s="19">
        <v>-9961.0</v>
      </c>
      <c r="I78" s="19">
        <v>-12913.0</v>
      </c>
      <c r="J78" s="4"/>
      <c r="K78" s="4"/>
      <c r="L78" s="4"/>
      <c r="M78" s="4"/>
      <c r="N78" s="4"/>
      <c r="O78" s="4"/>
      <c r="P78" s="4"/>
      <c r="Q78" s="4"/>
      <c r="R78" s="4"/>
      <c r="S78" s="4"/>
      <c r="T78" s="4"/>
      <c r="U78" s="4"/>
      <c r="V78" s="4"/>
      <c r="W78" s="4"/>
      <c r="X78" s="4"/>
      <c r="Y78" s="4"/>
      <c r="Z78" s="4"/>
    </row>
    <row r="79" ht="14.25" customHeight="1">
      <c r="A79" s="117" t="s">
        <v>101</v>
      </c>
      <c r="B79" s="19"/>
      <c r="C79" s="19"/>
      <c r="D79" s="19"/>
      <c r="E79" s="19"/>
      <c r="F79" s="19"/>
      <c r="G79" s="19"/>
      <c r="H79" s="19">
        <v>4236.0</v>
      </c>
      <c r="I79" s="19">
        <v>8199.0</v>
      </c>
      <c r="J79" s="4"/>
      <c r="K79" s="4"/>
      <c r="L79" s="4"/>
      <c r="M79" s="4"/>
      <c r="N79" s="4"/>
      <c r="O79" s="4"/>
      <c r="P79" s="4"/>
      <c r="Q79" s="4"/>
      <c r="R79" s="4"/>
      <c r="S79" s="4"/>
      <c r="T79" s="4"/>
      <c r="U79" s="4"/>
      <c r="V79" s="4"/>
      <c r="W79" s="4"/>
      <c r="X79" s="4"/>
      <c r="Y79" s="4"/>
      <c r="Z79" s="4"/>
    </row>
    <row r="80" ht="14.25" customHeight="1">
      <c r="A80" s="117" t="s">
        <v>102</v>
      </c>
      <c r="B80" s="19"/>
      <c r="C80" s="19"/>
      <c r="D80" s="19"/>
      <c r="E80" s="19"/>
      <c r="F80" s="19"/>
      <c r="G80" s="19"/>
      <c r="H80" s="19">
        <v>2449.0</v>
      </c>
      <c r="I80" s="19">
        <v>3967.0</v>
      </c>
      <c r="J80" s="4"/>
      <c r="K80" s="4"/>
      <c r="L80" s="4"/>
      <c r="M80" s="4"/>
      <c r="N80" s="4"/>
      <c r="O80" s="4"/>
      <c r="P80" s="4"/>
      <c r="Q80" s="4"/>
      <c r="R80" s="4"/>
      <c r="S80" s="4"/>
      <c r="T80" s="4"/>
      <c r="U80" s="4"/>
      <c r="V80" s="4"/>
      <c r="W80" s="4"/>
      <c r="X80" s="4"/>
      <c r="Y80" s="4"/>
      <c r="Z80" s="4"/>
    </row>
    <row r="81" ht="14.25" customHeight="1">
      <c r="A81" s="117" t="s">
        <v>104</v>
      </c>
      <c r="B81" s="19"/>
      <c r="C81" s="19"/>
      <c r="D81" s="19"/>
      <c r="E81" s="19"/>
      <c r="F81" s="19"/>
      <c r="G81" s="19"/>
      <c r="H81" s="19">
        <v>-695.0</v>
      </c>
      <c r="I81" s="19">
        <v>-758.0</v>
      </c>
      <c r="J81" s="4"/>
      <c r="K81" s="4"/>
      <c r="L81" s="4"/>
      <c r="M81" s="4"/>
      <c r="N81" s="4"/>
      <c r="O81" s="4"/>
      <c r="P81" s="4"/>
      <c r="Q81" s="4"/>
      <c r="R81" s="4"/>
      <c r="S81" s="4"/>
      <c r="T81" s="4"/>
      <c r="U81" s="4"/>
      <c r="V81" s="4"/>
      <c r="W81" s="4"/>
      <c r="X81" s="4"/>
      <c r="Y81" s="4"/>
      <c r="Z81" s="4"/>
    </row>
    <row r="82" ht="14.25" customHeight="1">
      <c r="A82" s="117" t="s">
        <v>106</v>
      </c>
      <c r="B82" s="19"/>
      <c r="C82" s="19"/>
      <c r="D82" s="19"/>
      <c r="E82" s="19"/>
      <c r="F82" s="19"/>
      <c r="G82" s="19"/>
      <c r="H82" s="19">
        <v>171.0</v>
      </c>
      <c r="I82" s="19">
        <v>-19.0</v>
      </c>
      <c r="J82" s="4"/>
      <c r="K82" s="4"/>
      <c r="L82" s="4"/>
      <c r="M82" s="4"/>
      <c r="N82" s="4"/>
      <c r="O82" s="4"/>
      <c r="P82" s="4"/>
      <c r="Q82" s="4"/>
      <c r="R82" s="4"/>
      <c r="S82" s="4"/>
      <c r="T82" s="4"/>
      <c r="U82" s="4"/>
      <c r="V82" s="4"/>
      <c r="W82" s="4"/>
      <c r="X82" s="4"/>
      <c r="Y82" s="4"/>
      <c r="Z82" s="4"/>
    </row>
    <row r="83" ht="14.25" customHeight="1">
      <c r="A83" s="131" t="s">
        <v>107</v>
      </c>
      <c r="B83" s="130">
        <f t="shared" ref="B83:I83" si="15">+SUM(B78:B82)</f>
        <v>0</v>
      </c>
      <c r="C83" s="130">
        <f t="shared" si="15"/>
        <v>0</v>
      </c>
      <c r="D83" s="130">
        <f t="shared" si="15"/>
        <v>0</v>
      </c>
      <c r="E83" s="130">
        <f t="shared" si="15"/>
        <v>0</v>
      </c>
      <c r="F83" s="130">
        <f t="shared" si="15"/>
        <v>0</v>
      </c>
      <c r="G83" s="130">
        <f t="shared" si="15"/>
        <v>0</v>
      </c>
      <c r="H83" s="130">
        <f t="shared" si="15"/>
        <v>-3800</v>
      </c>
      <c r="I83" s="130">
        <f t="shared" si="15"/>
        <v>-1524</v>
      </c>
      <c r="J83" s="4"/>
      <c r="K83" s="4"/>
      <c r="L83" s="4"/>
      <c r="M83" s="4"/>
      <c r="N83" s="4"/>
      <c r="O83" s="4"/>
      <c r="P83" s="4"/>
      <c r="Q83" s="4"/>
      <c r="R83" s="4"/>
      <c r="S83" s="4"/>
      <c r="T83" s="4"/>
      <c r="U83" s="4"/>
      <c r="V83" s="4"/>
      <c r="W83" s="4"/>
      <c r="X83" s="4"/>
      <c r="Y83" s="4"/>
      <c r="Z83" s="4"/>
    </row>
    <row r="84" ht="14.25" customHeight="1">
      <c r="A84" s="116" t="s">
        <v>108</v>
      </c>
      <c r="B84" s="19"/>
      <c r="C84" s="19"/>
      <c r="D84" s="19"/>
      <c r="E84" s="19"/>
      <c r="F84" s="19"/>
      <c r="G84" s="19"/>
      <c r="H84" s="19"/>
      <c r="I84" s="19"/>
      <c r="J84" s="4"/>
      <c r="K84" s="4"/>
      <c r="L84" s="4"/>
      <c r="M84" s="4"/>
      <c r="N84" s="4"/>
      <c r="O84" s="4"/>
      <c r="P84" s="4"/>
      <c r="Q84" s="4"/>
      <c r="R84" s="4"/>
      <c r="S84" s="4"/>
      <c r="T84" s="4"/>
      <c r="U84" s="4"/>
      <c r="V84" s="4"/>
      <c r="W84" s="4"/>
      <c r="X84" s="4"/>
      <c r="Y84" s="4"/>
      <c r="Z84" s="4"/>
    </row>
    <row r="85" ht="14.25" customHeight="1">
      <c r="A85" s="117" t="s">
        <v>109</v>
      </c>
      <c r="B85" s="19"/>
      <c r="C85" s="19"/>
      <c r="D85" s="19"/>
      <c r="E85" s="19"/>
      <c r="F85" s="19"/>
      <c r="G85" s="19"/>
      <c r="H85" s="19">
        <v>0.0</v>
      </c>
      <c r="I85" s="19">
        <v>0.0</v>
      </c>
      <c r="J85" s="4"/>
      <c r="K85" s="4"/>
      <c r="L85" s="4"/>
      <c r="M85" s="4"/>
      <c r="N85" s="4"/>
      <c r="O85" s="4"/>
      <c r="P85" s="4"/>
      <c r="Q85" s="4"/>
      <c r="R85" s="4"/>
      <c r="S85" s="4"/>
      <c r="T85" s="4"/>
      <c r="U85" s="4"/>
      <c r="V85" s="4"/>
      <c r="W85" s="4"/>
      <c r="X85" s="4"/>
      <c r="Y85" s="4"/>
      <c r="Z85" s="4"/>
    </row>
    <row r="86" ht="14.25" customHeight="1">
      <c r="A86" s="117" t="s">
        <v>111</v>
      </c>
      <c r="B86" s="19"/>
      <c r="C86" s="19"/>
      <c r="D86" s="19"/>
      <c r="E86" s="19"/>
      <c r="F86" s="19"/>
      <c r="G86" s="19"/>
      <c r="H86" s="19">
        <v>-52.0</v>
      </c>
      <c r="I86" s="19">
        <v>15.0</v>
      </c>
      <c r="J86" s="4"/>
      <c r="K86" s="4"/>
      <c r="L86" s="4"/>
      <c r="M86" s="4"/>
      <c r="N86" s="4"/>
      <c r="O86" s="4"/>
      <c r="P86" s="4"/>
      <c r="Q86" s="4"/>
      <c r="R86" s="4"/>
      <c r="S86" s="4"/>
      <c r="T86" s="4"/>
      <c r="U86" s="4"/>
      <c r="V86" s="4"/>
      <c r="W86" s="4"/>
      <c r="X86" s="4"/>
      <c r="Y86" s="4"/>
      <c r="Z86" s="4"/>
    </row>
    <row r="87" ht="14.25" customHeight="1">
      <c r="A87" s="117" t="s">
        <v>113</v>
      </c>
      <c r="B87" s="19"/>
      <c r="C87" s="19"/>
      <c r="D87" s="19"/>
      <c r="E87" s="19"/>
      <c r="F87" s="19"/>
      <c r="G87" s="19"/>
      <c r="H87" s="19">
        <v>-197.0</v>
      </c>
      <c r="I87" s="19">
        <v>0.0</v>
      </c>
      <c r="J87" s="4"/>
      <c r="K87" s="4"/>
      <c r="L87" s="4"/>
      <c r="M87" s="4"/>
      <c r="N87" s="4"/>
      <c r="O87" s="4"/>
      <c r="P87" s="4"/>
      <c r="Q87" s="4"/>
      <c r="R87" s="4"/>
      <c r="S87" s="4"/>
      <c r="T87" s="4"/>
      <c r="U87" s="4"/>
      <c r="V87" s="4"/>
      <c r="W87" s="4"/>
      <c r="X87" s="4"/>
      <c r="Y87" s="4"/>
      <c r="Z87" s="4"/>
    </row>
    <row r="88" ht="14.25" customHeight="1">
      <c r="A88" s="117" t="s">
        <v>114</v>
      </c>
      <c r="B88" s="19"/>
      <c r="C88" s="19"/>
      <c r="D88" s="19"/>
      <c r="E88" s="19"/>
      <c r="F88" s="19"/>
      <c r="G88" s="19"/>
      <c r="H88" s="19">
        <v>1172.0</v>
      </c>
      <c r="I88" s="19">
        <v>1151.0</v>
      </c>
      <c r="J88" s="4"/>
      <c r="K88" s="4"/>
      <c r="L88" s="4"/>
      <c r="M88" s="4"/>
      <c r="N88" s="4"/>
      <c r="O88" s="4"/>
      <c r="P88" s="4"/>
      <c r="Q88" s="4"/>
      <c r="R88" s="4"/>
      <c r="S88" s="4"/>
      <c r="T88" s="4"/>
      <c r="U88" s="4"/>
      <c r="V88" s="4"/>
      <c r="W88" s="4"/>
      <c r="X88" s="4"/>
      <c r="Y88" s="4"/>
      <c r="Z88" s="4"/>
    </row>
    <row r="89" ht="14.25" customHeight="1">
      <c r="A89" s="117" t="s">
        <v>116</v>
      </c>
      <c r="B89" s="19"/>
      <c r="C89" s="19"/>
      <c r="D89" s="19"/>
      <c r="E89" s="19"/>
      <c r="F89" s="19"/>
      <c r="G89" s="19"/>
      <c r="H89" s="19">
        <v>-608.0</v>
      </c>
      <c r="I89" s="19">
        <v>-4014.0</v>
      </c>
      <c r="J89" s="4"/>
      <c r="K89" s="4"/>
      <c r="L89" s="4"/>
      <c r="M89" s="4"/>
      <c r="N89" s="4"/>
      <c r="O89" s="4"/>
      <c r="P89" s="4"/>
      <c r="Q89" s="4"/>
      <c r="R89" s="4"/>
      <c r="S89" s="4"/>
      <c r="T89" s="4"/>
      <c r="U89" s="4"/>
      <c r="V89" s="4"/>
      <c r="W89" s="4"/>
      <c r="X89" s="4"/>
      <c r="Y89" s="4"/>
      <c r="Z89" s="4"/>
    </row>
    <row r="90" ht="14.25" customHeight="1">
      <c r="A90" s="117" t="s">
        <v>117</v>
      </c>
      <c r="B90" s="19"/>
      <c r="C90" s="19"/>
      <c r="D90" s="19"/>
      <c r="E90" s="19"/>
      <c r="F90" s="19"/>
      <c r="G90" s="19"/>
      <c r="H90" s="19">
        <v>-1638.0</v>
      </c>
      <c r="I90" s="19">
        <v>-1837.0</v>
      </c>
      <c r="J90" s="4"/>
      <c r="K90" s="4"/>
      <c r="L90" s="4"/>
      <c r="M90" s="4"/>
      <c r="N90" s="4"/>
      <c r="O90" s="4"/>
      <c r="P90" s="4"/>
      <c r="Q90" s="4"/>
      <c r="R90" s="4"/>
      <c r="S90" s="4"/>
      <c r="T90" s="4"/>
      <c r="U90" s="4"/>
      <c r="V90" s="4"/>
      <c r="W90" s="4"/>
      <c r="X90" s="4"/>
      <c r="Y90" s="4"/>
      <c r="Z90" s="4"/>
    </row>
    <row r="91" ht="14.25" customHeight="1">
      <c r="A91" s="117" t="s">
        <v>118</v>
      </c>
      <c r="B91" s="19"/>
      <c r="C91" s="19"/>
      <c r="D91" s="19"/>
      <c r="E91" s="19"/>
      <c r="F91" s="19"/>
      <c r="G91" s="19"/>
      <c r="H91" s="19">
        <v>-136.0</v>
      </c>
      <c r="I91" s="19">
        <v>-151.0</v>
      </c>
      <c r="J91" s="4"/>
      <c r="K91" s="4"/>
      <c r="L91" s="4"/>
      <c r="M91" s="4"/>
      <c r="N91" s="4"/>
      <c r="O91" s="4"/>
      <c r="P91" s="4"/>
      <c r="Q91" s="4"/>
      <c r="R91" s="4"/>
      <c r="S91" s="4"/>
      <c r="T91" s="4"/>
      <c r="U91" s="4"/>
      <c r="V91" s="4"/>
      <c r="W91" s="4"/>
      <c r="X91" s="4"/>
      <c r="Y91" s="4"/>
      <c r="Z91" s="4"/>
    </row>
    <row r="92" ht="14.25" customHeight="1">
      <c r="A92" s="131" t="s">
        <v>119</v>
      </c>
      <c r="B92" s="130">
        <f t="shared" ref="B92:I92" si="16">+SUM(B85:B91)</f>
        <v>0</v>
      </c>
      <c r="C92" s="130">
        <f t="shared" si="16"/>
        <v>0</v>
      </c>
      <c r="D92" s="130">
        <f t="shared" si="16"/>
        <v>0</v>
      </c>
      <c r="E92" s="130">
        <f t="shared" si="16"/>
        <v>0</v>
      </c>
      <c r="F92" s="130">
        <f t="shared" si="16"/>
        <v>0</v>
      </c>
      <c r="G92" s="130">
        <f t="shared" si="16"/>
        <v>0</v>
      </c>
      <c r="H92" s="130">
        <f t="shared" si="16"/>
        <v>-1459</v>
      </c>
      <c r="I92" s="130">
        <f t="shared" si="16"/>
        <v>-4836</v>
      </c>
      <c r="J92" s="4"/>
      <c r="K92" s="4"/>
      <c r="L92" s="4"/>
      <c r="M92" s="4"/>
      <c r="N92" s="4"/>
      <c r="O92" s="4"/>
      <c r="P92" s="4"/>
      <c r="Q92" s="4"/>
      <c r="R92" s="4"/>
      <c r="S92" s="4"/>
      <c r="T92" s="4"/>
      <c r="U92" s="4"/>
      <c r="V92" s="4"/>
      <c r="W92" s="4"/>
      <c r="X92" s="4"/>
      <c r="Y92" s="4"/>
      <c r="Z92" s="4"/>
    </row>
    <row r="93" ht="14.25" customHeight="1">
      <c r="A93" s="117" t="s">
        <v>120</v>
      </c>
      <c r="B93" s="19"/>
      <c r="C93" s="19"/>
      <c r="D93" s="19"/>
      <c r="E93" s="19"/>
      <c r="F93" s="19"/>
      <c r="G93" s="19"/>
      <c r="H93" s="19">
        <v>143.0</v>
      </c>
      <c r="I93" s="19">
        <v>-143.0</v>
      </c>
      <c r="J93" s="4"/>
      <c r="K93" s="4"/>
      <c r="L93" s="4"/>
      <c r="M93" s="4"/>
      <c r="N93" s="4"/>
      <c r="O93" s="4"/>
      <c r="P93" s="4"/>
      <c r="Q93" s="4"/>
      <c r="R93" s="4"/>
      <c r="S93" s="4"/>
      <c r="T93" s="4"/>
      <c r="U93" s="4"/>
      <c r="V93" s="4"/>
      <c r="W93" s="4"/>
      <c r="X93" s="4"/>
      <c r="Y93" s="4"/>
      <c r="Z93" s="4"/>
    </row>
    <row r="94" ht="14.25" customHeight="1">
      <c r="A94" s="131" t="s">
        <v>121</v>
      </c>
      <c r="B94" s="130">
        <f t="shared" ref="B94:I94" si="17">+B76+B83+B92+B93</f>
        <v>0</v>
      </c>
      <c r="C94" s="130">
        <f t="shared" si="17"/>
        <v>0</v>
      </c>
      <c r="D94" s="130">
        <f t="shared" si="17"/>
        <v>0</v>
      </c>
      <c r="E94" s="130">
        <f t="shared" si="17"/>
        <v>0</v>
      </c>
      <c r="F94" s="130">
        <f t="shared" si="17"/>
        <v>0</v>
      </c>
      <c r="G94" s="130">
        <f t="shared" si="17"/>
        <v>0</v>
      </c>
      <c r="H94" s="130">
        <f t="shared" si="17"/>
        <v>1541</v>
      </c>
      <c r="I94" s="130">
        <f t="shared" si="17"/>
        <v>-1315</v>
      </c>
      <c r="J94" s="4"/>
      <c r="K94" s="4"/>
      <c r="L94" s="4"/>
      <c r="M94" s="4"/>
      <c r="N94" s="4"/>
      <c r="O94" s="4"/>
      <c r="P94" s="4"/>
      <c r="Q94" s="4"/>
      <c r="R94" s="4"/>
      <c r="S94" s="4"/>
      <c r="T94" s="4"/>
      <c r="U94" s="4"/>
      <c r="V94" s="4"/>
      <c r="W94" s="4"/>
      <c r="X94" s="4"/>
      <c r="Y94" s="4"/>
      <c r="Z94" s="4"/>
    </row>
    <row r="95" ht="14.25" customHeight="1">
      <c r="A95" s="35" t="s">
        <v>122</v>
      </c>
      <c r="B95" s="19"/>
      <c r="C95" s="19"/>
      <c r="D95" s="19"/>
      <c r="E95" s="19"/>
      <c r="F95" s="19"/>
      <c r="G95" s="19"/>
      <c r="H95" s="19">
        <v>8348.0</v>
      </c>
      <c r="I95" s="19">
        <f>+H96</f>
        <v>9889</v>
      </c>
      <c r="J95" s="4"/>
      <c r="K95" s="4"/>
      <c r="L95" s="4"/>
      <c r="M95" s="4"/>
      <c r="N95" s="4"/>
      <c r="O95" s="4"/>
      <c r="P95" s="4"/>
      <c r="Q95" s="4"/>
      <c r="R95" s="4"/>
      <c r="S95" s="4"/>
      <c r="T95" s="4"/>
      <c r="U95" s="4"/>
      <c r="V95" s="4"/>
      <c r="W95" s="4"/>
      <c r="X95" s="4"/>
      <c r="Y95" s="4"/>
      <c r="Z95" s="4"/>
    </row>
    <row r="96" ht="14.25" customHeight="1">
      <c r="A96" s="122" t="s">
        <v>123</v>
      </c>
      <c r="B96" s="123"/>
      <c r="C96" s="123"/>
      <c r="D96" s="123"/>
      <c r="E96" s="123"/>
      <c r="F96" s="123"/>
      <c r="G96" s="123"/>
      <c r="H96" s="123">
        <f t="shared" ref="H96:I96" si="18">+H94+H95</f>
        <v>9889</v>
      </c>
      <c r="I96" s="123">
        <f t="shared" si="18"/>
        <v>8574</v>
      </c>
      <c r="J96" s="4"/>
      <c r="K96" s="4"/>
      <c r="L96" s="4"/>
      <c r="M96" s="4"/>
      <c r="N96" s="4"/>
      <c r="O96" s="4"/>
      <c r="P96" s="4"/>
      <c r="Q96" s="4"/>
      <c r="R96" s="4"/>
      <c r="S96" s="4"/>
      <c r="T96" s="4"/>
      <c r="U96" s="4"/>
      <c r="V96" s="4"/>
      <c r="W96" s="4"/>
      <c r="X96" s="4"/>
      <c r="Y96" s="4"/>
      <c r="Z96" s="4"/>
    </row>
    <row r="97" ht="14.25" customHeight="1">
      <c r="A97" s="125" t="s">
        <v>124</v>
      </c>
      <c r="B97" s="126">
        <f t="shared" ref="B97:I97" si="19">+B96-B25</f>
        <v>0</v>
      </c>
      <c r="C97" s="126">
        <f t="shared" si="19"/>
        <v>0</v>
      </c>
      <c r="D97" s="126">
        <f t="shared" si="19"/>
        <v>0</v>
      </c>
      <c r="E97" s="126">
        <f t="shared" si="19"/>
        <v>0</v>
      </c>
      <c r="F97" s="126">
        <f t="shared" si="19"/>
        <v>0</v>
      </c>
      <c r="G97" s="126">
        <f t="shared" si="19"/>
        <v>0</v>
      </c>
      <c r="H97" s="126">
        <f t="shared" si="19"/>
        <v>0</v>
      </c>
      <c r="I97" s="126">
        <f t="shared" si="19"/>
        <v>0</v>
      </c>
      <c r="J97" s="125"/>
      <c r="K97" s="125"/>
      <c r="L97" s="125"/>
      <c r="M97" s="125"/>
      <c r="N97" s="125"/>
      <c r="O97" s="125"/>
      <c r="P97" s="125"/>
      <c r="Q97" s="125"/>
      <c r="R97" s="125"/>
      <c r="S97" s="125"/>
      <c r="T97" s="125"/>
      <c r="U97" s="125"/>
      <c r="V97" s="125"/>
      <c r="W97" s="125"/>
      <c r="X97" s="125"/>
      <c r="Y97" s="125"/>
      <c r="Z97" s="125"/>
    </row>
    <row r="98" ht="14.25" customHeight="1">
      <c r="A98" s="35" t="s">
        <v>125</v>
      </c>
      <c r="B98" s="19"/>
      <c r="C98" s="19"/>
      <c r="D98" s="19"/>
      <c r="E98" s="19"/>
      <c r="F98" s="19"/>
      <c r="G98" s="19"/>
      <c r="H98" s="19"/>
      <c r="I98" s="19"/>
      <c r="J98" s="4"/>
      <c r="K98" s="4"/>
      <c r="L98" s="4"/>
      <c r="M98" s="4"/>
      <c r="N98" s="4"/>
      <c r="O98" s="4"/>
      <c r="P98" s="4"/>
      <c r="Q98" s="4"/>
      <c r="R98" s="4"/>
      <c r="S98" s="4"/>
      <c r="T98" s="4"/>
      <c r="U98" s="4"/>
      <c r="V98" s="4"/>
      <c r="W98" s="4"/>
      <c r="X98" s="4"/>
      <c r="Y98" s="4"/>
      <c r="Z98" s="4"/>
    </row>
    <row r="99" ht="14.25" customHeight="1">
      <c r="A99" s="117" t="s">
        <v>126</v>
      </c>
      <c r="B99" s="19"/>
      <c r="C99" s="19"/>
      <c r="D99" s="19"/>
      <c r="E99" s="19"/>
      <c r="F99" s="19"/>
      <c r="G99" s="19"/>
      <c r="H99" s="19"/>
      <c r="I99" s="19"/>
      <c r="J99" s="4"/>
      <c r="K99" s="4"/>
      <c r="L99" s="4"/>
      <c r="M99" s="4"/>
      <c r="N99" s="4"/>
      <c r="O99" s="4"/>
      <c r="P99" s="4"/>
      <c r="Q99" s="4"/>
      <c r="R99" s="4"/>
      <c r="S99" s="4"/>
      <c r="T99" s="4"/>
      <c r="U99" s="4"/>
      <c r="V99" s="4"/>
      <c r="W99" s="4"/>
      <c r="X99" s="4"/>
      <c r="Y99" s="4"/>
      <c r="Z99" s="4"/>
    </row>
    <row r="100" ht="14.25" customHeight="1">
      <c r="A100" s="117" t="s">
        <v>127</v>
      </c>
      <c r="B100" s="19"/>
      <c r="C100" s="19"/>
      <c r="D100" s="19"/>
      <c r="E100" s="19"/>
      <c r="F100" s="19"/>
      <c r="G100" s="19"/>
      <c r="H100" s="19">
        <v>293.0</v>
      </c>
      <c r="I100" s="19">
        <v>290.0</v>
      </c>
      <c r="J100" s="4"/>
      <c r="K100" s="4"/>
      <c r="L100" s="4"/>
      <c r="M100" s="4"/>
      <c r="N100" s="4"/>
      <c r="O100" s="4"/>
      <c r="P100" s="4"/>
      <c r="Q100" s="4"/>
      <c r="R100" s="4"/>
      <c r="S100" s="4"/>
      <c r="T100" s="4"/>
      <c r="U100" s="4"/>
      <c r="V100" s="4"/>
      <c r="W100" s="4"/>
      <c r="X100" s="4"/>
      <c r="Y100" s="4"/>
      <c r="Z100" s="4"/>
    </row>
    <row r="101" ht="14.25" customHeight="1">
      <c r="A101" s="117" t="s">
        <v>128</v>
      </c>
      <c r="B101" s="19"/>
      <c r="C101" s="19"/>
      <c r="D101" s="19"/>
      <c r="E101" s="19"/>
      <c r="F101" s="19"/>
      <c r="G101" s="19"/>
      <c r="H101" s="19">
        <v>1177.0</v>
      </c>
      <c r="I101" s="19">
        <v>1231.0</v>
      </c>
      <c r="J101" s="4"/>
      <c r="K101" s="4"/>
      <c r="L101" s="4"/>
      <c r="M101" s="4"/>
      <c r="N101" s="4"/>
      <c r="O101" s="4"/>
      <c r="P101" s="4"/>
      <c r="Q101" s="4"/>
      <c r="R101" s="4"/>
      <c r="S101" s="4"/>
      <c r="T101" s="4"/>
      <c r="U101" s="4"/>
      <c r="V101" s="4"/>
      <c r="W101" s="4"/>
      <c r="X101" s="4"/>
      <c r="Y101" s="4"/>
      <c r="Z101" s="4"/>
    </row>
    <row r="102" ht="14.25" customHeight="1">
      <c r="A102" s="117" t="s">
        <v>129</v>
      </c>
      <c r="B102" s="19"/>
      <c r="C102" s="19"/>
      <c r="D102" s="19"/>
      <c r="E102" s="19"/>
      <c r="F102" s="19"/>
      <c r="G102" s="19"/>
      <c r="H102" s="19">
        <v>179.0</v>
      </c>
      <c r="I102" s="19">
        <v>160.0</v>
      </c>
      <c r="J102" s="4"/>
      <c r="K102" s="4"/>
      <c r="L102" s="4"/>
      <c r="M102" s="4"/>
      <c r="N102" s="4"/>
      <c r="O102" s="4"/>
      <c r="P102" s="4"/>
      <c r="Q102" s="4"/>
      <c r="R102" s="4"/>
      <c r="S102" s="4"/>
      <c r="T102" s="4"/>
      <c r="U102" s="4"/>
      <c r="V102" s="4"/>
      <c r="W102" s="4"/>
      <c r="X102" s="4"/>
      <c r="Y102" s="4"/>
      <c r="Z102" s="4"/>
    </row>
    <row r="103" ht="14.25" customHeight="1">
      <c r="A103" s="117" t="s">
        <v>130</v>
      </c>
      <c r="B103" s="19"/>
      <c r="C103" s="19"/>
      <c r="D103" s="19"/>
      <c r="E103" s="19"/>
      <c r="F103" s="19"/>
      <c r="G103" s="19"/>
      <c r="H103" s="19">
        <v>438.0</v>
      </c>
      <c r="I103" s="19">
        <v>480.0</v>
      </c>
      <c r="J103" s="4"/>
      <c r="K103" s="4"/>
      <c r="L103" s="4"/>
      <c r="M103" s="4"/>
      <c r="N103" s="4"/>
      <c r="O103" s="4"/>
      <c r="P103" s="4"/>
      <c r="Q103" s="4"/>
      <c r="R103" s="4"/>
      <c r="S103" s="4"/>
      <c r="T103" s="4"/>
      <c r="U103" s="4"/>
      <c r="V103" s="4"/>
      <c r="W103" s="4"/>
      <c r="X103" s="4"/>
      <c r="Y103" s="4"/>
      <c r="Z103" s="4"/>
    </row>
    <row r="104" ht="14.25" customHeight="1"/>
    <row r="105" ht="14.25" customHeight="1">
      <c r="A105" s="127" t="s">
        <v>131</v>
      </c>
      <c r="B105" s="127"/>
      <c r="C105" s="127"/>
      <c r="D105" s="127"/>
      <c r="E105" s="127"/>
      <c r="F105" s="127"/>
      <c r="G105" s="127"/>
      <c r="H105" s="127"/>
      <c r="I105" s="127"/>
    </row>
    <row r="106" ht="14.25" customHeight="1">
      <c r="A106" s="128" t="s">
        <v>132</v>
      </c>
      <c r="B106" s="19"/>
      <c r="C106" s="19"/>
      <c r="D106" s="19"/>
      <c r="E106" s="19"/>
      <c r="F106" s="19"/>
      <c r="G106" s="19"/>
      <c r="H106" s="19"/>
      <c r="I106" s="19"/>
    </row>
    <row r="107" ht="14.25" customHeight="1">
      <c r="A107" s="117" t="s">
        <v>133</v>
      </c>
      <c r="B107" s="19">
        <f t="shared" ref="B107:I107" si="20">+SUM(B108:B110)</f>
        <v>0</v>
      </c>
      <c r="C107" s="19">
        <f t="shared" si="20"/>
        <v>0</v>
      </c>
      <c r="D107" s="19">
        <f t="shared" si="20"/>
        <v>0</v>
      </c>
      <c r="E107" s="19">
        <f t="shared" si="20"/>
        <v>0</v>
      </c>
      <c r="F107" s="19">
        <f t="shared" si="20"/>
        <v>0</v>
      </c>
      <c r="G107" s="19">
        <f t="shared" si="20"/>
        <v>0</v>
      </c>
      <c r="H107" s="19">
        <f t="shared" si="20"/>
        <v>17179</v>
      </c>
      <c r="I107" s="19">
        <f t="shared" si="20"/>
        <v>18353</v>
      </c>
    </row>
    <row r="108" ht="14.25" customHeight="1">
      <c r="A108" s="117" t="s">
        <v>16</v>
      </c>
      <c r="H108" s="124">
        <v>11644.0</v>
      </c>
      <c r="I108" s="124">
        <v>12228.0</v>
      </c>
    </row>
    <row r="109" ht="14.25" customHeight="1">
      <c r="A109" s="117" t="s">
        <v>19</v>
      </c>
      <c r="H109" s="124">
        <v>5028.0</v>
      </c>
      <c r="I109" s="124">
        <v>5492.0</v>
      </c>
    </row>
    <row r="110" ht="14.25" customHeight="1">
      <c r="A110" s="117" t="s">
        <v>20</v>
      </c>
      <c r="H110" s="35">
        <v>507.0</v>
      </c>
      <c r="I110" s="35">
        <v>633.0</v>
      </c>
    </row>
    <row r="111" ht="14.25" customHeight="1">
      <c r="A111" s="117" t="s">
        <v>135</v>
      </c>
      <c r="B111" s="19">
        <f t="shared" ref="B111:I111" si="21">+SUM(B112:B114)</f>
        <v>0</v>
      </c>
      <c r="C111" s="19">
        <f t="shared" si="21"/>
        <v>0</v>
      </c>
      <c r="D111" s="19">
        <f t="shared" si="21"/>
        <v>0</v>
      </c>
      <c r="E111" s="19">
        <f t="shared" si="21"/>
        <v>0</v>
      </c>
      <c r="F111" s="19">
        <f t="shared" si="21"/>
        <v>0</v>
      </c>
      <c r="G111" s="19">
        <f t="shared" si="21"/>
        <v>0</v>
      </c>
      <c r="H111" s="19">
        <f t="shared" si="21"/>
        <v>11456</v>
      </c>
      <c r="I111" s="19">
        <f t="shared" si="21"/>
        <v>12479</v>
      </c>
    </row>
    <row r="112" ht="14.25" customHeight="1">
      <c r="A112" s="117" t="s">
        <v>16</v>
      </c>
      <c r="H112" s="124">
        <v>6970.0</v>
      </c>
      <c r="I112" s="124">
        <v>7388.0</v>
      </c>
    </row>
    <row r="113" ht="14.25" customHeight="1">
      <c r="A113" s="117" t="s">
        <v>19</v>
      </c>
      <c r="H113" s="124">
        <v>3996.0</v>
      </c>
      <c r="I113" s="124">
        <v>4527.0</v>
      </c>
    </row>
    <row r="114" ht="14.25" customHeight="1">
      <c r="A114" s="117" t="s">
        <v>20</v>
      </c>
      <c r="H114" s="35">
        <v>490.0</v>
      </c>
      <c r="I114" s="35">
        <v>564.0</v>
      </c>
    </row>
    <row r="115" ht="14.25" customHeight="1">
      <c r="A115" s="117" t="s">
        <v>21</v>
      </c>
      <c r="B115" s="19">
        <f t="shared" ref="B115:I115" si="22">+SUM(B116:B118)</f>
        <v>0</v>
      </c>
      <c r="C115" s="19">
        <f t="shared" si="22"/>
        <v>0</v>
      </c>
      <c r="D115" s="19">
        <f t="shared" si="22"/>
        <v>0</v>
      </c>
      <c r="E115" s="19">
        <f t="shared" si="22"/>
        <v>0</v>
      </c>
      <c r="F115" s="19">
        <f t="shared" si="22"/>
        <v>0</v>
      </c>
      <c r="G115" s="19">
        <f t="shared" si="22"/>
        <v>0</v>
      </c>
      <c r="H115" s="19">
        <f t="shared" si="22"/>
        <v>8290</v>
      </c>
      <c r="I115" s="19">
        <f t="shared" si="22"/>
        <v>7547</v>
      </c>
    </row>
    <row r="116" ht="14.25" customHeight="1">
      <c r="A116" s="117" t="s">
        <v>16</v>
      </c>
      <c r="H116" s="124">
        <v>5748.0</v>
      </c>
      <c r="I116" s="124">
        <v>5416.0</v>
      </c>
    </row>
    <row r="117" ht="14.25" customHeight="1">
      <c r="A117" s="117" t="s">
        <v>19</v>
      </c>
      <c r="H117" s="124">
        <v>2347.0</v>
      </c>
      <c r="I117" s="124">
        <v>1938.0</v>
      </c>
    </row>
    <row r="118" ht="14.25" customHeight="1">
      <c r="A118" s="117" t="s">
        <v>20</v>
      </c>
      <c r="H118" s="35">
        <v>195.0</v>
      </c>
      <c r="I118" s="35">
        <v>193.0</v>
      </c>
    </row>
    <row r="119" ht="14.25" customHeight="1">
      <c r="A119" s="117" t="s">
        <v>139</v>
      </c>
      <c r="B119" s="19">
        <f t="shared" ref="B119:I119" si="23">+SUM(B120:B122)</f>
        <v>0</v>
      </c>
      <c r="C119" s="19">
        <f t="shared" si="23"/>
        <v>0</v>
      </c>
      <c r="D119" s="19">
        <f t="shared" si="23"/>
        <v>0</v>
      </c>
      <c r="E119" s="19">
        <f t="shared" si="23"/>
        <v>0</v>
      </c>
      <c r="F119" s="19">
        <f t="shared" si="23"/>
        <v>0</v>
      </c>
      <c r="G119" s="19">
        <f t="shared" si="23"/>
        <v>0</v>
      </c>
      <c r="H119" s="19">
        <f t="shared" si="23"/>
        <v>5343</v>
      </c>
      <c r="I119" s="19">
        <f t="shared" si="23"/>
        <v>5955</v>
      </c>
    </row>
    <row r="120" ht="14.25" customHeight="1">
      <c r="A120" s="117" t="s">
        <v>16</v>
      </c>
      <c r="H120" s="124">
        <v>3659.0</v>
      </c>
      <c r="I120" s="124">
        <v>4111.0</v>
      </c>
    </row>
    <row r="121" ht="14.25" customHeight="1">
      <c r="A121" s="117" t="s">
        <v>19</v>
      </c>
      <c r="H121" s="124">
        <v>1494.0</v>
      </c>
      <c r="I121" s="124">
        <v>1610.0</v>
      </c>
    </row>
    <row r="122" ht="14.25" customHeight="1">
      <c r="A122" s="117" t="s">
        <v>20</v>
      </c>
      <c r="H122" s="35">
        <v>190.0</v>
      </c>
      <c r="I122" s="35">
        <v>234.0</v>
      </c>
    </row>
    <row r="123" ht="14.25" customHeight="1">
      <c r="A123" s="117" t="s">
        <v>140</v>
      </c>
      <c r="B123" s="19"/>
      <c r="C123" s="19"/>
      <c r="D123" s="19"/>
      <c r="E123" s="19"/>
      <c r="F123" s="19"/>
      <c r="G123" s="19"/>
      <c r="H123" s="19">
        <v>25.0</v>
      </c>
      <c r="I123" s="19">
        <v>102.0</v>
      </c>
    </row>
    <row r="124" ht="14.25" customHeight="1">
      <c r="A124" s="120" t="s">
        <v>141</v>
      </c>
      <c r="B124" s="121">
        <f t="shared" ref="B124:I124" si="24">+B107+B111+B115+B119+B123</f>
        <v>0</v>
      </c>
      <c r="C124" s="121">
        <f t="shared" si="24"/>
        <v>0</v>
      </c>
      <c r="D124" s="121">
        <f t="shared" si="24"/>
        <v>0</v>
      </c>
      <c r="E124" s="121">
        <f t="shared" si="24"/>
        <v>0</v>
      </c>
      <c r="F124" s="121">
        <f t="shared" si="24"/>
        <v>0</v>
      </c>
      <c r="G124" s="121">
        <f t="shared" si="24"/>
        <v>0</v>
      </c>
      <c r="H124" s="121">
        <f t="shared" si="24"/>
        <v>42293</v>
      </c>
      <c r="I124" s="121">
        <f t="shared" si="24"/>
        <v>44436</v>
      </c>
    </row>
    <row r="125" ht="14.25" customHeight="1">
      <c r="A125" s="117" t="s">
        <v>24</v>
      </c>
      <c r="B125" s="19"/>
      <c r="C125" s="19"/>
      <c r="D125" s="19"/>
      <c r="E125" s="19"/>
      <c r="F125" s="19"/>
      <c r="G125" s="19"/>
      <c r="H125" s="19">
        <f t="shared" ref="H125:I125" si="25">+SUM(H126:H129)</f>
        <v>2205</v>
      </c>
      <c r="I125" s="19">
        <f t="shared" si="25"/>
        <v>2346</v>
      </c>
    </row>
    <row r="126" ht="14.25" customHeight="1">
      <c r="A126" s="117" t="s">
        <v>16</v>
      </c>
      <c r="B126" s="19"/>
      <c r="C126" s="19"/>
      <c r="D126" s="19"/>
      <c r="E126" s="19"/>
      <c r="F126" s="19"/>
      <c r="G126" s="19"/>
      <c r="H126" s="19">
        <v>1986.0</v>
      </c>
      <c r="I126" s="19">
        <v>2094.0</v>
      </c>
    </row>
    <row r="127" ht="14.25" customHeight="1">
      <c r="A127" s="117" t="s">
        <v>19</v>
      </c>
      <c r="B127" s="19"/>
      <c r="C127" s="19"/>
      <c r="D127" s="19"/>
      <c r="E127" s="19"/>
      <c r="F127" s="19"/>
      <c r="G127" s="19"/>
      <c r="H127" s="19">
        <v>104.0</v>
      </c>
      <c r="I127" s="19">
        <v>103.0</v>
      </c>
    </row>
    <row r="128" ht="14.25" customHeight="1">
      <c r="A128" s="117" t="s">
        <v>20</v>
      </c>
      <c r="B128" s="19"/>
      <c r="C128" s="19"/>
      <c r="D128" s="19"/>
      <c r="E128" s="19"/>
      <c r="F128" s="19"/>
      <c r="G128" s="19"/>
      <c r="H128" s="19">
        <v>29.0</v>
      </c>
      <c r="I128" s="19">
        <v>26.0</v>
      </c>
    </row>
    <row r="129" ht="14.25" customHeight="1">
      <c r="A129" s="117" t="s">
        <v>25</v>
      </c>
      <c r="B129" s="19"/>
      <c r="C129" s="19"/>
      <c r="D129" s="19"/>
      <c r="E129" s="19"/>
      <c r="F129" s="19"/>
      <c r="G129" s="19"/>
      <c r="H129" s="19">
        <v>86.0</v>
      </c>
      <c r="I129" s="19">
        <v>123.0</v>
      </c>
    </row>
    <row r="130" ht="14.25" customHeight="1">
      <c r="A130" s="117" t="s">
        <v>142</v>
      </c>
      <c r="B130" s="19"/>
      <c r="C130" s="19"/>
      <c r="D130" s="19"/>
      <c r="E130" s="19"/>
      <c r="F130" s="19"/>
      <c r="G130" s="19"/>
      <c r="H130" s="19">
        <v>40.0</v>
      </c>
      <c r="I130" s="19">
        <v>-72.0</v>
      </c>
    </row>
    <row r="131" ht="14.25" customHeight="1">
      <c r="A131" s="122" t="s">
        <v>143</v>
      </c>
      <c r="B131" s="123">
        <f t="shared" ref="B131:I131" si="26">+B124+B125+B130</f>
        <v>0</v>
      </c>
      <c r="C131" s="123">
        <f t="shared" si="26"/>
        <v>0</v>
      </c>
      <c r="D131" s="123">
        <f t="shared" si="26"/>
        <v>0</v>
      </c>
      <c r="E131" s="123">
        <f t="shared" si="26"/>
        <v>0</v>
      </c>
      <c r="F131" s="123">
        <f t="shared" si="26"/>
        <v>0</v>
      </c>
      <c r="G131" s="123">
        <f t="shared" si="26"/>
        <v>0</v>
      </c>
      <c r="H131" s="123">
        <f t="shared" si="26"/>
        <v>44538</v>
      </c>
      <c r="I131" s="123">
        <f t="shared" si="26"/>
        <v>46710</v>
      </c>
    </row>
    <row r="132" ht="14.25" customHeight="1">
      <c r="A132" s="125" t="s">
        <v>144</v>
      </c>
      <c r="B132" s="126">
        <f>+I131-I2</f>
        <v>0</v>
      </c>
      <c r="C132" s="126">
        <f t="shared" ref="C132:H132" si="27">+C131-C2</f>
        <v>0</v>
      </c>
      <c r="D132" s="126">
        <f t="shared" si="27"/>
        <v>0</v>
      </c>
      <c r="E132" s="126">
        <f t="shared" si="27"/>
        <v>0</v>
      </c>
      <c r="F132" s="126">
        <f t="shared" si="27"/>
        <v>0</v>
      </c>
      <c r="G132" s="126">
        <f t="shared" si="27"/>
        <v>0</v>
      </c>
      <c r="H132" s="126">
        <f t="shared" si="27"/>
        <v>0</v>
      </c>
      <c r="I132" s="125"/>
      <c r="J132" s="125"/>
      <c r="K132" s="125"/>
      <c r="L132" s="125"/>
      <c r="M132" s="125"/>
      <c r="N132" s="125"/>
      <c r="O132" s="125"/>
      <c r="P132" s="125"/>
      <c r="Q132" s="125"/>
      <c r="R132" s="125"/>
      <c r="S132" s="125"/>
      <c r="T132" s="125"/>
      <c r="U132" s="125"/>
      <c r="V132" s="125"/>
      <c r="W132" s="125"/>
      <c r="X132" s="125"/>
      <c r="Y132" s="125"/>
      <c r="Z132" s="125"/>
    </row>
    <row r="133" ht="14.25" customHeight="1">
      <c r="A133" s="116" t="s">
        <v>145</v>
      </c>
    </row>
    <row r="134" ht="14.25" customHeight="1">
      <c r="A134" s="117" t="s">
        <v>133</v>
      </c>
      <c r="B134" s="19"/>
      <c r="C134" s="19"/>
      <c r="D134" s="19"/>
      <c r="E134" s="19"/>
      <c r="F134" s="19"/>
      <c r="G134" s="19"/>
      <c r="H134" s="19">
        <v>5089.0</v>
      </c>
      <c r="I134" s="19">
        <v>5114.0</v>
      </c>
    </row>
    <row r="135" ht="14.25" customHeight="1">
      <c r="A135" s="117" t="s">
        <v>135</v>
      </c>
      <c r="B135" s="19"/>
      <c r="C135" s="19"/>
      <c r="D135" s="19"/>
      <c r="E135" s="19"/>
      <c r="F135" s="19"/>
      <c r="G135" s="19"/>
      <c r="H135" s="19">
        <v>2435.0</v>
      </c>
      <c r="I135" s="19">
        <v>3293.0</v>
      </c>
    </row>
    <row r="136" ht="14.25" customHeight="1">
      <c r="A136" s="117" t="s">
        <v>21</v>
      </c>
      <c r="B136" s="19"/>
      <c r="C136" s="19"/>
      <c r="D136" s="19"/>
      <c r="E136" s="19"/>
      <c r="F136" s="19"/>
      <c r="G136" s="19"/>
      <c r="H136" s="19">
        <v>3243.0</v>
      </c>
      <c r="I136" s="19">
        <v>2365.0</v>
      </c>
    </row>
    <row r="137" ht="14.25" customHeight="1">
      <c r="A137" s="117" t="s">
        <v>139</v>
      </c>
      <c r="B137" s="19"/>
      <c r="C137" s="19"/>
      <c r="D137" s="19"/>
      <c r="E137" s="19"/>
      <c r="F137" s="19"/>
      <c r="G137" s="19"/>
      <c r="H137" s="19">
        <v>1530.0</v>
      </c>
      <c r="I137" s="19">
        <v>1896.0</v>
      </c>
    </row>
    <row r="138" ht="14.25" customHeight="1">
      <c r="A138" s="117" t="s">
        <v>140</v>
      </c>
      <c r="B138" s="19"/>
      <c r="C138" s="19"/>
      <c r="D138" s="19"/>
      <c r="E138" s="19"/>
      <c r="F138" s="19"/>
      <c r="G138" s="19"/>
      <c r="H138" s="19">
        <v>-3656.0</v>
      </c>
      <c r="I138" s="19">
        <v>-4262.0</v>
      </c>
    </row>
    <row r="139" ht="14.25" customHeight="1">
      <c r="A139" s="120" t="s">
        <v>141</v>
      </c>
      <c r="B139" s="121">
        <f t="shared" ref="B139:I139" si="28">+SUM(B134:B138)</f>
        <v>0</v>
      </c>
      <c r="C139" s="121">
        <f t="shared" si="28"/>
        <v>0</v>
      </c>
      <c r="D139" s="121">
        <f t="shared" si="28"/>
        <v>0</v>
      </c>
      <c r="E139" s="121">
        <f t="shared" si="28"/>
        <v>0</v>
      </c>
      <c r="F139" s="121">
        <f t="shared" si="28"/>
        <v>0</v>
      </c>
      <c r="G139" s="121">
        <f t="shared" si="28"/>
        <v>0</v>
      </c>
      <c r="H139" s="121">
        <f t="shared" si="28"/>
        <v>8641</v>
      </c>
      <c r="I139" s="121">
        <f t="shared" si="28"/>
        <v>8406</v>
      </c>
    </row>
    <row r="140" ht="14.25" customHeight="1">
      <c r="A140" s="117" t="s">
        <v>24</v>
      </c>
      <c r="B140" s="19"/>
      <c r="C140" s="19"/>
      <c r="D140" s="19"/>
      <c r="E140" s="19"/>
      <c r="F140" s="19"/>
      <c r="G140" s="19"/>
      <c r="H140" s="19">
        <v>543.0</v>
      </c>
      <c r="I140" s="19">
        <v>669.0</v>
      </c>
    </row>
    <row r="141" ht="14.25" customHeight="1">
      <c r="A141" s="117" t="s">
        <v>142</v>
      </c>
      <c r="B141" s="19"/>
      <c r="C141" s="19"/>
      <c r="D141" s="19"/>
      <c r="E141" s="19"/>
      <c r="F141" s="19"/>
      <c r="G141" s="19"/>
      <c r="H141" s="19">
        <v>-2261.0</v>
      </c>
      <c r="I141" s="19">
        <v>-2219.0</v>
      </c>
    </row>
    <row r="142" ht="14.25" customHeight="1">
      <c r="A142" s="122" t="s">
        <v>147</v>
      </c>
      <c r="B142" s="123">
        <f t="shared" ref="B142:I142" si="29">+SUM(B139:B141)</f>
        <v>0</v>
      </c>
      <c r="C142" s="123">
        <f t="shared" si="29"/>
        <v>0</v>
      </c>
      <c r="D142" s="123">
        <f t="shared" si="29"/>
        <v>0</v>
      </c>
      <c r="E142" s="123">
        <f t="shared" si="29"/>
        <v>0</v>
      </c>
      <c r="F142" s="123">
        <f t="shared" si="29"/>
        <v>0</v>
      </c>
      <c r="G142" s="123">
        <f t="shared" si="29"/>
        <v>0</v>
      </c>
      <c r="H142" s="123">
        <f t="shared" si="29"/>
        <v>6923</v>
      </c>
      <c r="I142" s="123">
        <f t="shared" si="29"/>
        <v>6856</v>
      </c>
    </row>
    <row r="143" ht="14.25" customHeight="1">
      <c r="A143" s="125" t="s">
        <v>144</v>
      </c>
      <c r="B143" s="126">
        <f t="shared" ref="B143:I143" si="30">+B142-B10-B8</f>
        <v>0</v>
      </c>
      <c r="C143" s="126">
        <f t="shared" si="30"/>
        <v>0</v>
      </c>
      <c r="D143" s="126">
        <f t="shared" si="30"/>
        <v>0</v>
      </c>
      <c r="E143" s="126">
        <f t="shared" si="30"/>
        <v>0</v>
      </c>
      <c r="F143" s="126">
        <f t="shared" si="30"/>
        <v>0</v>
      </c>
      <c r="G143" s="126">
        <f t="shared" si="30"/>
        <v>0</v>
      </c>
      <c r="H143" s="126">
        <f t="shared" si="30"/>
        <v>0</v>
      </c>
      <c r="I143" s="126">
        <f t="shared" si="30"/>
        <v>0</v>
      </c>
      <c r="J143" s="125"/>
      <c r="K143" s="125"/>
      <c r="L143" s="125"/>
      <c r="M143" s="125"/>
      <c r="N143" s="125"/>
      <c r="O143" s="125"/>
      <c r="P143" s="125"/>
      <c r="Q143" s="125"/>
      <c r="R143" s="125"/>
      <c r="S143" s="125"/>
      <c r="T143" s="125"/>
      <c r="U143" s="125"/>
      <c r="V143" s="125"/>
      <c r="W143" s="125"/>
      <c r="X143" s="125"/>
      <c r="Y143" s="125"/>
      <c r="Z143" s="125"/>
    </row>
    <row r="144" ht="14.25" customHeight="1">
      <c r="A144" s="116" t="s">
        <v>148</v>
      </c>
    </row>
    <row r="145" ht="14.25" customHeight="1">
      <c r="A145" s="117" t="s">
        <v>133</v>
      </c>
      <c r="B145" s="19"/>
      <c r="C145" s="19"/>
      <c r="D145" s="19"/>
      <c r="E145" s="19"/>
      <c r="F145" s="19"/>
      <c r="G145" s="19"/>
      <c r="H145" s="19">
        <v>617.0</v>
      </c>
      <c r="I145" s="19">
        <v>639.0</v>
      </c>
    </row>
    <row r="146" ht="14.25" customHeight="1">
      <c r="A146" s="117" t="s">
        <v>135</v>
      </c>
      <c r="B146" s="19"/>
      <c r="C146" s="19"/>
      <c r="D146" s="19"/>
      <c r="E146" s="19"/>
      <c r="F146" s="19"/>
      <c r="G146" s="19"/>
      <c r="H146" s="19">
        <v>982.0</v>
      </c>
      <c r="I146" s="19">
        <v>920.0</v>
      </c>
    </row>
    <row r="147" ht="14.25" customHeight="1">
      <c r="A147" s="117" t="s">
        <v>21</v>
      </c>
      <c r="B147" s="19"/>
      <c r="C147" s="19"/>
      <c r="D147" s="19"/>
      <c r="E147" s="19"/>
      <c r="F147" s="19"/>
      <c r="G147" s="19"/>
      <c r="H147" s="19">
        <v>288.0</v>
      </c>
      <c r="I147" s="19">
        <v>303.0</v>
      </c>
    </row>
    <row r="148" ht="14.25" customHeight="1">
      <c r="A148" s="117" t="s">
        <v>150</v>
      </c>
      <c r="B148" s="19"/>
      <c r="C148" s="19"/>
      <c r="D148" s="19"/>
      <c r="E148" s="19"/>
      <c r="F148" s="19"/>
      <c r="G148" s="19"/>
      <c r="H148" s="19">
        <v>304.0</v>
      </c>
      <c r="I148" s="19">
        <v>274.0</v>
      </c>
    </row>
    <row r="149" ht="14.25" customHeight="1">
      <c r="A149" s="117" t="s">
        <v>140</v>
      </c>
      <c r="B149" s="19"/>
      <c r="C149" s="19"/>
      <c r="D149" s="19"/>
      <c r="E149" s="19"/>
      <c r="F149" s="19"/>
      <c r="G149" s="19"/>
      <c r="H149" s="19">
        <v>780.0</v>
      </c>
      <c r="I149" s="19">
        <v>789.0</v>
      </c>
    </row>
    <row r="150" ht="14.25" customHeight="1">
      <c r="A150" s="120" t="s">
        <v>151</v>
      </c>
      <c r="B150" s="121">
        <f t="shared" ref="B150:I150" si="31">+SUM(B145:B149)</f>
        <v>0</v>
      </c>
      <c r="C150" s="121">
        <f t="shared" si="31"/>
        <v>0</v>
      </c>
      <c r="D150" s="121">
        <f t="shared" si="31"/>
        <v>0</v>
      </c>
      <c r="E150" s="121">
        <f t="shared" si="31"/>
        <v>0</v>
      </c>
      <c r="F150" s="121">
        <f t="shared" si="31"/>
        <v>0</v>
      </c>
      <c r="G150" s="121">
        <f t="shared" si="31"/>
        <v>0</v>
      </c>
      <c r="H150" s="121">
        <f t="shared" si="31"/>
        <v>2971</v>
      </c>
      <c r="I150" s="121">
        <f t="shared" si="31"/>
        <v>2925</v>
      </c>
    </row>
    <row r="151" ht="14.25" customHeight="1">
      <c r="A151" s="117" t="s">
        <v>24</v>
      </c>
      <c r="B151" s="19"/>
      <c r="C151" s="19"/>
      <c r="D151" s="19"/>
      <c r="E151" s="19"/>
      <c r="F151" s="19"/>
      <c r="G151" s="19"/>
      <c r="H151" s="19">
        <v>63.0</v>
      </c>
      <c r="I151" s="19">
        <v>49.0</v>
      </c>
    </row>
    <row r="152" ht="14.25" customHeight="1">
      <c r="A152" s="117" t="s">
        <v>142</v>
      </c>
      <c r="B152" s="19"/>
      <c r="C152" s="19"/>
      <c r="D152" s="19"/>
      <c r="E152" s="19"/>
      <c r="F152" s="19"/>
      <c r="G152" s="19"/>
      <c r="H152" s="19">
        <v>1870.0</v>
      </c>
      <c r="I152" s="19">
        <v>1817.0</v>
      </c>
    </row>
    <row r="153" ht="14.25" customHeight="1">
      <c r="A153" s="122" t="s">
        <v>152</v>
      </c>
      <c r="B153" s="123">
        <f t="shared" ref="B153:I153" si="32">+SUM(B150:B152)</f>
        <v>0</v>
      </c>
      <c r="C153" s="123">
        <f t="shared" si="32"/>
        <v>0</v>
      </c>
      <c r="D153" s="123">
        <f t="shared" si="32"/>
        <v>0</v>
      </c>
      <c r="E153" s="123">
        <f t="shared" si="32"/>
        <v>0</v>
      </c>
      <c r="F153" s="123">
        <f t="shared" si="32"/>
        <v>0</v>
      </c>
      <c r="G153" s="123">
        <f t="shared" si="32"/>
        <v>0</v>
      </c>
      <c r="H153" s="123">
        <f t="shared" si="32"/>
        <v>4904</v>
      </c>
      <c r="I153" s="123">
        <f t="shared" si="32"/>
        <v>4791</v>
      </c>
    </row>
    <row r="154" ht="14.25" customHeight="1">
      <c r="A154" s="125" t="s">
        <v>144</v>
      </c>
      <c r="B154" s="126">
        <f t="shared" ref="B154:I154" si="33">+B153-B31</f>
        <v>0</v>
      </c>
      <c r="C154" s="126">
        <f t="shared" si="33"/>
        <v>0</v>
      </c>
      <c r="D154" s="126">
        <f t="shared" si="33"/>
        <v>0</v>
      </c>
      <c r="E154" s="126">
        <f t="shared" si="33"/>
        <v>0</v>
      </c>
      <c r="F154" s="126">
        <f t="shared" si="33"/>
        <v>0</v>
      </c>
      <c r="G154" s="126">
        <f t="shared" si="33"/>
        <v>0</v>
      </c>
      <c r="H154" s="126">
        <f t="shared" si="33"/>
        <v>0</v>
      </c>
      <c r="I154" s="126">
        <f t="shared" si="33"/>
        <v>0</v>
      </c>
    </row>
    <row r="155" ht="14.25" customHeight="1">
      <c r="A155" s="116" t="s">
        <v>153</v>
      </c>
    </row>
    <row r="156" ht="14.25" customHeight="1">
      <c r="A156" s="117" t="s">
        <v>133</v>
      </c>
      <c r="B156" s="19"/>
      <c r="C156" s="19"/>
      <c r="D156" s="19"/>
      <c r="E156" s="19"/>
      <c r="F156" s="19"/>
      <c r="G156" s="19"/>
      <c r="H156" s="19">
        <v>98.0</v>
      </c>
      <c r="I156" s="19">
        <v>146.0</v>
      </c>
    </row>
    <row r="157" ht="14.25" customHeight="1">
      <c r="A157" s="117" t="s">
        <v>135</v>
      </c>
      <c r="B157" s="19"/>
      <c r="C157" s="19"/>
      <c r="D157" s="19"/>
      <c r="E157" s="19"/>
      <c r="F157" s="19"/>
      <c r="G157" s="19"/>
      <c r="H157" s="19">
        <v>153.0</v>
      </c>
      <c r="I157" s="19">
        <v>197.0</v>
      </c>
    </row>
    <row r="158" ht="14.25" customHeight="1">
      <c r="A158" s="117" t="s">
        <v>21</v>
      </c>
      <c r="B158" s="19"/>
      <c r="C158" s="19"/>
      <c r="D158" s="19"/>
      <c r="E158" s="19"/>
      <c r="F158" s="19"/>
      <c r="G158" s="19"/>
      <c r="H158" s="19">
        <v>94.0</v>
      </c>
      <c r="I158" s="19">
        <v>78.0</v>
      </c>
    </row>
    <row r="159" ht="14.25" customHeight="1">
      <c r="A159" s="117" t="s">
        <v>150</v>
      </c>
      <c r="B159" s="19"/>
      <c r="C159" s="19"/>
      <c r="D159" s="19"/>
      <c r="E159" s="19"/>
      <c r="F159" s="19"/>
      <c r="G159" s="19"/>
      <c r="H159" s="19">
        <v>54.0</v>
      </c>
      <c r="I159" s="19">
        <v>56.0</v>
      </c>
    </row>
    <row r="160" ht="14.25" customHeight="1">
      <c r="A160" s="117" t="s">
        <v>140</v>
      </c>
      <c r="B160" s="19"/>
      <c r="C160" s="19"/>
      <c r="D160" s="19"/>
      <c r="E160" s="19"/>
      <c r="F160" s="19"/>
      <c r="G160" s="19"/>
      <c r="H160" s="19">
        <v>278.0</v>
      </c>
      <c r="I160" s="19">
        <v>222.0</v>
      </c>
    </row>
    <row r="161" ht="14.25" customHeight="1">
      <c r="A161" s="120" t="s">
        <v>151</v>
      </c>
      <c r="B161" s="121">
        <f t="shared" ref="B161:I161" si="34">+SUM(B156:B160)</f>
        <v>0</v>
      </c>
      <c r="C161" s="121">
        <f t="shared" si="34"/>
        <v>0</v>
      </c>
      <c r="D161" s="121">
        <f t="shared" si="34"/>
        <v>0</v>
      </c>
      <c r="E161" s="121">
        <f t="shared" si="34"/>
        <v>0</v>
      </c>
      <c r="F161" s="121">
        <f t="shared" si="34"/>
        <v>0</v>
      </c>
      <c r="G161" s="121">
        <f t="shared" si="34"/>
        <v>0</v>
      </c>
      <c r="H161" s="121">
        <f t="shared" si="34"/>
        <v>677</v>
      </c>
      <c r="I161" s="121">
        <f t="shared" si="34"/>
        <v>699</v>
      </c>
    </row>
    <row r="162" ht="14.25" customHeight="1">
      <c r="A162" s="117" t="s">
        <v>24</v>
      </c>
      <c r="B162" s="19"/>
      <c r="C162" s="19"/>
      <c r="D162" s="19"/>
      <c r="E162" s="19"/>
      <c r="F162" s="19"/>
      <c r="G162" s="19"/>
      <c r="H162" s="19">
        <v>7.0</v>
      </c>
      <c r="I162" s="19">
        <v>9.0</v>
      </c>
    </row>
    <row r="163" ht="14.25" customHeight="1">
      <c r="A163" s="117" t="s">
        <v>142</v>
      </c>
      <c r="B163" s="19">
        <f t="shared" ref="B163:I163" si="35">-(SUM(B161:B162)+B81)</f>
        <v>0</v>
      </c>
      <c r="C163" s="19">
        <f t="shared" si="35"/>
        <v>0</v>
      </c>
      <c r="D163" s="19">
        <f t="shared" si="35"/>
        <v>0</v>
      </c>
      <c r="E163" s="19">
        <f t="shared" si="35"/>
        <v>0</v>
      </c>
      <c r="F163" s="19">
        <f t="shared" si="35"/>
        <v>0</v>
      </c>
      <c r="G163" s="19">
        <f t="shared" si="35"/>
        <v>0</v>
      </c>
      <c r="H163" s="19">
        <f t="shared" si="35"/>
        <v>11</v>
      </c>
      <c r="I163" s="19">
        <f t="shared" si="35"/>
        <v>50</v>
      </c>
    </row>
    <row r="164" ht="14.25" customHeight="1">
      <c r="A164" s="122" t="s">
        <v>154</v>
      </c>
      <c r="B164" s="123">
        <f t="shared" ref="B164:I164" si="36">+SUM(B161:B163)</f>
        <v>0</v>
      </c>
      <c r="C164" s="123">
        <f t="shared" si="36"/>
        <v>0</v>
      </c>
      <c r="D164" s="123">
        <f t="shared" si="36"/>
        <v>0</v>
      </c>
      <c r="E164" s="123">
        <f t="shared" si="36"/>
        <v>0</v>
      </c>
      <c r="F164" s="123">
        <f t="shared" si="36"/>
        <v>0</v>
      </c>
      <c r="G164" s="123">
        <f t="shared" si="36"/>
        <v>0</v>
      </c>
      <c r="H164" s="123">
        <f t="shared" si="36"/>
        <v>695</v>
      </c>
      <c r="I164" s="123">
        <f t="shared" si="36"/>
        <v>758</v>
      </c>
    </row>
    <row r="165" ht="14.25" customHeight="1">
      <c r="A165" s="125" t="s">
        <v>144</v>
      </c>
      <c r="B165" s="126">
        <f t="shared" ref="B165:I165" si="37">+B164+B81</f>
        <v>0</v>
      </c>
      <c r="C165" s="126">
        <f t="shared" si="37"/>
        <v>0</v>
      </c>
      <c r="D165" s="126">
        <f t="shared" si="37"/>
        <v>0</v>
      </c>
      <c r="E165" s="126">
        <f t="shared" si="37"/>
        <v>0</v>
      </c>
      <c r="F165" s="126">
        <f t="shared" si="37"/>
        <v>0</v>
      </c>
      <c r="G165" s="126">
        <f t="shared" si="37"/>
        <v>0</v>
      </c>
      <c r="H165" s="126">
        <f t="shared" si="37"/>
        <v>0</v>
      </c>
      <c r="I165" s="126">
        <f t="shared" si="37"/>
        <v>0</v>
      </c>
    </row>
    <row r="166" ht="14.25" customHeight="1">
      <c r="A166" s="116" t="s">
        <v>155</v>
      </c>
    </row>
    <row r="167" ht="14.25" customHeight="1">
      <c r="A167" s="117" t="s">
        <v>133</v>
      </c>
      <c r="B167" s="19"/>
      <c r="C167" s="19"/>
      <c r="D167" s="19"/>
      <c r="E167" s="19"/>
      <c r="F167" s="19"/>
      <c r="G167" s="19"/>
      <c r="H167" s="19">
        <v>130.0</v>
      </c>
      <c r="I167" s="19">
        <v>124.0</v>
      </c>
    </row>
    <row r="168" ht="14.25" customHeight="1">
      <c r="A168" s="117" t="s">
        <v>135</v>
      </c>
      <c r="B168" s="19"/>
      <c r="C168" s="19"/>
      <c r="D168" s="19"/>
      <c r="E168" s="19"/>
      <c r="F168" s="19"/>
      <c r="G168" s="19"/>
      <c r="H168" s="19">
        <v>136.0</v>
      </c>
      <c r="I168" s="19">
        <v>134.0</v>
      </c>
    </row>
    <row r="169" ht="14.25" customHeight="1">
      <c r="A169" s="117" t="s">
        <v>21</v>
      </c>
      <c r="B169" s="19"/>
      <c r="C169" s="19"/>
      <c r="D169" s="19"/>
      <c r="E169" s="19"/>
      <c r="F169" s="19"/>
      <c r="G169" s="19"/>
      <c r="H169" s="19">
        <v>46.0</v>
      </c>
      <c r="I169" s="19">
        <v>41.0</v>
      </c>
    </row>
    <row r="170" ht="14.25" customHeight="1">
      <c r="A170" s="117" t="s">
        <v>139</v>
      </c>
      <c r="B170" s="19"/>
      <c r="C170" s="19"/>
      <c r="D170" s="19"/>
      <c r="E170" s="19"/>
      <c r="F170" s="19"/>
      <c r="G170" s="19"/>
      <c r="H170" s="19">
        <v>43.0</v>
      </c>
      <c r="I170" s="19">
        <v>42.0</v>
      </c>
    </row>
    <row r="171" ht="14.25" customHeight="1">
      <c r="A171" s="117" t="s">
        <v>140</v>
      </c>
      <c r="B171" s="19"/>
      <c r="C171" s="19"/>
      <c r="D171" s="19"/>
      <c r="E171" s="19"/>
      <c r="F171" s="19"/>
      <c r="G171" s="19"/>
      <c r="H171" s="19">
        <v>222.0</v>
      </c>
      <c r="I171" s="19">
        <v>220.0</v>
      </c>
    </row>
    <row r="172" ht="14.25" customHeight="1">
      <c r="A172" s="120" t="s">
        <v>151</v>
      </c>
      <c r="B172" s="121">
        <f t="shared" ref="B172:I172" si="38">+SUM(B167:B171)</f>
        <v>0</v>
      </c>
      <c r="C172" s="121">
        <f t="shared" si="38"/>
        <v>0</v>
      </c>
      <c r="D172" s="121">
        <f t="shared" si="38"/>
        <v>0</v>
      </c>
      <c r="E172" s="121">
        <f t="shared" si="38"/>
        <v>0</v>
      </c>
      <c r="F172" s="121">
        <f t="shared" si="38"/>
        <v>0</v>
      </c>
      <c r="G172" s="121">
        <f t="shared" si="38"/>
        <v>0</v>
      </c>
      <c r="H172" s="121">
        <f t="shared" si="38"/>
        <v>577</v>
      </c>
      <c r="I172" s="121">
        <f t="shared" si="38"/>
        <v>561</v>
      </c>
    </row>
    <row r="173" ht="14.25" customHeight="1">
      <c r="A173" s="117" t="s">
        <v>24</v>
      </c>
      <c r="B173" s="19"/>
      <c r="C173" s="19"/>
      <c r="D173" s="19"/>
      <c r="E173" s="19"/>
      <c r="F173" s="19"/>
      <c r="G173" s="19"/>
      <c r="H173" s="19">
        <v>26.0</v>
      </c>
      <c r="I173" s="19">
        <v>22.0</v>
      </c>
    </row>
    <row r="174" ht="14.25" customHeight="1">
      <c r="A174" s="117" t="s">
        <v>142</v>
      </c>
      <c r="B174" s="19"/>
      <c r="C174" s="19"/>
      <c r="D174" s="19"/>
      <c r="E174" s="19"/>
      <c r="F174" s="19"/>
      <c r="G174" s="19"/>
      <c r="H174" s="19">
        <v>141.0</v>
      </c>
      <c r="I174" s="19">
        <v>134.0</v>
      </c>
    </row>
    <row r="175" ht="14.25" customHeight="1">
      <c r="A175" s="122" t="s">
        <v>156</v>
      </c>
      <c r="B175" s="123">
        <f t="shared" ref="B175:I175" si="39">+SUM(B172:B174)</f>
        <v>0</v>
      </c>
      <c r="C175" s="123">
        <f t="shared" si="39"/>
        <v>0</v>
      </c>
      <c r="D175" s="123">
        <f t="shared" si="39"/>
        <v>0</v>
      </c>
      <c r="E175" s="123">
        <f t="shared" si="39"/>
        <v>0</v>
      </c>
      <c r="F175" s="123">
        <f t="shared" si="39"/>
        <v>0</v>
      </c>
      <c r="G175" s="123">
        <f t="shared" si="39"/>
        <v>0</v>
      </c>
      <c r="H175" s="123">
        <f t="shared" si="39"/>
        <v>744</v>
      </c>
      <c r="I175" s="123">
        <f t="shared" si="39"/>
        <v>717</v>
      </c>
    </row>
    <row r="176" ht="14.25" customHeight="1">
      <c r="A176" s="125" t="s">
        <v>144</v>
      </c>
      <c r="B176" s="126">
        <f t="shared" ref="B176:I176" si="40">+B175-B66</f>
        <v>0</v>
      </c>
      <c r="C176" s="126">
        <f t="shared" si="40"/>
        <v>0</v>
      </c>
      <c r="D176" s="126">
        <f t="shared" si="40"/>
        <v>0</v>
      </c>
      <c r="E176" s="126">
        <f t="shared" si="40"/>
        <v>0</v>
      </c>
      <c r="F176" s="126">
        <f t="shared" si="40"/>
        <v>0</v>
      </c>
      <c r="G176" s="126">
        <f t="shared" si="40"/>
        <v>0</v>
      </c>
      <c r="H176" s="126">
        <f t="shared" si="40"/>
        <v>0</v>
      </c>
      <c r="I176" s="126">
        <f t="shared" si="40"/>
        <v>0</v>
      </c>
    </row>
    <row r="177" ht="14.25" customHeight="1">
      <c r="A177" s="127" t="s">
        <v>161</v>
      </c>
      <c r="B177" s="127"/>
      <c r="C177" s="127"/>
      <c r="D177" s="127"/>
      <c r="E177" s="127"/>
      <c r="F177" s="127"/>
      <c r="G177" s="127"/>
      <c r="H177" s="127"/>
      <c r="I177" s="127"/>
    </row>
    <row r="178" ht="14.25" customHeight="1">
      <c r="A178" s="128" t="s">
        <v>162</v>
      </c>
    </row>
    <row r="179" ht="14.25" customHeight="1">
      <c r="A179" s="132" t="s">
        <v>133</v>
      </c>
      <c r="B179" s="133"/>
      <c r="C179" s="133"/>
      <c r="D179" s="133"/>
      <c r="E179" s="133"/>
      <c r="F179" s="133"/>
      <c r="G179" s="133"/>
      <c r="H179" s="133"/>
      <c r="I179" s="133">
        <v>0.07</v>
      </c>
    </row>
    <row r="180" ht="14.25" customHeight="1">
      <c r="A180" s="134" t="s">
        <v>16</v>
      </c>
      <c r="B180" s="135"/>
      <c r="C180" s="135"/>
      <c r="D180" s="135"/>
      <c r="E180" s="135"/>
      <c r="F180" s="135"/>
      <c r="G180" s="135"/>
      <c r="H180" s="135"/>
      <c r="I180" s="135">
        <v>0.05</v>
      </c>
    </row>
    <row r="181" ht="14.25" customHeight="1">
      <c r="A181" s="134" t="s">
        <v>19</v>
      </c>
      <c r="B181" s="135"/>
      <c r="C181" s="135"/>
      <c r="D181" s="135"/>
      <c r="E181" s="135"/>
      <c r="F181" s="135"/>
      <c r="G181" s="135"/>
      <c r="H181" s="135"/>
      <c r="I181" s="135">
        <v>0.09</v>
      </c>
    </row>
    <row r="182" ht="14.25" customHeight="1">
      <c r="A182" s="134" t="s">
        <v>20</v>
      </c>
      <c r="B182" s="135"/>
      <c r="C182" s="135"/>
      <c r="D182" s="135"/>
      <c r="E182" s="135"/>
      <c r="F182" s="135"/>
      <c r="G182" s="135"/>
      <c r="H182" s="135"/>
      <c r="I182" s="135">
        <v>0.25</v>
      </c>
    </row>
    <row r="183" ht="14.25" customHeight="1">
      <c r="A183" s="132" t="s">
        <v>135</v>
      </c>
      <c r="B183" s="133"/>
      <c r="C183" s="133"/>
      <c r="D183" s="133"/>
      <c r="E183" s="133"/>
      <c r="F183" s="133"/>
      <c r="G183" s="133"/>
      <c r="H183" s="133"/>
      <c r="I183" s="133">
        <v>0.12</v>
      </c>
    </row>
    <row r="184" ht="14.25" customHeight="1">
      <c r="A184" s="134" t="s">
        <v>16</v>
      </c>
      <c r="B184" s="135"/>
      <c r="C184" s="135"/>
      <c r="D184" s="135"/>
      <c r="E184" s="135"/>
      <c r="F184" s="135"/>
      <c r="G184" s="135"/>
      <c r="H184" s="135"/>
      <c r="I184" s="135">
        <v>0.09</v>
      </c>
    </row>
    <row r="185" ht="14.25" customHeight="1">
      <c r="A185" s="134" t="s">
        <v>19</v>
      </c>
      <c r="B185" s="135"/>
      <c r="C185" s="135"/>
      <c r="D185" s="135"/>
      <c r="E185" s="135"/>
      <c r="F185" s="135"/>
      <c r="G185" s="135"/>
      <c r="H185" s="135"/>
      <c r="I185" s="135">
        <v>0.16</v>
      </c>
    </row>
    <row r="186" ht="14.25" customHeight="1">
      <c r="A186" s="134" t="s">
        <v>20</v>
      </c>
      <c r="B186" s="135"/>
      <c r="C186" s="135"/>
      <c r="D186" s="135"/>
      <c r="E186" s="135"/>
      <c r="F186" s="135"/>
      <c r="G186" s="135"/>
      <c r="H186" s="135"/>
      <c r="I186" s="135">
        <v>0.17</v>
      </c>
    </row>
    <row r="187" ht="14.25" customHeight="1">
      <c r="A187" s="132" t="s">
        <v>21</v>
      </c>
      <c r="B187" s="133"/>
      <c r="C187" s="133"/>
      <c r="D187" s="133"/>
      <c r="E187" s="133"/>
      <c r="F187" s="133"/>
      <c r="G187" s="133"/>
      <c r="H187" s="133"/>
      <c r="I187" s="133">
        <v>-0.13</v>
      </c>
    </row>
    <row r="188" ht="14.25" customHeight="1">
      <c r="A188" s="134" t="s">
        <v>16</v>
      </c>
      <c r="B188" s="135"/>
      <c r="C188" s="135"/>
      <c r="D188" s="135"/>
      <c r="E188" s="135"/>
      <c r="F188" s="135"/>
      <c r="G188" s="135"/>
      <c r="H188" s="135"/>
      <c r="I188" s="135">
        <v>-0.1</v>
      </c>
    </row>
    <row r="189" ht="14.25" customHeight="1">
      <c r="A189" s="134" t="s">
        <v>19</v>
      </c>
      <c r="B189" s="135"/>
      <c r="C189" s="135"/>
      <c r="D189" s="135"/>
      <c r="E189" s="135"/>
      <c r="F189" s="135"/>
      <c r="G189" s="135"/>
      <c r="H189" s="135"/>
      <c r="I189" s="135">
        <v>-0.21</v>
      </c>
    </row>
    <row r="190" ht="14.25" customHeight="1">
      <c r="A190" s="134" t="s">
        <v>20</v>
      </c>
      <c r="B190" s="135"/>
      <c r="C190" s="135"/>
      <c r="D190" s="135"/>
      <c r="E190" s="135"/>
      <c r="F190" s="135"/>
      <c r="G190" s="135"/>
      <c r="H190" s="135"/>
      <c r="I190" s="135">
        <v>-0.06</v>
      </c>
    </row>
    <row r="191" ht="14.25" customHeight="1">
      <c r="A191" s="132" t="s">
        <v>139</v>
      </c>
      <c r="B191" s="133"/>
      <c r="C191" s="133"/>
      <c r="D191" s="133"/>
      <c r="E191" s="133"/>
      <c r="F191" s="133"/>
      <c r="G191" s="133"/>
      <c r="H191" s="133"/>
      <c r="I191" s="133">
        <v>0.16</v>
      </c>
    </row>
    <row r="192" ht="14.25" customHeight="1">
      <c r="A192" s="134" t="s">
        <v>16</v>
      </c>
      <c r="B192" s="135"/>
      <c r="C192" s="135"/>
      <c r="D192" s="135"/>
      <c r="E192" s="135"/>
      <c r="F192" s="135"/>
      <c r="G192" s="135"/>
      <c r="H192" s="135"/>
      <c r="I192" s="135">
        <v>0.17</v>
      </c>
    </row>
    <row r="193" ht="14.25" customHeight="1">
      <c r="A193" s="134" t="s">
        <v>19</v>
      </c>
      <c r="B193" s="135"/>
      <c r="C193" s="135"/>
      <c r="D193" s="135"/>
      <c r="E193" s="135"/>
      <c r="F193" s="135"/>
      <c r="G193" s="135"/>
      <c r="H193" s="135"/>
      <c r="I193" s="135">
        <v>0.12</v>
      </c>
    </row>
    <row r="194" ht="14.25" customHeight="1">
      <c r="A194" s="134" t="s">
        <v>20</v>
      </c>
      <c r="B194" s="135"/>
      <c r="C194" s="135"/>
      <c r="D194" s="135"/>
      <c r="E194" s="135"/>
      <c r="F194" s="135"/>
      <c r="G194" s="135"/>
      <c r="H194" s="135"/>
      <c r="I194" s="135">
        <v>0.28</v>
      </c>
    </row>
    <row r="195" ht="14.25" customHeight="1">
      <c r="A195" s="132" t="s">
        <v>140</v>
      </c>
      <c r="B195" s="133"/>
      <c r="C195" s="133"/>
      <c r="D195" s="133"/>
      <c r="E195" s="133"/>
      <c r="F195" s="133"/>
      <c r="G195" s="133"/>
      <c r="H195" s="133"/>
      <c r="I195" s="133">
        <v>3.02</v>
      </c>
    </row>
    <row r="196" ht="14.25" customHeight="1">
      <c r="A196" s="136" t="s">
        <v>141</v>
      </c>
      <c r="B196" s="137"/>
      <c r="C196" s="137"/>
      <c r="D196" s="137"/>
      <c r="E196" s="137"/>
      <c r="F196" s="137"/>
      <c r="G196" s="137"/>
      <c r="H196" s="137"/>
      <c r="I196" s="137">
        <v>0.06</v>
      </c>
    </row>
    <row r="197" ht="14.25" customHeight="1">
      <c r="A197" s="132" t="s">
        <v>24</v>
      </c>
      <c r="B197" s="133"/>
      <c r="C197" s="133"/>
      <c r="D197" s="133"/>
      <c r="E197" s="133"/>
      <c r="F197" s="133"/>
      <c r="G197" s="133"/>
      <c r="H197" s="133"/>
      <c r="I197" s="133">
        <v>0.07</v>
      </c>
    </row>
    <row r="198" ht="14.25" customHeight="1">
      <c r="A198" s="134" t="s">
        <v>16</v>
      </c>
      <c r="B198" s="135"/>
      <c r="C198" s="135"/>
      <c r="D198" s="135"/>
      <c r="E198" s="135"/>
      <c r="F198" s="135"/>
      <c r="G198" s="135"/>
      <c r="H198" s="135"/>
      <c r="I198" s="135">
        <v>0.06</v>
      </c>
    </row>
    <row r="199" ht="14.25" customHeight="1">
      <c r="A199" s="134" t="s">
        <v>19</v>
      </c>
      <c r="B199" s="135"/>
      <c r="C199" s="135"/>
      <c r="D199" s="135"/>
      <c r="E199" s="135"/>
      <c r="F199" s="135"/>
      <c r="G199" s="135"/>
      <c r="H199" s="135"/>
      <c r="I199" s="135">
        <v>-0.03</v>
      </c>
    </row>
    <row r="200" ht="14.25" customHeight="1">
      <c r="A200" s="134" t="s">
        <v>20</v>
      </c>
      <c r="B200" s="135"/>
      <c r="C200" s="135"/>
      <c r="D200" s="135"/>
      <c r="E200" s="135"/>
      <c r="F200" s="135"/>
      <c r="G200" s="135"/>
      <c r="H200" s="135"/>
      <c r="I200" s="135">
        <v>-0.16</v>
      </c>
    </row>
    <row r="201" ht="14.25" customHeight="1">
      <c r="A201" s="134" t="s">
        <v>25</v>
      </c>
      <c r="B201" s="135"/>
      <c r="C201" s="135"/>
      <c r="D201" s="135"/>
      <c r="E201" s="135"/>
      <c r="F201" s="135"/>
      <c r="G201" s="135"/>
      <c r="H201" s="135"/>
      <c r="I201" s="135">
        <v>0.42</v>
      </c>
    </row>
    <row r="202" ht="14.25" customHeight="1">
      <c r="A202" s="134" t="s">
        <v>142</v>
      </c>
      <c r="B202" s="135"/>
      <c r="C202" s="135"/>
      <c r="D202" s="135"/>
      <c r="E202" s="135"/>
      <c r="F202" s="135"/>
      <c r="G202" s="135"/>
      <c r="H202" s="135"/>
      <c r="I202" s="135">
        <v>0.0</v>
      </c>
    </row>
    <row r="203" ht="14.25" customHeight="1">
      <c r="A203" s="138" t="s">
        <v>143</v>
      </c>
      <c r="B203" s="139"/>
      <c r="C203" s="139"/>
      <c r="D203" s="139"/>
      <c r="E203" s="139"/>
      <c r="F203" s="139"/>
      <c r="G203" s="139"/>
      <c r="H203" s="139"/>
      <c r="I203" s="139">
        <v>0.06</v>
      </c>
    </row>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