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Historicals B" sheetId="3" r:id="rId6"/>
    <sheet state="visible" name="Segmental forecast" sheetId="4" r:id="rId7"/>
  </sheets>
  <externalReferences>
    <externalReference r:id="rId8"/>
  </externalReferences>
  <definedNames/>
  <calcPr/>
  <extLst>
    <ext uri="GoogleSheetsCustomDataVersion2">
      <go:sheetsCustomData xmlns:go="http://customooxmlschemas.google.com/" r:id="rId9" roundtripDataChecksum="ZMekMyl6vuSBWKS0TxQKIXZWFpUIqepvPcoUWtktPR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ID#AAABX91cdCs
Dell    (2024-11-01 18:47:25)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jNcgqnPGabX1JZyqhgLabBRwb/yA=="/>
    </ext>
  </extLst>
</comments>
</file>

<file path=xl/sharedStrings.xml><?xml version="1.0" encoding="utf-8"?>
<sst xmlns="http://schemas.openxmlformats.org/spreadsheetml/2006/main" count="697" uniqueCount="178">
  <si>
    <t>Instructions</t>
  </si>
  <si>
    <t>Forecast the segmental revenue model in the "Segmental forecast" sheet in accordance to the example provided with all the calculations</t>
  </si>
  <si>
    <t>Note that the revenue growth is the add up of Organic growth + Currency impact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</si>
  <si>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</si>
  <si>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</si>
  <si>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Submission time is 3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</si>
  <si>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</si>
  <si>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</si>
  <si>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</si>
  <si>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</si>
  <si>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</si>
  <si>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</si>
  <si>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</si>
  <si>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</si>
  <si>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</si>
  <si>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</si>
  <si>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</si>
  <si>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</si>
  <si>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</si>
  <si>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</si>
  <si>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</si>
  <si>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</si>
  <si>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</si>
  <si>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</si>
  <si>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</si>
  <si>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</si>
  <si>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</si>
  <si>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</si>
  <si>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</si>
  <si>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</si>
  <si>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</si>
  <si>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</si>
  <si>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</si>
  <si>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</si>
  <si>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</si>
  <si>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</si>
  <si>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</si>
  <si>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</si>
  <si>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</si>
  <si>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</si>
  <si>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</si>
  <si>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</si>
  <si>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</si>
  <si>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</si>
  <si>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</si>
  <si>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</si>
  <si>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</si>
  <si>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</si>
  <si>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</si>
  <si>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</si>
  <si>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</si>
  <si>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</si>
  <si>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</si>
  <si>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</si>
  <si>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</si>
  <si>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</si>
  <si>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</si>
  <si>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</si>
  <si>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</si>
  <si>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</si>
  <si>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</si>
  <si>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</si>
  <si>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</si>
  <si>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</si>
  <si>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</si>
  <si>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</si>
  <si>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</si>
  <si>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</si>
  <si>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</si>
  <si>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</si>
  <si>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</si>
  <si>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</si>
  <si>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</si>
  <si>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</si>
  <si>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</si>
  <si>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</si>
  <si>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</si>
  <si>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</si>
  <si>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</si>
  <si>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</si>
  <si>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</si>
  <si>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</si>
  <si>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</si>
  <si>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</si>
  <si>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</si>
  <si>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</si>
  <si>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</si>
  <si>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</si>
  <si>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</si>
  <si>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</si>
  <si>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</si>
  <si>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</si>
  <si>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</si>
  <si>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</si>
  <si>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</si>
  <si>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</si>
  <si>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</si>
  <si>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</si>
  <si>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</si>
  <si>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</si>
  <si>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</si>
  <si>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</si>
  <si>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</si>
  <si>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</si>
  <si>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</si>
  <si>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</si>
  <si>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</si>
  <si>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</si>
  <si>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</si>
  <si>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</si>
  <si>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</si>
  <si>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</si>
  <si>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</si>
  <si>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</si>
  <si>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</si>
  <si>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</si>
  <si>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</si>
  <si>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</si>
  <si>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</si>
  <si>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</si>
  <si>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</si>
  <si>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</si>
  <si>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</si>
  <si>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</si>
  <si>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</si>
  <si>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</si>
  <si>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</si>
  <si>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</si>
  <si>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</si>
  <si>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</si>
  <si>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</si>
  <si>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</si>
  <si>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</si>
  <si>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</si>
  <si>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EBITDA</t>
  </si>
  <si>
    <t>Deferred income</t>
  </si>
  <si>
    <t>Investments in reversr repurchase agreements</t>
  </si>
  <si>
    <t>Disposal of propery, plant &amp; equipment</t>
  </si>
  <si>
    <t>Long-term debt payment including current portion</t>
  </si>
  <si>
    <t>Payment on capital lease and other financing obligations</t>
  </si>
  <si>
    <t>Excess tax benefit from share based payment arrangements</t>
  </si>
  <si>
    <t>Western Europe</t>
  </si>
  <si>
    <t>Central &amp; Eastern Europe</t>
  </si>
  <si>
    <t>Emerging markets</t>
  </si>
  <si>
    <t>Japan</t>
  </si>
  <si>
    <t>Central &amp; Earstern Europe</t>
  </si>
  <si>
    <t xml:space="preserve"> </t>
  </si>
  <si>
    <t>ACCOUNTS RECEIVABLE, NET</t>
  </si>
  <si>
    <t>TOTAL  ACCOUNTS RECEIVABLE, NET</t>
  </si>
  <si>
    <t>INVENTORIES</t>
  </si>
  <si>
    <t>TOTAL  LNVENTORIES</t>
  </si>
  <si>
    <t>Central and Eastern Europe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</si>
  <si>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</si>
  <si>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Segmental totals</t>
  </si>
  <si>
    <t>corporate</t>
  </si>
  <si>
    <t>Check</t>
  </si>
  <si>
    <t>Group Totals</t>
  </si>
  <si>
    <t>Group Revenue</t>
  </si>
  <si>
    <t>Add up the segment revenues from below</t>
  </si>
  <si>
    <t>Growth %</t>
  </si>
  <si>
    <t>Add up the segment EBITDA from below</t>
  </si>
  <si>
    <t>Margin %</t>
  </si>
  <si>
    <t>D&amp;A</t>
  </si>
  <si>
    <t>Add up the segment D&amp;A from below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</si>
  <si>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</si>
  <si>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</si>
  <si>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</si>
  <si>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</si>
  <si>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</si>
  <si>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</si>
  <si>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</si>
  <si>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</si>
  <si>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</si>
  <si>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</si>
  <si>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</si>
  <si>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t xml:space="preserve"> Europe, Middle East &amp; Africa </t>
  </si>
  <si>
    <t>Asia, Pacific &amp; Latin America</t>
  </si>
  <si>
    <t>Global brands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</si>
</sst>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&quot;-&quot;??_);_(@_)"/>
    <numFmt numFmtId="165" formatCode="0.0%"/>
    <numFmt numFmtId="166" formatCode="#,##0.00;(#,##0.00)"/>
    <numFmt numFmtId="167" formatCode="#,##0;(#,##0)"/>
  </numFmts>
  <fonts count="21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rgb="FFFF0000"/>
      <name val="Calibri"/>
    </font>
    <font>
      <b/>
      <i/>
      <sz val="10.0"/>
      <color theme="1"/>
      <name val="Calibri"/>
    </font>
    <font>
      <i/>
      <sz val="10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b/>
      <sz val="11.0"/>
      <color rgb="FFCC0000"/>
      <name val="Calibri"/>
    </font>
    <font>
      <b/>
      <i/>
      <sz val="11.0"/>
      <color theme="1"/>
      <name val="Calibri"/>
    </font>
    <font>
      <i/>
      <sz val="11.0"/>
      <color theme="1"/>
      <name val="Calibri"/>
    </font>
    <font>
      <color rgb="FFFF0000"/>
      <name val="Calibri"/>
      <scheme val="minor"/>
    </font>
    <font>
      <i/>
      <sz val="9.0"/>
      <color theme="1"/>
      <name val="Calibri"/>
    </font>
    <font>
      <i/>
      <sz val="10.0"/>
      <color rgb="FF002060"/>
      <name val="Calibri"/>
    </font>
    <font>
      <b/>
      <color theme="1"/>
      <name val="Calibri"/>
      <scheme val="minor"/>
    </font>
    <font>
      <i/>
      <color theme="1"/>
      <name val="Calibri"/>
      <scheme val="minor"/>
    </font>
    <font>
      <i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right"/>
    </xf>
    <xf borderId="0" fillId="0" fontId="5" numFmtId="0" xfId="0" applyFont="1"/>
    <xf borderId="0" fillId="0" fontId="2" numFmtId="164" xfId="0" applyFont="1" applyNumberFormat="1"/>
    <xf borderId="2" fillId="0" fontId="2" numFmtId="0" xfId="0" applyBorder="1" applyFont="1"/>
    <xf borderId="2" fillId="0" fontId="2" numFmtId="164" xfId="0" applyBorder="1" applyFont="1" applyNumberFormat="1"/>
    <xf borderId="0" fillId="0" fontId="6" numFmtId="0" xfId="0" applyFont="1"/>
    <xf borderId="0" fillId="0" fontId="6" numFmtId="164" xfId="0" applyFont="1" applyNumberFormat="1"/>
    <xf borderId="0" fillId="0" fontId="2" numFmtId="0" xfId="0" applyAlignment="1" applyFont="1">
      <alignment horizontal="left"/>
    </xf>
    <xf borderId="3" fillId="0" fontId="2" numFmtId="0" xfId="0" applyAlignment="1" applyBorder="1" applyFont="1">
      <alignment horizontal="left"/>
    </xf>
    <xf borderId="3" fillId="0" fontId="2" numFmtId="164" xfId="0" applyBorder="1" applyFont="1" applyNumberFormat="1"/>
    <xf borderId="3" fillId="0" fontId="6" numFmtId="0" xfId="0" applyBorder="1" applyFont="1"/>
    <xf borderId="3" fillId="0" fontId="6" numFmtId="164" xfId="0" applyBorder="1" applyFont="1" applyNumberFormat="1"/>
    <xf borderId="4" fillId="0" fontId="6" numFmtId="0" xfId="0" applyBorder="1" applyFont="1"/>
    <xf borderId="4" fillId="0" fontId="6" numFmtId="164" xfId="0" applyBorder="1" applyFont="1" applyNumberFormat="1"/>
    <xf borderId="0" fillId="0" fontId="2" numFmtId="3" xfId="0" applyFont="1" applyNumberFormat="1"/>
    <xf borderId="0" fillId="0" fontId="7" numFmtId="0" xfId="0" applyFont="1"/>
    <xf borderId="0" fillId="0" fontId="7" numFmtId="164" xfId="0" applyFont="1" applyNumberFormat="1"/>
    <xf borderId="1" fillId="3" fontId="6" numFmtId="0" xfId="0" applyAlignment="1" applyBorder="1" applyFill="1" applyFont="1">
      <alignment horizontal="center"/>
    </xf>
    <xf borderId="0" fillId="0" fontId="6" numFmtId="0" xfId="0" applyAlignment="1" applyFont="1">
      <alignment horizontal="left"/>
    </xf>
    <xf borderId="5" fillId="0" fontId="6" numFmtId="0" xfId="0" applyAlignment="1" applyBorder="1" applyFont="1">
      <alignment horizontal="left"/>
    </xf>
    <xf borderId="5" fillId="0" fontId="6" numFmtId="164" xfId="0" applyBorder="1" applyFont="1" applyNumberFormat="1"/>
    <xf borderId="5" fillId="0" fontId="6" numFmtId="0" xfId="0" applyBorder="1" applyFont="1"/>
    <xf borderId="0" fillId="0" fontId="8" numFmtId="0" xfId="0" applyAlignment="1" applyFont="1">
      <alignment horizontal="left"/>
    </xf>
    <xf borderId="0" fillId="0" fontId="8" numFmtId="165" xfId="0" applyFont="1" applyNumberFormat="1"/>
    <xf borderId="0" fillId="0" fontId="9" numFmtId="0" xfId="0" applyAlignment="1" applyFont="1">
      <alignment horizontal="left"/>
    </xf>
    <xf borderId="0" fillId="0" fontId="9" numFmtId="165" xfId="0" applyFont="1" applyNumberFormat="1"/>
    <xf borderId="3" fillId="0" fontId="9" numFmtId="0" xfId="0" applyBorder="1" applyFont="1"/>
    <xf borderId="3" fillId="0" fontId="8" numFmtId="165" xfId="0" applyBorder="1" applyFont="1" applyNumberFormat="1"/>
    <xf borderId="4" fillId="0" fontId="8" numFmtId="0" xfId="0" applyBorder="1" applyFont="1"/>
    <xf borderId="4" fillId="0" fontId="8" numFmtId="165" xfId="0" applyBorder="1" applyFont="1" applyNumberFormat="1"/>
    <xf borderId="1" fillId="2" fontId="10" numFmtId="0" xfId="0" applyAlignment="1" applyBorder="1" applyFont="1">
      <alignment shrinkToFit="0" vertical="bottom" wrapText="1"/>
    </xf>
    <xf borderId="1" fillId="2" fontId="11" numFmtId="0" xfId="0" applyAlignment="1" applyBorder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3" fillId="0" fontId="6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3" fillId="0" fontId="6" numFmtId="164" xfId="0" applyAlignment="1" applyBorder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4" fillId="0" fontId="6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4" fillId="0" fontId="6" numFmtId="164" xfId="0" applyAlignment="1" applyBorder="1" applyFont="1" applyNumberForma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7" xfId="0" applyAlignment="1" applyFont="1" applyNumberFormat="1">
      <alignment vertical="bottom"/>
    </xf>
    <xf borderId="0" fillId="0" fontId="2" numFmtId="167" xfId="0" applyAlignment="1" applyFont="1" applyNumberFormat="1">
      <alignment horizontal="right" vertical="bottom"/>
    </xf>
    <xf borderId="0" fillId="0" fontId="2" numFmtId="2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1" fillId="3" fontId="6" numFmtId="0" xfId="0" applyAlignment="1" applyBorder="1" applyFont="1">
      <alignment horizontal="center" vertical="bottom"/>
    </xf>
    <xf borderId="1" fillId="3" fontId="2" numFmtId="0" xfId="0" applyAlignment="1" applyBorder="1" applyFont="1">
      <alignment vertical="bottom"/>
    </xf>
    <xf borderId="5" fillId="0" fontId="6" numFmtId="0" xfId="0" applyAlignment="1" applyBorder="1" applyFont="1">
      <alignment vertical="bottom"/>
    </xf>
    <xf borderId="5" fillId="0" fontId="2" numFmtId="164" xfId="0" applyAlignment="1" applyBorder="1" applyFont="1" applyNumberFormat="1">
      <alignment vertical="bottom"/>
    </xf>
    <xf borderId="5" fillId="0" fontId="6" numFmtId="164" xfId="0" applyAlignment="1" applyBorder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4" fontId="2" numFmtId="0" xfId="0" applyAlignment="1" applyFill="1" applyFont="1">
      <alignment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horizontal="right" vertical="bottom"/>
    </xf>
    <xf borderId="0" fillId="4" fontId="6" numFmtId="0" xfId="0" applyAlignment="1" applyFont="1">
      <alignment horizontal="center" vertical="bottom"/>
    </xf>
    <xf borderId="0" fillId="4" fontId="6" numFmtId="164" xfId="0" applyAlignment="1" applyFont="1" applyNumberFormat="1">
      <alignment horizontal="center" vertical="bottom"/>
    </xf>
    <xf borderId="0" fillId="4" fontId="6" numFmtId="0" xfId="0" applyAlignment="1" applyFont="1">
      <alignment horizontal="right" vertical="bottom"/>
    </xf>
    <xf borderId="0" fillId="4" fontId="2" numFmtId="166" xfId="0" applyAlignment="1" applyFont="1" applyNumberFormat="1">
      <alignment horizontal="right" vertical="bottom"/>
    </xf>
    <xf borderId="0" fillId="4" fontId="2" numFmtId="167" xfId="0" applyAlignment="1" applyFont="1" applyNumberFormat="1">
      <alignment vertical="bottom"/>
    </xf>
    <xf borderId="0" fillId="4" fontId="6" numFmtId="167" xfId="0" applyAlignment="1" applyFont="1" applyNumberFormat="1">
      <alignment horizontal="center" vertical="bottom"/>
    </xf>
    <xf borderId="0" fillId="4" fontId="6" numFmtId="167" xfId="0" applyAlignment="1" applyFont="1" applyNumberFormat="1">
      <alignment horizontal="right" vertical="bottom"/>
    </xf>
    <xf borderId="0" fillId="4" fontId="12" numFmtId="167" xfId="0" applyAlignment="1" applyFont="1" applyNumberFormat="1">
      <alignment horizontal="center" vertical="bottom"/>
    </xf>
    <xf borderId="0" fillId="4" fontId="12" numFmtId="167" xfId="0" applyAlignment="1" applyFont="1" applyNumberFormat="1">
      <alignment horizontal="right" vertical="bottom"/>
    </xf>
    <xf borderId="0" fillId="4" fontId="12" numFmtId="167" xfId="0" applyAlignment="1" applyFont="1" applyNumberFormat="1">
      <alignment horizontal="right" shrinkToFit="0" vertical="bottom" wrapText="1"/>
    </xf>
    <xf borderId="0" fillId="4" fontId="2" numFmtId="4" xfId="0" applyAlignment="1" applyFont="1" applyNumberFormat="1">
      <alignment vertical="bottom"/>
    </xf>
    <xf borderId="1" fillId="4" fontId="6" numFmtId="0" xfId="0" applyAlignment="1" applyBorder="1" applyFont="1">
      <alignment horizontal="center" vertical="bottom"/>
    </xf>
    <xf borderId="1" fillId="4" fontId="2" numFmtId="0" xfId="0" applyAlignment="1" applyBorder="1" applyFont="1">
      <alignment vertical="bottom"/>
    </xf>
    <xf borderId="0" fillId="0" fontId="13" numFmtId="0" xfId="0" applyAlignment="1" applyFont="1">
      <alignment vertical="bottom"/>
    </xf>
    <xf borderId="0" fillId="0" fontId="2" numFmtId="165" xfId="0" applyAlignment="1" applyFont="1" applyNumberFormat="1">
      <alignment vertical="bottom"/>
    </xf>
    <xf borderId="0" fillId="0" fontId="13" numFmtId="165" xfId="0" applyAlignment="1" applyFont="1" applyNumberFormat="1">
      <alignment horizontal="right" vertical="bottom"/>
    </xf>
    <xf borderId="0" fillId="0" fontId="14" numFmtId="0" xfId="0" applyAlignment="1" applyFont="1">
      <alignment vertical="bottom"/>
    </xf>
    <xf borderId="0" fillId="0" fontId="14" numFmtId="165" xfId="0" applyAlignment="1" applyFont="1" applyNumberFormat="1">
      <alignment horizontal="right" vertical="bottom"/>
    </xf>
    <xf borderId="0" fillId="5" fontId="13" numFmtId="0" xfId="0" applyAlignment="1" applyFill="1" applyFont="1">
      <alignment vertical="bottom"/>
    </xf>
    <xf borderId="0" fillId="5" fontId="2" numFmtId="165" xfId="0" applyAlignment="1" applyFont="1" applyNumberFormat="1">
      <alignment vertical="bottom"/>
    </xf>
    <xf borderId="0" fillId="5" fontId="13" numFmtId="165" xfId="0" applyAlignment="1" applyFont="1" applyNumberFormat="1">
      <alignment horizontal="right" vertical="bottom"/>
    </xf>
    <xf borderId="0" fillId="5" fontId="14" numFmtId="0" xfId="0" applyAlignment="1" applyFont="1">
      <alignment vertical="bottom"/>
    </xf>
    <xf borderId="0" fillId="5" fontId="14" numFmtId="165" xfId="0" applyAlignment="1" applyFont="1" applyNumberFormat="1">
      <alignment horizontal="right" vertical="bottom"/>
    </xf>
    <xf borderId="0" fillId="0" fontId="14" numFmtId="10" xfId="0" applyAlignment="1" applyFont="1" applyNumberFormat="1">
      <alignment horizontal="right" vertical="bottom"/>
    </xf>
    <xf borderId="3" fillId="0" fontId="14" numFmtId="0" xfId="0" applyAlignment="1" applyBorder="1" applyFont="1">
      <alignment vertical="bottom"/>
    </xf>
    <xf borderId="3" fillId="0" fontId="2" numFmtId="165" xfId="0" applyAlignment="1" applyBorder="1" applyFont="1" applyNumberFormat="1">
      <alignment vertical="bottom"/>
    </xf>
    <xf borderId="3" fillId="0" fontId="13" numFmtId="165" xfId="0" applyAlignment="1" applyBorder="1" applyFont="1" applyNumberFormat="1">
      <alignment horizontal="right" vertical="bottom"/>
    </xf>
    <xf borderId="4" fillId="0" fontId="13" numFmtId="0" xfId="0" applyAlignment="1" applyBorder="1" applyFont="1">
      <alignment vertical="bottom"/>
    </xf>
    <xf borderId="4" fillId="0" fontId="2" numFmtId="165" xfId="0" applyAlignment="1" applyBorder="1" applyFont="1" applyNumberFormat="1">
      <alignment vertical="bottom"/>
    </xf>
    <xf borderId="4" fillId="0" fontId="13" numFmtId="165" xfId="0" applyAlignment="1" applyBorder="1" applyFont="1" applyNumberFormat="1">
      <alignment horizontal="right" vertical="bottom"/>
    </xf>
    <xf borderId="1" fillId="6" fontId="6" numFmtId="0" xfId="0" applyBorder="1" applyFill="1" applyFont="1"/>
    <xf borderId="0" fillId="0" fontId="5" numFmtId="0" xfId="0" applyAlignment="1" applyFont="1">
      <alignment readingOrder="0"/>
    </xf>
    <xf borderId="0" fillId="0" fontId="15" numFmtId="0" xfId="0" applyAlignment="1" applyFont="1">
      <alignment readingOrder="0"/>
    </xf>
    <xf borderId="1" fillId="7" fontId="4" numFmtId="164" xfId="0" applyAlignment="1" applyBorder="1" applyFill="1" applyFont="1" applyNumberFormat="1">
      <alignment horizontal="left"/>
    </xf>
    <xf borderId="0" fillId="0" fontId="2" numFmtId="164" xfId="0" applyAlignment="1" applyFont="1" applyNumberFormat="1">
      <alignment readingOrder="0"/>
    </xf>
    <xf borderId="0" fillId="0" fontId="5" numFmtId="164" xfId="0" applyFont="1" applyNumberFormat="1"/>
    <xf borderId="0" fillId="0" fontId="15" numFmtId="164" xfId="0" applyFont="1" applyNumberFormat="1"/>
    <xf borderId="0" fillId="0" fontId="16" numFmtId="164" xfId="0" applyAlignment="1" applyFont="1" applyNumberFormat="1">
      <alignment horizontal="left"/>
    </xf>
    <xf borderId="0" fillId="0" fontId="9" numFmtId="165" xfId="0" applyAlignment="1" applyFont="1" applyNumberFormat="1">
      <alignment horizontal="right"/>
    </xf>
    <xf borderId="0" fillId="0" fontId="15" numFmtId="0" xfId="0" applyFont="1"/>
    <xf borderId="0" fillId="0" fontId="5" numFmtId="3" xfId="0" applyFont="1" applyNumberFormat="1"/>
    <xf borderId="0" fillId="0" fontId="5" numFmtId="3" xfId="0" applyAlignment="1" applyFont="1" applyNumberFormat="1">
      <alignment readingOrder="0"/>
    </xf>
    <xf borderId="1" fillId="8" fontId="6" numFmtId="164" xfId="0" applyBorder="1" applyFill="1" applyFont="1" applyNumberFormat="1"/>
    <xf borderId="0" fillId="0" fontId="2" numFmtId="164" xfId="0" applyAlignment="1" applyFont="1" applyNumberFormat="1">
      <alignment horizontal="left"/>
    </xf>
    <xf borderId="1" fillId="9" fontId="17" numFmtId="165" xfId="0" applyBorder="1" applyFill="1" applyFont="1" applyNumberFormat="1"/>
    <xf borderId="0" fillId="8" fontId="18" numFmtId="164" xfId="0" applyAlignment="1" applyFont="1" applyNumberFormat="1">
      <alignment readingOrder="0"/>
    </xf>
    <xf borderId="0" fillId="8" fontId="5" numFmtId="0" xfId="0" applyFont="1"/>
    <xf borderId="0" fillId="0" fontId="18" numFmtId="164" xfId="0" applyFont="1" applyNumberFormat="1"/>
    <xf borderId="0" fillId="0" fontId="18" numFmtId="0" xfId="0" applyAlignment="1" applyFont="1">
      <alignment readingOrder="0"/>
    </xf>
    <xf borderId="0" fillId="0" fontId="18" numFmtId="0" xfId="0" applyFont="1"/>
    <xf borderId="0" fillId="0" fontId="19" numFmtId="10" xfId="0" applyFont="1" applyNumberFormat="1"/>
    <xf borderId="0" fillId="0" fontId="19" numFmtId="10" xfId="0" applyAlignment="1" applyFont="1" applyNumberFormat="1">
      <alignment readingOrder="0"/>
    </xf>
    <xf borderId="0" fillId="0" fontId="5" numFmtId="10" xfId="0" applyFont="1" applyNumberFormat="1"/>
    <xf borderId="1" fillId="8" fontId="6" numFmtId="164" xfId="0" applyAlignment="1" applyBorder="1" applyFont="1" applyNumberFormat="1">
      <alignment readingOrder="0"/>
    </xf>
    <xf borderId="0" fillId="0" fontId="19" numFmtId="164" xfId="0" applyFont="1" applyNumberFormat="1"/>
    <xf borderId="0" fillId="0" fontId="19" numFmtId="0" xfId="0" applyFont="1"/>
    <xf borderId="0" fillId="0" fontId="5" numFmtId="10" xfId="0" applyAlignment="1" applyFont="1" applyNumberFormat="1">
      <alignment readingOrder="0"/>
    </xf>
    <xf borderId="1" fillId="8" fontId="6" numFmtId="164" xfId="0" applyAlignment="1" applyBorder="1" applyFont="1" applyNumberFormat="1">
      <alignment vertical="bottom"/>
    </xf>
    <xf borderId="0" fillId="0" fontId="6" numFmtId="164" xfId="0" applyAlignment="1" applyFont="1" applyNumberFormat="1">
      <alignment vertical="bottom"/>
    </xf>
    <xf borderId="0" fillId="0" fontId="16" numFmtId="10" xfId="0" applyAlignment="1" applyFont="1" applyNumberFormat="1">
      <alignment vertical="bottom"/>
    </xf>
    <xf borderId="0" fillId="0" fontId="20" numFmtId="10" xfId="0" applyAlignment="1" applyFont="1" applyNumberFormat="1">
      <alignment vertical="bottom"/>
    </xf>
    <xf borderId="0" fillId="0" fontId="18" numFmtId="166" xfId="0" applyFont="1" applyNumberFormat="1"/>
    <xf borderId="0" fillId="0" fontId="18" numFmtId="166" xfId="0" applyAlignment="1" applyFont="1" applyNumberFormat="1">
      <alignment readingOrder="0"/>
    </xf>
    <xf borderId="0" fillId="7" fontId="6" numFmtId="164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7210425</xdr:colOff>
      <xdr:row>12</xdr:row>
      <xdr:rowOff>76200</xdr:rowOff>
    </xdr:from>
    <xdr:ext cx="6162675" cy="1847850"/>
    <xdr:grpSp>
      <xdr:nvGrpSpPr>
        <xdr:cNvPr id="2" name="Shape 2"/>
        <xdr:cNvGrpSpPr/>
      </xdr:nvGrpSpPr>
      <xdr:grpSpPr>
        <a:xfrm>
          <a:off x="2264663" y="2856075"/>
          <a:ext cx="6162675" cy="1847850"/>
          <a:chOff x="2264663" y="2856075"/>
          <a:chExt cx="6162675" cy="1847850"/>
        </a:xfrm>
      </xdr:grpSpPr>
      <xdr:grpSp>
        <xdr:nvGrpSpPr>
          <xdr:cNvPr id="3" name="Shape 3"/>
          <xdr:cNvGrpSpPr/>
        </xdr:nvGrpSpPr>
        <xdr:grpSpPr>
          <a:xfrm>
            <a:off x="2264663" y="2856075"/>
            <a:ext cx="6162675" cy="1847850"/>
            <a:chOff x="487680" y="2049780"/>
            <a:chExt cx="6545580" cy="1874520"/>
          </a:xfrm>
        </xdr:grpSpPr>
        <xdr:sp>
          <xdr:nvSpPr>
            <xdr:cNvPr id="4" name="Shape 4"/>
            <xdr:cNvSpPr/>
          </xdr:nvSpPr>
          <xdr:spPr>
            <a:xfrm>
              <a:off x="487680" y="2049780"/>
              <a:ext cx="6545575" cy="1874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 txBox="1"/>
          </xdr:nvSpPr>
          <xdr:spPr>
            <a:xfrm>
              <a:off x="4061460" y="325374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Organic growth rate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%</a:t>
              </a:r>
              <a:endParaRPr sz="1100"/>
            </a:p>
          </xdr:txBody>
        </xdr:sp>
        <xdr:sp>
          <xdr:nvSpPr>
            <xdr:cNvPr id="6" name="Shape 6"/>
            <xdr:cNvSpPr txBox="1"/>
          </xdr:nvSpPr>
          <xdr:spPr>
            <a:xfrm>
              <a:off x="5943600" y="328422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Currency exchange impact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%</a:t>
              </a:r>
              <a:endParaRPr sz="11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4937760" y="208788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Total revenue growth rate %</a:t>
              </a:r>
              <a:endParaRPr sz="14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2895600" y="209550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Previous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year revenue X (1+ growth rate)</a:t>
              </a:r>
              <a:endParaRPr sz="1100"/>
            </a:p>
          </xdr:txBody>
        </xdr:sp>
        <xdr:sp>
          <xdr:nvSpPr>
            <xdr:cNvPr id="9" name="Shape 9"/>
            <xdr:cNvSpPr txBox="1"/>
          </xdr:nvSpPr>
          <xdr:spPr>
            <a:xfrm>
              <a:off x="487680" y="2049780"/>
              <a:ext cx="1089660" cy="640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Projected revenue</a:t>
              </a:r>
              <a:endParaRPr sz="1400"/>
            </a:p>
          </xdr:txBody>
        </xdr:sp>
        <xdr:cxnSp>
          <xdr:nvCxnSpPr>
            <xdr:cNvPr id="10" name="Shape 10"/>
            <xdr:cNvCxnSpPr/>
          </xdr:nvCxnSpPr>
          <xdr:spPr>
            <a:xfrm>
              <a:off x="1790700" y="2308860"/>
              <a:ext cx="868680" cy="0"/>
            </a:xfrm>
            <a:prstGeom prst="straightConnector1">
              <a:avLst/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11" name="Shape 11"/>
            <xdr:cNvCxnSpPr/>
          </xdr:nvCxnSpPr>
          <xdr:spPr>
            <a:xfrm>
              <a:off x="4023360" y="2354580"/>
              <a:ext cx="868680" cy="0"/>
            </a:xfrm>
            <a:prstGeom prst="straightConnector1">
              <a:avLst/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sp>
          <xdr:nvSpPr>
            <xdr:cNvPr id="12" name="Shape 12"/>
            <xdr:cNvSpPr/>
          </xdr:nvSpPr>
          <xdr:spPr>
            <a:xfrm flipH="1" rot="5400000">
              <a:off x="5337810" y="2343150"/>
              <a:ext cx="361950" cy="1352550"/>
            </a:xfrm>
            <a:prstGeom prst="rightBrace">
              <a:avLst>
                <a:gd fmla="val 8333" name="adj1"/>
                <a:gd fmla="val 50000" name="adj2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  <xdr:oneCellAnchor>
    <xdr:from>
      <xdr:col>0</xdr:col>
      <xdr:colOff>428625</xdr:colOff>
      <xdr:row>12</xdr:row>
      <xdr:rowOff>114300</xdr:rowOff>
    </xdr:from>
    <xdr:ext cx="4038600" cy="3486150"/>
    <xdr:grpSp>
      <xdr:nvGrpSpPr>
        <xdr:cNvPr id="2" name="Shape 2"/>
        <xdr:cNvGrpSpPr/>
      </xdr:nvGrpSpPr>
      <xdr:grpSpPr>
        <a:xfrm>
          <a:off x="3326700" y="2036925"/>
          <a:ext cx="4038600" cy="3486150"/>
          <a:chOff x="3326700" y="2036925"/>
          <a:chExt cx="4038600" cy="3486150"/>
        </a:xfrm>
      </xdr:grpSpPr>
      <xdr:grpSp>
        <xdr:nvGrpSpPr>
          <xdr:cNvPr id="13" name="Shape 13"/>
          <xdr:cNvGrpSpPr/>
        </xdr:nvGrpSpPr>
        <xdr:grpSpPr>
          <a:xfrm>
            <a:off x="3326700" y="2036925"/>
            <a:ext cx="4038600" cy="3486150"/>
            <a:chOff x="960120" y="1981200"/>
            <a:chExt cx="4038600" cy="2561469"/>
          </a:xfrm>
        </xdr:grpSpPr>
        <xdr:sp>
          <xdr:nvSpPr>
            <xdr:cNvPr id="4" name="Shape 4"/>
            <xdr:cNvSpPr/>
          </xdr:nvSpPr>
          <xdr:spPr>
            <a:xfrm>
              <a:off x="960120" y="1981200"/>
              <a:ext cx="4038600" cy="25614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4" name="Shape 14"/>
            <xdr:cNvSpPr txBox="1"/>
          </xdr:nvSpPr>
          <xdr:spPr>
            <a:xfrm>
              <a:off x="960120" y="2377440"/>
              <a:ext cx="1569720" cy="14782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Nike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 Group: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Revenue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EBITDA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PPE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Capex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Depreciation &amp; Amortization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EBIT</a:t>
              </a:r>
              <a:endParaRPr sz="1100"/>
            </a:p>
          </xdr:txBody>
        </xdr:sp>
        <xdr:sp>
          <xdr:nvSpPr>
            <xdr:cNvPr id="15" name="Shape 15"/>
            <xdr:cNvSpPr txBox="1"/>
          </xdr:nvSpPr>
          <xdr:spPr>
            <a:xfrm>
              <a:off x="3970020" y="1981200"/>
              <a:ext cx="1028700" cy="259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North America</a:t>
              </a:r>
              <a:endParaRPr sz="1400"/>
            </a:p>
          </xdr:txBody>
        </xdr:sp>
        <xdr:sp>
          <xdr:nvSpPr>
            <xdr:cNvPr id="16" name="Shape 16"/>
            <xdr:cNvSpPr txBox="1"/>
          </xdr:nvSpPr>
          <xdr:spPr>
            <a:xfrm>
              <a:off x="3970020" y="2415540"/>
              <a:ext cx="1028700" cy="60960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Europe, Middle East &amp; Africa</a:t>
              </a:r>
              <a:endParaRPr sz="1400"/>
            </a:p>
          </xdr:txBody>
        </xdr:sp>
        <xdr:sp>
          <xdr:nvSpPr>
            <xdr:cNvPr id="17" name="Shape 17"/>
            <xdr:cNvSpPr txBox="1"/>
          </xdr:nvSpPr>
          <xdr:spPr>
            <a:xfrm>
              <a:off x="3970020" y="3147060"/>
              <a:ext cx="1028700" cy="259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Greater China</a:t>
              </a:r>
              <a:endParaRPr sz="1400"/>
            </a:p>
          </xdr:txBody>
        </xdr:sp>
        <xdr:sp>
          <xdr:nvSpPr>
            <xdr:cNvPr id="18" name="Shape 18"/>
            <xdr:cNvSpPr txBox="1"/>
          </xdr:nvSpPr>
          <xdr:spPr>
            <a:xfrm>
              <a:off x="3954780" y="3681609"/>
              <a:ext cx="1028700" cy="4876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Asia Pacific &amp; Latin America</a:t>
              </a:r>
              <a:endParaRPr sz="1400"/>
            </a:p>
          </xdr:txBody>
        </xdr:sp>
        <xdr:sp>
          <xdr:nvSpPr>
            <xdr:cNvPr id="19" name="Shape 19"/>
            <xdr:cNvSpPr txBox="1"/>
          </xdr:nvSpPr>
          <xdr:spPr>
            <a:xfrm>
              <a:off x="3954780" y="4283589"/>
              <a:ext cx="1028700" cy="25908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rgbClr val="BABABA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Converse</a:t>
              </a:r>
              <a:endParaRPr sz="1400"/>
            </a:p>
          </xdr:txBody>
        </xdr:sp>
        <xdr:cxnSp>
          <xdr:nvCxnSpPr>
            <xdr:cNvPr id="20" name="Shape 20"/>
            <xdr:cNvCxnSpPr/>
          </xdr:nvCxnSpPr>
          <xdr:spPr>
            <a:xfrm flipH="1" rot="10800000">
              <a:off x="2586990" y="2133600"/>
              <a:ext cx="1257300" cy="1059180"/>
            </a:xfrm>
            <a:prstGeom prst="bentConnector3">
              <a:avLst>
                <a:gd fmla="val 50000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1" name="Shape 21"/>
            <xdr:cNvCxnSpPr/>
          </xdr:nvCxnSpPr>
          <xdr:spPr>
            <a:xfrm flipH="1" rot="10800000">
              <a:off x="2602230" y="2720340"/>
              <a:ext cx="1226820" cy="472440"/>
            </a:xfrm>
            <a:prstGeom prst="bentConnector3">
              <a:avLst>
                <a:gd fmla="val 50000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2" name="Shape 22"/>
            <xdr:cNvCxnSpPr/>
          </xdr:nvCxnSpPr>
          <xdr:spPr>
            <a:xfrm>
              <a:off x="2594610" y="3185160"/>
              <a:ext cx="1242060" cy="99060"/>
            </a:xfrm>
            <a:prstGeom prst="bentConnector3">
              <a:avLst>
                <a:gd fmla="val 92331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3" name="Shape 23"/>
            <xdr:cNvCxnSpPr/>
          </xdr:nvCxnSpPr>
          <xdr:spPr>
            <a:xfrm>
              <a:off x="2598420" y="3194868"/>
              <a:ext cx="1264920" cy="548640"/>
            </a:xfrm>
            <a:prstGeom prst="bentConnector3">
              <a:avLst>
                <a:gd fmla="val 91566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cxnSp>
          <xdr:nvCxnSpPr>
            <xdr:cNvPr id="24" name="Shape 24"/>
            <xdr:cNvCxnSpPr/>
          </xdr:nvCxnSpPr>
          <xdr:spPr>
            <a:xfrm>
              <a:off x="2647950" y="3194868"/>
              <a:ext cx="1165860" cy="1089660"/>
            </a:xfrm>
            <a:prstGeom prst="bentConnector3">
              <a:avLst>
                <a:gd fmla="val 95098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4467225</xdr:colOff>
      <xdr:row>9</xdr:row>
      <xdr:rowOff>0</xdr:rowOff>
    </xdr:from>
    <xdr:ext cx="1752600" cy="1085850"/>
    <xdr:grpSp>
      <xdr:nvGrpSpPr>
        <xdr:cNvPr id="2" name="Shape 2"/>
        <xdr:cNvGrpSpPr/>
      </xdr:nvGrpSpPr>
      <xdr:grpSpPr>
        <a:xfrm>
          <a:off x="4469700" y="3237075"/>
          <a:ext cx="1752600" cy="1085850"/>
          <a:chOff x="4469700" y="3237075"/>
          <a:chExt cx="1752600" cy="1085850"/>
        </a:xfrm>
      </xdr:grpSpPr>
      <xdr:grpSp>
        <xdr:nvGrpSpPr>
          <xdr:cNvPr id="25" name="Shape 25"/>
          <xdr:cNvGrpSpPr/>
        </xdr:nvGrpSpPr>
        <xdr:grpSpPr>
          <a:xfrm>
            <a:off x="4469700" y="3237075"/>
            <a:ext cx="1752600" cy="1085850"/>
            <a:chOff x="4549140" y="2903220"/>
            <a:chExt cx="1760220" cy="1104900"/>
          </a:xfrm>
        </xdr:grpSpPr>
        <xdr:sp>
          <xdr:nvSpPr>
            <xdr:cNvPr id="4" name="Shape 4"/>
            <xdr:cNvSpPr/>
          </xdr:nvSpPr>
          <xdr:spPr>
            <a:xfrm>
              <a:off x="4549140" y="2903220"/>
              <a:ext cx="1760200" cy="1104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26" name="Shape 26"/>
            <xdr:cNvCxnSpPr/>
          </xdr:nvCxnSpPr>
          <xdr:spPr>
            <a:xfrm>
              <a:off x="4549140" y="3649980"/>
              <a:ext cx="708660" cy="236220"/>
            </a:xfrm>
            <a:prstGeom prst="bentConnector3">
              <a:avLst>
                <a:gd fmla="val 61017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  <xdr:grpSp>
          <xdr:nvGrpSpPr>
            <xdr:cNvPr id="27" name="Shape 27"/>
            <xdr:cNvGrpSpPr/>
          </xdr:nvGrpSpPr>
          <xdr:grpSpPr>
            <a:xfrm>
              <a:off x="4556760" y="2903220"/>
              <a:ext cx="1752600" cy="1104900"/>
              <a:chOff x="5257800" y="1668780"/>
              <a:chExt cx="1752600" cy="1104900"/>
            </a:xfrm>
          </xdr:grpSpPr>
          <xdr:sp>
            <xdr:nvSpPr>
              <xdr:cNvPr id="28" name="Shape 28"/>
              <xdr:cNvSpPr txBox="1"/>
            </xdr:nvSpPr>
            <xdr:spPr>
              <a:xfrm>
                <a:off x="6035040" y="166878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29" name="Shape 29"/>
              <xdr:cNvSpPr txBox="1"/>
            </xdr:nvSpPr>
            <xdr:spPr>
              <a:xfrm>
                <a:off x="6035040" y="211836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30" name="Shape 30"/>
              <xdr:cNvSpPr txBox="1"/>
            </xdr:nvSpPr>
            <xdr:spPr>
              <a:xfrm>
                <a:off x="6035040" y="251460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31" name="Shape 31"/>
              <xdr:cNvCxnSpPr/>
            </xdr:nvCxnSpPr>
            <xdr:spPr>
              <a:xfrm flipH="1" rot="10800000">
                <a:off x="5257800" y="1805940"/>
                <a:ext cx="693420" cy="594360"/>
              </a:xfrm>
              <a:prstGeom prst="bentConnector3">
                <a:avLst>
                  <a:gd fmla="val 151099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32" name="Shape 32"/>
              <xdr:cNvCxnSpPr/>
            </xdr:nvCxnSpPr>
            <xdr:spPr>
              <a:xfrm flipH="1" rot="10800000">
                <a:off x="5273040" y="2209800"/>
                <a:ext cx="662940" cy="198120"/>
              </a:xfrm>
              <a:prstGeom prst="bentConnector3">
                <a:avLst>
                  <a:gd fmla="val 15574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</xdr:grpSp>
    </xdr:grpSp>
    <xdr:clientData fLocksWithSheet="0"/>
  </xdr:oneCellAnchor>
  <xdr:oneCellAnchor>
    <xdr:from>
      <xdr:col>0</xdr:col>
      <xdr:colOff>4476750</xdr:colOff>
      <xdr:row>15</xdr:row>
      <xdr:rowOff>66675</xdr:rowOff>
    </xdr:from>
    <xdr:ext cx="1790700" cy="1085850"/>
    <xdr:grpSp>
      <xdr:nvGrpSpPr>
        <xdr:cNvPr id="2" name="Shape 2"/>
        <xdr:cNvGrpSpPr/>
      </xdr:nvGrpSpPr>
      <xdr:grpSpPr>
        <a:xfrm>
          <a:off x="4450650" y="3237075"/>
          <a:ext cx="1790700" cy="1085850"/>
          <a:chOff x="4450650" y="3237075"/>
          <a:chExt cx="1790700" cy="1085850"/>
        </a:xfrm>
      </xdr:grpSpPr>
      <xdr:grpSp>
        <xdr:nvGrpSpPr>
          <xdr:cNvPr id="33" name="Shape 33"/>
          <xdr:cNvGrpSpPr/>
        </xdr:nvGrpSpPr>
        <xdr:grpSpPr>
          <a:xfrm>
            <a:off x="4450650" y="3237075"/>
            <a:ext cx="1790700" cy="1085850"/>
            <a:chOff x="4678680" y="3040380"/>
            <a:chExt cx="1798320" cy="1104900"/>
          </a:xfrm>
        </xdr:grpSpPr>
        <xdr:sp>
          <xdr:nvSpPr>
            <xdr:cNvPr id="4" name="Shape 4"/>
            <xdr:cNvSpPr/>
          </xdr:nvSpPr>
          <xdr:spPr>
            <a:xfrm>
              <a:off x="4678680" y="3040380"/>
              <a:ext cx="1798300" cy="1104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4" name="Shape 34"/>
            <xdr:cNvGrpSpPr/>
          </xdr:nvGrpSpPr>
          <xdr:grpSpPr>
            <a:xfrm>
              <a:off x="4686300" y="3040380"/>
              <a:ext cx="1790700" cy="1104900"/>
              <a:chOff x="5219700" y="1668780"/>
              <a:chExt cx="1790700" cy="1104900"/>
            </a:xfrm>
          </xdr:grpSpPr>
          <xdr:sp>
            <xdr:nvSpPr>
              <xdr:cNvPr id="35" name="Shape 35"/>
              <xdr:cNvSpPr txBox="1"/>
            </xdr:nvSpPr>
            <xdr:spPr>
              <a:xfrm>
                <a:off x="6035040" y="166878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36" name="Shape 36"/>
              <xdr:cNvSpPr txBox="1"/>
            </xdr:nvSpPr>
            <xdr:spPr>
              <a:xfrm>
                <a:off x="6035040" y="211836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37" name="Shape 37"/>
              <xdr:cNvSpPr txBox="1"/>
            </xdr:nvSpPr>
            <xdr:spPr>
              <a:xfrm>
                <a:off x="6035040" y="251460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38" name="Shape 38"/>
              <xdr:cNvCxnSpPr/>
            </xdr:nvCxnSpPr>
            <xdr:spPr>
              <a:xfrm flipH="1" rot="10800000">
                <a:off x="5257800" y="1805940"/>
                <a:ext cx="693420" cy="83820"/>
              </a:xfrm>
              <a:prstGeom prst="bentConnector3">
                <a:avLst>
                  <a:gd fmla="val 120330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39" name="Shape 39"/>
              <xdr:cNvCxnSpPr/>
            </xdr:nvCxnSpPr>
            <xdr:spPr>
              <a:xfrm>
                <a:off x="5219700" y="1889760"/>
                <a:ext cx="716280" cy="320040"/>
              </a:xfrm>
              <a:prstGeom prst="bentConnector3">
                <a:avLst>
                  <a:gd fmla="val 12127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40" name="Shape 40"/>
            <xdr:cNvCxnSpPr/>
          </xdr:nvCxnSpPr>
          <xdr:spPr>
            <a:xfrm>
              <a:off x="4678680" y="3253740"/>
              <a:ext cx="754380" cy="746760"/>
            </a:xfrm>
            <a:prstGeom prst="bentConnector3">
              <a:avLst>
                <a:gd fmla="val 71515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4495800</xdr:colOff>
      <xdr:row>21</xdr:row>
      <xdr:rowOff>114300</xdr:rowOff>
    </xdr:from>
    <xdr:ext cx="1943100" cy="1085850"/>
    <xdr:grpSp>
      <xdr:nvGrpSpPr>
        <xdr:cNvPr id="2" name="Shape 2"/>
        <xdr:cNvGrpSpPr/>
      </xdr:nvGrpSpPr>
      <xdr:grpSpPr>
        <a:xfrm>
          <a:off x="4374450" y="3237075"/>
          <a:ext cx="1943100" cy="1085850"/>
          <a:chOff x="4374450" y="3237075"/>
          <a:chExt cx="1943100" cy="1085850"/>
        </a:xfrm>
      </xdr:grpSpPr>
      <xdr:grpSp>
        <xdr:nvGrpSpPr>
          <xdr:cNvPr id="41" name="Shape 41"/>
          <xdr:cNvGrpSpPr/>
        </xdr:nvGrpSpPr>
        <xdr:grpSpPr>
          <a:xfrm>
            <a:off x="4374450" y="3237075"/>
            <a:ext cx="1943100" cy="1085850"/>
            <a:chOff x="4495800" y="4053840"/>
            <a:chExt cx="1943100" cy="1104900"/>
          </a:xfrm>
        </xdr:grpSpPr>
        <xdr:sp>
          <xdr:nvSpPr>
            <xdr:cNvPr id="4" name="Shape 4"/>
            <xdr:cNvSpPr/>
          </xdr:nvSpPr>
          <xdr:spPr>
            <a:xfrm>
              <a:off x="4495800" y="4053840"/>
              <a:ext cx="1943100" cy="1104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2" name="Shape 42"/>
            <xdr:cNvGrpSpPr/>
          </xdr:nvGrpSpPr>
          <xdr:grpSpPr>
            <a:xfrm>
              <a:off x="4495800" y="4053840"/>
              <a:ext cx="1943100" cy="1104900"/>
              <a:chOff x="5273040" y="1653540"/>
              <a:chExt cx="1943100" cy="1104900"/>
            </a:xfrm>
          </xdr:grpSpPr>
          <xdr:sp>
            <xdr:nvSpPr>
              <xdr:cNvPr id="43" name="Shape 43"/>
              <xdr:cNvSpPr txBox="1"/>
            </xdr:nvSpPr>
            <xdr:spPr>
              <a:xfrm>
                <a:off x="6240780" y="165354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44" name="Shape 44"/>
              <xdr:cNvSpPr txBox="1"/>
            </xdr:nvSpPr>
            <xdr:spPr>
              <a:xfrm>
                <a:off x="6240780" y="210312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45" name="Shape 45"/>
              <xdr:cNvSpPr txBox="1"/>
            </xdr:nvSpPr>
            <xdr:spPr>
              <a:xfrm>
                <a:off x="6240780" y="249936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46" name="Shape 46"/>
              <xdr:cNvCxnSpPr/>
            </xdr:nvCxnSpPr>
            <xdr:spPr>
              <a:xfrm flipH="1" rot="10800000">
                <a:off x="5288280" y="1760220"/>
                <a:ext cx="853440" cy="91440"/>
              </a:xfrm>
              <a:prstGeom prst="bentConnector3">
                <a:avLst>
                  <a:gd fmla="val 13660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47" name="Shape 47"/>
              <xdr:cNvCxnSpPr/>
            </xdr:nvCxnSpPr>
            <xdr:spPr>
              <a:xfrm>
                <a:off x="5273040" y="1851660"/>
                <a:ext cx="883920" cy="365760"/>
              </a:xfrm>
              <a:prstGeom prst="bentConnector3">
                <a:avLst>
                  <a:gd fmla="val 133621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48" name="Shape 48"/>
            <xdr:cNvCxnSpPr/>
          </xdr:nvCxnSpPr>
          <xdr:spPr>
            <a:xfrm>
              <a:off x="4495800" y="4251960"/>
              <a:ext cx="952500" cy="807720"/>
            </a:xfrm>
            <a:prstGeom prst="bentConnector3">
              <a:avLst>
                <a:gd fmla="val 42800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4505325</xdr:colOff>
      <xdr:row>27</xdr:row>
      <xdr:rowOff>123825</xdr:rowOff>
    </xdr:from>
    <xdr:ext cx="2724150" cy="1304925"/>
    <xdr:grpSp>
      <xdr:nvGrpSpPr>
        <xdr:cNvPr id="2" name="Shape 2"/>
        <xdr:cNvGrpSpPr/>
      </xdr:nvGrpSpPr>
      <xdr:grpSpPr>
        <a:xfrm>
          <a:off x="3983925" y="3127390"/>
          <a:ext cx="2724150" cy="1305073"/>
          <a:chOff x="3983925" y="3127390"/>
          <a:chExt cx="2724150" cy="1305073"/>
        </a:xfrm>
      </xdr:grpSpPr>
      <xdr:grpSp>
        <xdr:nvGrpSpPr>
          <xdr:cNvPr id="49" name="Shape 49"/>
          <xdr:cNvGrpSpPr/>
        </xdr:nvGrpSpPr>
        <xdr:grpSpPr>
          <a:xfrm>
            <a:off x="3983925" y="3127390"/>
            <a:ext cx="2724150" cy="1305073"/>
            <a:chOff x="4511040" y="4251810"/>
            <a:chExt cx="2727960" cy="1326030"/>
          </a:xfrm>
        </xdr:grpSpPr>
        <xdr:sp>
          <xdr:nvSpPr>
            <xdr:cNvPr id="4" name="Shape 4"/>
            <xdr:cNvSpPr/>
          </xdr:nvSpPr>
          <xdr:spPr>
            <a:xfrm>
              <a:off x="4511040" y="4251960"/>
              <a:ext cx="2727950" cy="13258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0" name="Shape 50"/>
            <xdr:cNvGrpSpPr/>
          </xdr:nvGrpSpPr>
          <xdr:grpSpPr>
            <a:xfrm>
              <a:off x="4511040" y="4251810"/>
              <a:ext cx="2727960" cy="1326030"/>
              <a:chOff x="5288280" y="1851510"/>
              <a:chExt cx="2727960" cy="1326030"/>
            </a:xfrm>
          </xdr:grpSpPr>
          <xdr:sp>
            <xdr:nvSpPr>
              <xdr:cNvPr id="51" name="Shape 51"/>
              <xdr:cNvSpPr txBox="1"/>
            </xdr:nvSpPr>
            <xdr:spPr>
              <a:xfrm>
                <a:off x="7040880" y="2072640"/>
                <a:ext cx="97536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52" name="Shape 52"/>
              <xdr:cNvSpPr txBox="1"/>
            </xdr:nvSpPr>
            <xdr:spPr>
              <a:xfrm>
                <a:off x="7040880" y="2522220"/>
                <a:ext cx="937260" cy="22860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53" name="Shape 53"/>
              <xdr:cNvSpPr txBox="1"/>
            </xdr:nvSpPr>
            <xdr:spPr>
              <a:xfrm>
                <a:off x="7040880" y="2918460"/>
                <a:ext cx="94488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54" name="Shape 54"/>
              <xdr:cNvCxnSpPr>
                <a:endCxn id="51" idx="1"/>
              </xdr:cNvCxnSpPr>
            </xdr:nvCxnSpPr>
            <xdr:spPr>
              <a:xfrm>
                <a:off x="5288280" y="1851510"/>
                <a:ext cx="1752600" cy="362100"/>
              </a:xfrm>
              <a:prstGeom prst="bentConnector3">
                <a:avLst>
                  <a:gd fmla="val 94348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55" name="Shape 55"/>
              <xdr:cNvCxnSpPr>
                <a:endCxn id="52" idx="1"/>
              </xdr:cNvCxnSpPr>
            </xdr:nvCxnSpPr>
            <xdr:spPr>
              <a:xfrm>
                <a:off x="5288280" y="1859220"/>
                <a:ext cx="1752600" cy="777300"/>
              </a:xfrm>
              <a:prstGeom prst="bentConnector3">
                <a:avLst>
                  <a:gd fmla="val 94348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56" name="Shape 56"/>
            <xdr:cNvCxnSpPr>
              <a:endCxn id="53" idx="1"/>
            </xdr:cNvCxnSpPr>
          </xdr:nvCxnSpPr>
          <xdr:spPr>
            <a:xfrm>
              <a:off x="4533840" y="4267200"/>
              <a:ext cx="1729800" cy="1181100"/>
            </a:xfrm>
            <a:prstGeom prst="bentConnector3">
              <a:avLst>
                <a:gd fmla="val 50072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2457450</xdr:colOff>
      <xdr:row>32</xdr:row>
      <xdr:rowOff>0</xdr:rowOff>
    </xdr:from>
    <xdr:ext cx="2438400" cy="1123950"/>
    <xdr:grpSp>
      <xdr:nvGrpSpPr>
        <xdr:cNvPr id="2" name="Shape 2"/>
        <xdr:cNvGrpSpPr/>
      </xdr:nvGrpSpPr>
      <xdr:grpSpPr>
        <a:xfrm>
          <a:off x="4784025" y="2560800"/>
          <a:ext cx="1123950" cy="2438400"/>
          <a:chOff x="4784025" y="2560800"/>
          <a:chExt cx="1123950" cy="2438400"/>
        </a:xfrm>
      </xdr:grpSpPr>
      <xdr:grpSp>
        <xdr:nvGrpSpPr>
          <xdr:cNvPr id="57" name="Shape 57"/>
          <xdr:cNvGrpSpPr/>
        </xdr:nvGrpSpPr>
        <xdr:grpSpPr>
          <a:xfrm rot="5400000">
            <a:off x="4784025" y="2560800"/>
            <a:ext cx="1123950" cy="2438400"/>
            <a:chOff x="4488180" y="3360420"/>
            <a:chExt cx="1143000" cy="2438400"/>
          </a:xfrm>
        </xdr:grpSpPr>
        <xdr:sp>
          <xdr:nvSpPr>
            <xdr:cNvPr id="4" name="Shape 4"/>
            <xdr:cNvSpPr/>
          </xdr:nvSpPr>
          <xdr:spPr>
            <a:xfrm>
              <a:off x="4488180" y="3360420"/>
              <a:ext cx="1143000" cy="24384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8" name="Shape 58"/>
            <xdr:cNvGrpSpPr/>
          </xdr:nvGrpSpPr>
          <xdr:grpSpPr>
            <a:xfrm>
              <a:off x="4488180" y="3360420"/>
              <a:ext cx="1143000" cy="2438400"/>
              <a:chOff x="5265420" y="960120"/>
              <a:chExt cx="1143000" cy="2438400"/>
            </a:xfrm>
          </xdr:grpSpPr>
          <xdr:sp>
            <xdr:nvSpPr>
              <xdr:cNvPr id="59" name="Shape 59"/>
              <xdr:cNvSpPr txBox="1"/>
            </xdr:nvSpPr>
            <xdr:spPr>
              <a:xfrm rot="-5400000">
                <a:off x="5922645" y="1160145"/>
                <a:ext cx="681990" cy="28194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Footwear</a:t>
                </a:r>
                <a:endParaRPr sz="1400"/>
              </a:p>
            </xdr:txBody>
          </xdr:sp>
          <xdr:sp>
            <xdr:nvSpPr>
              <xdr:cNvPr id="60" name="Shape 60"/>
              <xdr:cNvSpPr txBox="1"/>
            </xdr:nvSpPr>
            <xdr:spPr>
              <a:xfrm rot="-5400000">
                <a:off x="5920740" y="1977390"/>
                <a:ext cx="666750" cy="21717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Apparel</a:t>
                </a:r>
                <a:endParaRPr sz="1400"/>
              </a:p>
            </xdr:txBody>
          </xdr:sp>
          <xdr:sp>
            <xdr:nvSpPr>
              <xdr:cNvPr id="61" name="Shape 61"/>
              <xdr:cNvSpPr txBox="1"/>
            </xdr:nvSpPr>
            <xdr:spPr>
              <a:xfrm rot="-5400000">
                <a:off x="5890260" y="2880360"/>
                <a:ext cx="777240" cy="259080"/>
              </a:xfrm>
              <a:prstGeom prst="rect">
                <a:avLst/>
              </a:prstGeom>
              <a:solidFill>
                <a:schemeClr val="lt1"/>
              </a:solidFill>
              <a:ln cap="flat" cmpd="sng" w="9525">
                <a:solidFill>
                  <a:srgbClr val="BABABA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Equipment</a:t>
                </a:r>
                <a:endParaRPr sz="1400"/>
              </a:p>
            </xdr:txBody>
          </xdr:sp>
          <xdr:cxnSp>
            <xdr:nvCxnSpPr>
              <xdr:cNvPr id="62" name="Shape 62"/>
              <xdr:cNvCxnSpPr/>
            </xdr:nvCxnSpPr>
            <xdr:spPr>
              <a:xfrm flipH="1" rot="10800000">
                <a:off x="5265420" y="1455420"/>
                <a:ext cx="845820" cy="403860"/>
              </a:xfrm>
              <a:prstGeom prst="bentConnector3">
                <a:avLst>
                  <a:gd fmla="val 141892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  <xdr:cxnSp>
            <xdr:nvCxnSpPr>
              <xdr:cNvPr id="63" name="Shape 63"/>
              <xdr:cNvCxnSpPr/>
            </xdr:nvCxnSpPr>
            <xdr:spPr>
              <a:xfrm>
                <a:off x="5273040" y="1851660"/>
                <a:ext cx="815340" cy="190500"/>
              </a:xfrm>
              <a:prstGeom prst="bentConnector3">
                <a:avLst>
                  <a:gd fmla="val 145327" name="adj1"/>
                </a:avLst>
              </a:prstGeom>
              <a:noFill/>
              <a:ln cap="flat" cmpd="sng" w="9525">
                <a:solidFill>
                  <a:schemeClr val="accent1"/>
                </a:solidFill>
                <a:prstDash val="solid"/>
                <a:miter lim="800000"/>
                <a:headEnd len="sm" w="sm" type="none"/>
                <a:tailEnd len="med" w="med" type="triangle"/>
              </a:ln>
            </xdr:spPr>
          </xdr:cxnSp>
        </xdr:grpSp>
        <xdr:cxnSp>
          <xdr:nvCxnSpPr>
            <xdr:cNvPr id="64" name="Shape 64"/>
            <xdr:cNvCxnSpPr/>
          </xdr:nvCxnSpPr>
          <xdr:spPr>
            <a:xfrm>
              <a:off x="4495800" y="4251960"/>
              <a:ext cx="822960" cy="815340"/>
            </a:xfrm>
            <a:prstGeom prst="bentConnector3">
              <a:avLst>
                <a:gd fmla="val -214909" name="adj1"/>
              </a:avLst>
            </a:prstGeom>
            <a:noFill/>
            <a:ln cap="flat" cmpd="sng" w="9525">
              <a:solidFill>
                <a:schemeClr val="accent1"/>
              </a:solidFill>
              <a:prstDash val="solid"/>
              <a:miter lim="800000"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  <sheetName val="Historicals"/>
      <sheetName val="Segmental foreca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2" t="s">
        <v>3</v>
      </c>
    </row>
    <row r="5" ht="14.25" customHeight="1">
      <c r="A5" s="2" t="s">
        <v>4</v>
      </c>
    </row>
    <row r="6" ht="14.25" customHeight="1">
      <c r="A6" s="3" t="s">
        <v>5</v>
      </c>
    </row>
    <row r="7" ht="14.25" customHeight="1">
      <c r="A7" s="2"/>
    </row>
    <row r="8" ht="14.25" customHeight="1">
      <c r="A8" s="2"/>
    </row>
    <row r="9" ht="14.25" customHeight="1">
      <c r="A9" s="3"/>
    </row>
    <row r="10" ht="14.25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2"/>
    </row>
    <row r="12" ht="14.25" customHeight="1">
      <c r="A12" s="2"/>
    </row>
    <row r="13" ht="14.25" customHeight="1">
      <c r="A13" s="2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6" width="8.71"/>
  </cols>
  <sheetData>
    <row r="1" ht="60.0" customHeight="1">
      <c r="A1" s="5" t="s">
        <v>6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</row>
    <row r="2" ht="14.25" customHeight="1">
      <c r="A2" s="7" t="s">
        <v>7</v>
      </c>
      <c r="B2" s="8"/>
      <c r="C2" s="8"/>
      <c r="D2" s="8"/>
      <c r="E2" s="8"/>
      <c r="F2" s="8"/>
      <c r="G2" s="8"/>
      <c r="H2" s="8">
        <v>44538.0</v>
      </c>
      <c r="I2" s="8">
        <v>46710.0</v>
      </c>
    </row>
    <row r="3" ht="14.25" customHeight="1">
      <c r="A3" s="9" t="s">
        <v>8</v>
      </c>
      <c r="B3" s="10"/>
      <c r="C3" s="10"/>
      <c r="D3" s="10"/>
      <c r="E3" s="10"/>
      <c r="F3" s="10"/>
      <c r="G3" s="10"/>
      <c r="H3" s="10">
        <v>24576.0</v>
      </c>
      <c r="I3" s="10">
        <v>25231.0</v>
      </c>
    </row>
    <row r="4" ht="14.25" customHeight="1">
      <c r="A4" s="11" t="s">
        <v>9</v>
      </c>
      <c r="B4" s="12">
        <f t="shared" ref="B4:I4" si="2">+B2-B3</f>
        <v>0</v>
      </c>
      <c r="C4" s="12">
        <f t="shared" si="2"/>
        <v>0</v>
      </c>
      <c r="D4" s="12">
        <f t="shared" si="2"/>
        <v>0</v>
      </c>
      <c r="E4" s="12">
        <f t="shared" si="2"/>
        <v>0</v>
      </c>
      <c r="F4" s="12">
        <f t="shared" si="2"/>
        <v>0</v>
      </c>
      <c r="G4" s="12">
        <f t="shared" si="2"/>
        <v>0</v>
      </c>
      <c r="H4" s="12">
        <f t="shared" si="2"/>
        <v>19962</v>
      </c>
      <c r="I4" s="12">
        <f t="shared" si="2"/>
        <v>21479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4.25" customHeight="1">
      <c r="A5" s="13" t="s">
        <v>10</v>
      </c>
      <c r="B5" s="8"/>
      <c r="C5" s="8"/>
      <c r="D5" s="8"/>
      <c r="E5" s="8"/>
      <c r="F5" s="8"/>
      <c r="G5" s="8"/>
      <c r="H5" s="8">
        <v>3114.0</v>
      </c>
      <c r="I5" s="8">
        <v>3850.0</v>
      </c>
    </row>
    <row r="6" ht="14.25" customHeight="1">
      <c r="A6" s="13" t="s">
        <v>11</v>
      </c>
      <c r="B6" s="8"/>
      <c r="C6" s="8"/>
      <c r="D6" s="8"/>
      <c r="E6" s="8"/>
      <c r="F6" s="8"/>
      <c r="G6" s="8"/>
      <c r="H6" s="8">
        <v>9911.0</v>
      </c>
      <c r="I6" s="8">
        <v>10954.0</v>
      </c>
    </row>
    <row r="7" ht="14.25" customHeight="1">
      <c r="A7" s="14" t="s">
        <v>12</v>
      </c>
      <c r="B7" s="15">
        <f t="shared" ref="B7:I7" si="3">+B5+B6</f>
        <v>0</v>
      </c>
      <c r="C7" s="15">
        <f t="shared" si="3"/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5">
        <f t="shared" si="3"/>
        <v>0</v>
      </c>
      <c r="H7" s="15">
        <f t="shared" si="3"/>
        <v>13025</v>
      </c>
      <c r="I7" s="15">
        <f t="shared" si="3"/>
        <v>14804</v>
      </c>
    </row>
    <row r="8" ht="14.25" customHeight="1">
      <c r="A8" s="13" t="s">
        <v>13</v>
      </c>
      <c r="B8" s="8"/>
      <c r="C8" s="8"/>
      <c r="D8" s="8"/>
      <c r="E8" s="8"/>
      <c r="F8" s="8"/>
      <c r="G8" s="8"/>
      <c r="H8" s="8">
        <v>262.0</v>
      </c>
      <c r="I8" s="8">
        <v>205.0</v>
      </c>
    </row>
    <row r="9" ht="14.25" customHeight="1">
      <c r="A9" s="13" t="s">
        <v>14</v>
      </c>
      <c r="B9" s="8"/>
      <c r="C9" s="8"/>
      <c r="D9" s="8"/>
      <c r="E9" s="8"/>
      <c r="F9" s="8"/>
      <c r="G9" s="8"/>
      <c r="H9" s="8">
        <v>14.0</v>
      </c>
      <c r="I9" s="8">
        <v>-181.0</v>
      </c>
    </row>
    <row r="10" ht="14.25" customHeight="1">
      <c r="A10" s="16" t="s">
        <v>15</v>
      </c>
      <c r="B10" s="17">
        <f t="shared" ref="B10:I10" si="4">+B4-B7-B8-B9</f>
        <v>0</v>
      </c>
      <c r="C10" s="17">
        <f t="shared" si="4"/>
        <v>0</v>
      </c>
      <c r="D10" s="17">
        <f t="shared" si="4"/>
        <v>0</v>
      </c>
      <c r="E10" s="17">
        <f t="shared" si="4"/>
        <v>0</v>
      </c>
      <c r="F10" s="17">
        <f t="shared" si="4"/>
        <v>0</v>
      </c>
      <c r="G10" s="17">
        <f t="shared" si="4"/>
        <v>0</v>
      </c>
      <c r="H10" s="17">
        <f t="shared" si="4"/>
        <v>6661</v>
      </c>
      <c r="I10" s="17">
        <f t="shared" si="4"/>
        <v>6651</v>
      </c>
    </row>
    <row r="11" ht="14.25" customHeight="1">
      <c r="A11" s="13" t="s">
        <v>16</v>
      </c>
      <c r="B11" s="8"/>
      <c r="C11" s="8"/>
      <c r="D11" s="8"/>
      <c r="E11" s="8"/>
      <c r="F11" s="8"/>
      <c r="G11" s="8"/>
      <c r="H11" s="8">
        <v>934.0</v>
      </c>
      <c r="I11" s="8">
        <v>605.0</v>
      </c>
    </row>
    <row r="12" ht="14.25" customHeight="1">
      <c r="A12" s="18" t="s">
        <v>17</v>
      </c>
      <c r="B12" s="19">
        <f t="shared" ref="B12:I12" si="5">+B10-B11</f>
        <v>0</v>
      </c>
      <c r="C12" s="19">
        <f t="shared" si="5"/>
        <v>0</v>
      </c>
      <c r="D12" s="19">
        <f t="shared" si="5"/>
        <v>0</v>
      </c>
      <c r="E12" s="19">
        <f t="shared" si="5"/>
        <v>0</v>
      </c>
      <c r="F12" s="19">
        <f t="shared" si="5"/>
        <v>0</v>
      </c>
      <c r="G12" s="19">
        <f t="shared" si="5"/>
        <v>0</v>
      </c>
      <c r="H12" s="19">
        <f t="shared" si="5"/>
        <v>5727</v>
      </c>
      <c r="I12" s="19">
        <f t="shared" si="5"/>
        <v>6046</v>
      </c>
    </row>
    <row r="13" ht="14.25" customHeight="1">
      <c r="A13" s="11" t="s">
        <v>18</v>
      </c>
    </row>
    <row r="14" ht="14.25" customHeight="1">
      <c r="A14" s="13" t="s">
        <v>19</v>
      </c>
      <c r="H14" s="7">
        <v>3.64</v>
      </c>
      <c r="I14" s="7">
        <v>3.83</v>
      </c>
    </row>
    <row r="15" ht="14.25" customHeight="1">
      <c r="A15" s="13" t="s">
        <v>20</v>
      </c>
      <c r="H15" s="7">
        <v>3.56</v>
      </c>
      <c r="I15" s="7">
        <v>3.75</v>
      </c>
    </row>
    <row r="16" ht="14.25" customHeight="1">
      <c r="A16" s="11" t="s">
        <v>21</v>
      </c>
    </row>
    <row r="17" ht="14.25" customHeight="1">
      <c r="A17" s="13" t="s">
        <v>19</v>
      </c>
      <c r="G17" s="20"/>
      <c r="H17" s="20">
        <v>1573.0</v>
      </c>
      <c r="I17" s="20">
        <v>1578.8</v>
      </c>
    </row>
    <row r="18" ht="14.25" customHeight="1">
      <c r="A18" s="13" t="s">
        <v>20</v>
      </c>
      <c r="G18" s="20"/>
      <c r="H18" s="20">
        <v>1609.4</v>
      </c>
      <c r="I18" s="20">
        <v>1610.8</v>
      </c>
    </row>
    <row r="19" ht="14.25" customHeight="1"/>
    <row r="20" ht="14.25" customHeight="1">
      <c r="A20" s="21" t="s">
        <v>22</v>
      </c>
      <c r="B20" s="22" t="str">
        <f t="shared" ref="B20:I20" si="6">+ROUND(((B12/B18)-B15),2)</f>
        <v>#DIV/0!</v>
      </c>
      <c r="C20" s="22" t="str">
        <f t="shared" si="6"/>
        <v>#DIV/0!</v>
      </c>
      <c r="D20" s="22" t="str">
        <f t="shared" si="6"/>
        <v>#DIV/0!</v>
      </c>
      <c r="E20" s="22" t="str">
        <f t="shared" si="6"/>
        <v>#DIV/0!</v>
      </c>
      <c r="F20" s="22" t="str">
        <f t="shared" si="6"/>
        <v>#DIV/0!</v>
      </c>
      <c r="G20" s="22" t="str">
        <f t="shared" si="6"/>
        <v>#DIV/0!</v>
      </c>
      <c r="H20" s="22">
        <f t="shared" si="6"/>
        <v>0</v>
      </c>
      <c r="I20" s="22">
        <f t="shared" si="6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4.25" customHeight="1"/>
    <row r="22" ht="14.25" customHeight="1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ht="14.25" customHeight="1">
      <c r="A23" s="11" t="s">
        <v>24</v>
      </c>
    </row>
    <row r="24" ht="14.25" customHeight="1">
      <c r="A24" s="24" t="s">
        <v>25</v>
      </c>
      <c r="B24" s="8"/>
      <c r="C24" s="8"/>
      <c r="D24" s="8"/>
      <c r="E24" s="8"/>
      <c r="F24" s="8"/>
      <c r="G24" s="8"/>
      <c r="H24" s="8"/>
      <c r="I24" s="8"/>
    </row>
    <row r="25" ht="14.25" customHeight="1">
      <c r="A25" s="13" t="s">
        <v>26</v>
      </c>
      <c r="B25" s="8"/>
      <c r="C25" s="8"/>
      <c r="D25" s="8"/>
      <c r="E25" s="8"/>
      <c r="F25" s="8"/>
      <c r="G25" s="8"/>
      <c r="H25" s="8">
        <v>9889.0</v>
      </c>
      <c r="I25" s="8">
        <v>8574.0</v>
      </c>
    </row>
    <row r="26" ht="14.25" customHeight="1">
      <c r="A26" s="13" t="s">
        <v>27</v>
      </c>
      <c r="B26" s="8"/>
      <c r="C26" s="8"/>
      <c r="D26" s="8"/>
      <c r="E26" s="8"/>
      <c r="F26" s="8"/>
      <c r="G26" s="8"/>
      <c r="H26" s="8">
        <v>3587.0</v>
      </c>
      <c r="I26" s="8">
        <v>4423.0</v>
      </c>
    </row>
    <row r="27" ht="14.25" customHeight="1">
      <c r="A27" s="13" t="s">
        <v>28</v>
      </c>
      <c r="B27" s="8"/>
      <c r="C27" s="8"/>
      <c r="D27" s="8"/>
      <c r="E27" s="8"/>
      <c r="F27" s="8"/>
      <c r="G27" s="8"/>
      <c r="H27" s="8">
        <v>4463.0</v>
      </c>
      <c r="I27" s="8">
        <v>4667.0</v>
      </c>
    </row>
    <row r="28" ht="14.25" customHeight="1">
      <c r="A28" s="13" t="s">
        <v>29</v>
      </c>
      <c r="B28" s="8"/>
      <c r="C28" s="8"/>
      <c r="D28" s="8"/>
      <c r="E28" s="8"/>
      <c r="F28" s="8"/>
      <c r="G28" s="8"/>
      <c r="H28" s="8">
        <v>6854.0</v>
      </c>
      <c r="I28" s="8">
        <v>8420.0</v>
      </c>
    </row>
    <row r="29" ht="14.25" customHeight="1">
      <c r="A29" s="13" t="s">
        <v>30</v>
      </c>
      <c r="B29" s="8"/>
      <c r="C29" s="8"/>
      <c r="D29" s="8"/>
      <c r="E29" s="8"/>
      <c r="F29" s="8"/>
      <c r="G29" s="8"/>
      <c r="H29" s="8">
        <v>1498.0</v>
      </c>
      <c r="I29" s="8">
        <v>2129.0</v>
      </c>
    </row>
    <row r="30" ht="14.25" customHeight="1">
      <c r="A30" s="16" t="s">
        <v>31</v>
      </c>
      <c r="B30" s="17">
        <f t="shared" ref="B30:I30" si="7">+SUM(B25:B29)</f>
        <v>0</v>
      </c>
      <c r="C30" s="17">
        <f t="shared" si="7"/>
        <v>0</v>
      </c>
      <c r="D30" s="17">
        <f t="shared" si="7"/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f t="shared" si="7"/>
        <v>26291</v>
      </c>
      <c r="I30" s="17">
        <f t="shared" si="7"/>
        <v>28213</v>
      </c>
    </row>
    <row r="31" ht="14.25" customHeight="1">
      <c r="A31" s="13" t="s">
        <v>32</v>
      </c>
      <c r="B31" s="8"/>
      <c r="C31" s="8"/>
      <c r="D31" s="8"/>
      <c r="E31" s="8"/>
      <c r="F31" s="8"/>
      <c r="G31" s="8"/>
      <c r="H31" s="8">
        <v>4904.0</v>
      </c>
      <c r="I31" s="8">
        <v>4791.0</v>
      </c>
    </row>
    <row r="32" ht="14.25" customHeight="1">
      <c r="A32" s="13" t="s">
        <v>33</v>
      </c>
      <c r="B32" s="8"/>
      <c r="C32" s="8"/>
      <c r="D32" s="8"/>
      <c r="E32" s="8"/>
      <c r="F32" s="8"/>
      <c r="G32" s="8"/>
      <c r="H32" s="8">
        <v>3113.0</v>
      </c>
      <c r="I32" s="8">
        <v>2926.0</v>
      </c>
    </row>
    <row r="33" ht="14.25" customHeight="1">
      <c r="A33" s="13" t="s">
        <v>34</v>
      </c>
      <c r="B33" s="8"/>
      <c r="C33" s="8"/>
      <c r="D33" s="8"/>
      <c r="E33" s="8"/>
      <c r="F33" s="8"/>
      <c r="G33" s="8"/>
      <c r="H33" s="8">
        <v>269.0</v>
      </c>
      <c r="I33" s="8">
        <v>286.0</v>
      </c>
    </row>
    <row r="34" ht="14.25" customHeight="1">
      <c r="A34" s="13" t="s">
        <v>35</v>
      </c>
      <c r="B34" s="8"/>
      <c r="C34" s="8"/>
      <c r="D34" s="8"/>
      <c r="E34" s="8"/>
      <c r="F34" s="8"/>
      <c r="G34" s="8"/>
      <c r="H34" s="8">
        <v>242.0</v>
      </c>
      <c r="I34" s="8">
        <v>284.0</v>
      </c>
    </row>
    <row r="35" ht="14.25" customHeight="1">
      <c r="A35" s="13" t="s">
        <v>36</v>
      </c>
      <c r="B35" s="8"/>
      <c r="C35" s="8"/>
      <c r="D35" s="8"/>
      <c r="E35" s="8"/>
      <c r="F35" s="8"/>
      <c r="G35" s="8"/>
      <c r="H35" s="8">
        <v>2921.0</v>
      </c>
      <c r="I35" s="8">
        <v>3821.0</v>
      </c>
    </row>
    <row r="36" ht="14.25" customHeight="1">
      <c r="A36" s="18" t="s">
        <v>37</v>
      </c>
      <c r="B36" s="19">
        <f t="shared" ref="B36:I36" si="8">+SUM(B30:B35)</f>
        <v>0</v>
      </c>
      <c r="C36" s="19">
        <f t="shared" si="8"/>
        <v>0</v>
      </c>
      <c r="D36" s="19">
        <f t="shared" si="8"/>
        <v>0</v>
      </c>
      <c r="E36" s="19">
        <f t="shared" si="8"/>
        <v>0</v>
      </c>
      <c r="F36" s="19">
        <f t="shared" si="8"/>
        <v>0</v>
      </c>
      <c r="G36" s="19">
        <f t="shared" si="8"/>
        <v>0</v>
      </c>
      <c r="H36" s="19">
        <f t="shared" si="8"/>
        <v>37740</v>
      </c>
      <c r="I36" s="19">
        <f t="shared" si="8"/>
        <v>40321</v>
      </c>
    </row>
    <row r="37" ht="14.25" customHeight="1">
      <c r="A37" s="11" t="s">
        <v>38</v>
      </c>
      <c r="B37" s="8"/>
      <c r="C37" s="8"/>
      <c r="D37" s="8"/>
      <c r="E37" s="8"/>
      <c r="F37" s="8"/>
      <c r="G37" s="8"/>
      <c r="H37" s="8"/>
      <c r="I37" s="8"/>
    </row>
    <row r="38" ht="14.25" customHeight="1">
      <c r="A38" s="13" t="s">
        <v>39</v>
      </c>
      <c r="B38" s="8"/>
      <c r="C38" s="8"/>
      <c r="D38" s="8"/>
      <c r="E38" s="8"/>
      <c r="F38" s="8"/>
      <c r="G38" s="8"/>
      <c r="H38" s="8"/>
      <c r="I38" s="8"/>
    </row>
    <row r="39" ht="14.25" customHeight="1">
      <c r="A39" s="13" t="s">
        <v>40</v>
      </c>
      <c r="B39" s="8"/>
      <c r="C39" s="8"/>
      <c r="D39" s="8"/>
      <c r="E39" s="8"/>
      <c r="F39" s="8"/>
      <c r="G39" s="8"/>
      <c r="H39" s="8">
        <v>0.0</v>
      </c>
      <c r="I39" s="8">
        <v>500.0</v>
      </c>
    </row>
    <row r="40" ht="14.25" customHeight="1">
      <c r="A40" s="13" t="s">
        <v>41</v>
      </c>
      <c r="B40" s="8"/>
      <c r="C40" s="8"/>
      <c r="D40" s="8"/>
      <c r="E40" s="8"/>
      <c r="F40" s="8"/>
      <c r="G40" s="8"/>
      <c r="H40" s="8">
        <v>2.0</v>
      </c>
      <c r="I40" s="8">
        <v>10.0</v>
      </c>
    </row>
    <row r="41" ht="14.25" customHeight="1">
      <c r="A41" s="13" t="s">
        <v>42</v>
      </c>
      <c r="B41" s="8"/>
      <c r="C41" s="8"/>
      <c r="D41" s="8"/>
      <c r="E41" s="8"/>
      <c r="F41" s="8"/>
      <c r="G41" s="8"/>
      <c r="H41" s="8">
        <v>2836.0</v>
      </c>
      <c r="I41" s="8">
        <v>3358.0</v>
      </c>
    </row>
    <row r="42" ht="14.25" customHeight="1">
      <c r="A42" s="13" t="s">
        <v>43</v>
      </c>
      <c r="B42" s="8"/>
      <c r="C42" s="8"/>
      <c r="D42" s="8"/>
      <c r="E42" s="8"/>
      <c r="F42" s="8"/>
      <c r="G42" s="8"/>
      <c r="H42" s="8">
        <v>467.0</v>
      </c>
      <c r="I42" s="8">
        <v>420.0</v>
      </c>
    </row>
    <row r="43" ht="14.25" customHeight="1">
      <c r="A43" s="13" t="s">
        <v>44</v>
      </c>
      <c r="B43" s="8"/>
      <c r="C43" s="8"/>
      <c r="D43" s="8"/>
      <c r="E43" s="8"/>
      <c r="F43" s="8"/>
      <c r="G43" s="8"/>
      <c r="H43" s="8">
        <v>6063.0</v>
      </c>
      <c r="I43" s="8">
        <v>6220.0</v>
      </c>
    </row>
    <row r="44" ht="14.25" customHeight="1">
      <c r="A44" s="13" t="s">
        <v>45</v>
      </c>
      <c r="B44" s="8"/>
      <c r="C44" s="8"/>
      <c r="D44" s="8"/>
      <c r="E44" s="8"/>
      <c r="F44" s="8"/>
      <c r="G44" s="8"/>
      <c r="H44" s="8">
        <v>306.0</v>
      </c>
      <c r="I44" s="8">
        <v>222.0</v>
      </c>
    </row>
    <row r="45" ht="14.25" customHeight="1">
      <c r="A45" s="16" t="s">
        <v>46</v>
      </c>
      <c r="B45" s="17">
        <f t="shared" ref="B45:I45" si="9">+SUM(B39:B44)</f>
        <v>0</v>
      </c>
      <c r="C45" s="17">
        <f t="shared" si="9"/>
        <v>0</v>
      </c>
      <c r="D45" s="17">
        <f t="shared" si="9"/>
        <v>0</v>
      </c>
      <c r="E45" s="17">
        <f t="shared" si="9"/>
        <v>0</v>
      </c>
      <c r="F45" s="17">
        <f t="shared" si="9"/>
        <v>0</v>
      </c>
      <c r="G45" s="17">
        <f t="shared" si="9"/>
        <v>0</v>
      </c>
      <c r="H45" s="17">
        <f t="shared" si="9"/>
        <v>9674</v>
      </c>
      <c r="I45" s="17">
        <f t="shared" si="9"/>
        <v>10730</v>
      </c>
    </row>
    <row r="46" ht="14.25" customHeight="1">
      <c r="A46" s="13" t="s">
        <v>47</v>
      </c>
      <c r="B46" s="8"/>
      <c r="C46" s="8"/>
      <c r="D46" s="8"/>
      <c r="E46" s="8"/>
      <c r="F46" s="8"/>
      <c r="G46" s="8"/>
      <c r="H46" s="8">
        <v>9413.0</v>
      </c>
      <c r="I46" s="8">
        <v>8920.0</v>
      </c>
    </row>
    <row r="47" ht="14.25" customHeight="1">
      <c r="A47" s="13" t="s">
        <v>48</v>
      </c>
      <c r="B47" s="8"/>
      <c r="C47" s="8"/>
      <c r="D47" s="8"/>
      <c r="E47" s="8"/>
      <c r="F47" s="8"/>
      <c r="G47" s="8"/>
      <c r="H47" s="8">
        <v>2931.0</v>
      </c>
      <c r="I47" s="8">
        <v>2777.0</v>
      </c>
    </row>
    <row r="48" ht="14.25" customHeight="1">
      <c r="A48" s="13" t="s">
        <v>49</v>
      </c>
      <c r="B48" s="8"/>
      <c r="C48" s="8"/>
      <c r="D48" s="8"/>
      <c r="E48" s="8"/>
      <c r="F48" s="8"/>
      <c r="G48" s="8"/>
      <c r="H48" s="8">
        <v>2955.0</v>
      </c>
      <c r="I48" s="8">
        <v>2613.0</v>
      </c>
    </row>
    <row r="49" ht="14.25" customHeight="1">
      <c r="A49" s="13" t="s">
        <v>50</v>
      </c>
      <c r="B49" s="8"/>
      <c r="C49" s="8"/>
      <c r="D49" s="8"/>
      <c r="E49" s="8"/>
      <c r="F49" s="8"/>
      <c r="G49" s="8"/>
      <c r="H49" s="8"/>
      <c r="I49" s="8"/>
    </row>
    <row r="50" ht="14.25" customHeight="1">
      <c r="A50" s="13" t="s">
        <v>51</v>
      </c>
      <c r="B50" s="8"/>
      <c r="C50" s="8"/>
      <c r="D50" s="8"/>
      <c r="E50" s="8"/>
      <c r="F50" s="8"/>
      <c r="G50" s="8"/>
      <c r="H50" s="8">
        <v>0.0</v>
      </c>
      <c r="I50" s="8">
        <v>0.0</v>
      </c>
    </row>
    <row r="51" ht="14.25" customHeight="1">
      <c r="A51" s="13" t="s">
        <v>52</v>
      </c>
      <c r="B51" s="8"/>
      <c r="C51" s="8"/>
      <c r="D51" s="8"/>
      <c r="E51" s="8"/>
      <c r="F51" s="8"/>
      <c r="G51" s="8"/>
      <c r="H51" s="8"/>
      <c r="I51" s="8"/>
    </row>
    <row r="52" ht="14.25" customHeight="1">
      <c r="A52" s="13" t="s">
        <v>53</v>
      </c>
      <c r="B52" s="8"/>
      <c r="C52" s="8"/>
      <c r="D52" s="8"/>
      <c r="E52" s="8"/>
      <c r="F52" s="8"/>
      <c r="G52" s="8"/>
      <c r="H52" s="8"/>
      <c r="I52" s="8"/>
    </row>
    <row r="53" ht="14.25" customHeight="1">
      <c r="A53" s="13" t="s">
        <v>54</v>
      </c>
      <c r="B53" s="8"/>
      <c r="C53" s="8"/>
      <c r="D53" s="8"/>
      <c r="E53" s="8"/>
      <c r="F53" s="8"/>
      <c r="G53" s="8"/>
      <c r="H53" s="8"/>
      <c r="I53" s="8"/>
    </row>
    <row r="54" ht="14.25" customHeight="1">
      <c r="A54" s="13" t="s">
        <v>55</v>
      </c>
      <c r="B54" s="8"/>
      <c r="C54" s="8"/>
      <c r="D54" s="8"/>
      <c r="E54" s="8"/>
      <c r="F54" s="8"/>
      <c r="G54" s="8"/>
      <c r="H54" s="8">
        <v>3.0</v>
      </c>
      <c r="I54" s="8">
        <v>3.0</v>
      </c>
    </row>
    <row r="55" ht="14.25" customHeight="1">
      <c r="A55" s="13" t="s">
        <v>56</v>
      </c>
      <c r="B55" s="8"/>
      <c r="C55" s="8"/>
      <c r="D55" s="8"/>
      <c r="E55" s="8"/>
      <c r="F55" s="8"/>
      <c r="G55" s="8"/>
      <c r="H55" s="8">
        <v>9965.0</v>
      </c>
      <c r="I55" s="8">
        <v>11484.0</v>
      </c>
    </row>
    <row r="56" ht="14.25" customHeight="1">
      <c r="A56" s="13" t="s">
        <v>57</v>
      </c>
      <c r="B56" s="8"/>
      <c r="C56" s="8"/>
      <c r="D56" s="8"/>
      <c r="E56" s="8"/>
      <c r="F56" s="8"/>
      <c r="G56" s="8"/>
      <c r="H56" s="8">
        <v>-380.0</v>
      </c>
      <c r="I56" s="8">
        <v>318.0</v>
      </c>
    </row>
    <row r="57" ht="14.25" customHeight="1">
      <c r="A57" s="13" t="s">
        <v>58</v>
      </c>
      <c r="B57" s="8"/>
      <c r="C57" s="8"/>
      <c r="D57" s="8"/>
      <c r="E57" s="8"/>
      <c r="F57" s="8"/>
      <c r="G57" s="8"/>
      <c r="H57" s="8">
        <v>3179.0</v>
      </c>
      <c r="I57" s="8">
        <v>3476.0</v>
      </c>
    </row>
    <row r="58" ht="14.25" customHeight="1">
      <c r="A58" s="16" t="s">
        <v>59</v>
      </c>
      <c r="B58" s="17">
        <f t="shared" ref="B58:I58" si="10">+SUM(B53:B57)</f>
        <v>0</v>
      </c>
      <c r="C58" s="17">
        <f t="shared" si="10"/>
        <v>0</v>
      </c>
      <c r="D58" s="17">
        <f t="shared" si="10"/>
        <v>0</v>
      </c>
      <c r="E58" s="17">
        <f t="shared" si="10"/>
        <v>0</v>
      </c>
      <c r="F58" s="17">
        <f t="shared" si="10"/>
        <v>0</v>
      </c>
      <c r="G58" s="17">
        <f t="shared" si="10"/>
        <v>0</v>
      </c>
      <c r="H58" s="17">
        <f t="shared" si="10"/>
        <v>12767</v>
      </c>
      <c r="I58" s="17">
        <f t="shared" si="10"/>
        <v>15281</v>
      </c>
    </row>
    <row r="59" ht="14.25" customHeight="1">
      <c r="A59" s="18" t="s">
        <v>60</v>
      </c>
      <c r="B59" s="19">
        <f t="shared" ref="B59:I59" si="11">+SUM(B45:B50)+B58</f>
        <v>0</v>
      </c>
      <c r="C59" s="19">
        <f t="shared" si="11"/>
        <v>0</v>
      </c>
      <c r="D59" s="19">
        <f t="shared" si="11"/>
        <v>0</v>
      </c>
      <c r="E59" s="19">
        <f t="shared" si="11"/>
        <v>0</v>
      </c>
      <c r="F59" s="19">
        <f t="shared" si="11"/>
        <v>0</v>
      </c>
      <c r="G59" s="19">
        <f t="shared" si="11"/>
        <v>0</v>
      </c>
      <c r="H59" s="19">
        <f t="shared" si="11"/>
        <v>37740</v>
      </c>
      <c r="I59" s="19">
        <f t="shared" si="11"/>
        <v>40321</v>
      </c>
    </row>
    <row r="60" ht="14.25" customHeight="1">
      <c r="A60" s="21" t="s">
        <v>61</v>
      </c>
      <c r="B60" s="22">
        <f t="shared" ref="B60:I60" si="12">+B59-B36</f>
        <v>0</v>
      </c>
      <c r="C60" s="22">
        <f t="shared" si="12"/>
        <v>0</v>
      </c>
      <c r="D60" s="22">
        <f t="shared" si="12"/>
        <v>0</v>
      </c>
      <c r="E60" s="22">
        <f t="shared" si="12"/>
        <v>0</v>
      </c>
      <c r="F60" s="22">
        <f t="shared" si="12"/>
        <v>0</v>
      </c>
      <c r="G60" s="22">
        <f t="shared" si="12"/>
        <v>0</v>
      </c>
      <c r="H60" s="22">
        <f t="shared" si="12"/>
        <v>0</v>
      </c>
      <c r="I60" s="22">
        <f t="shared" si="12"/>
        <v>0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4.25" customHeight="1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ht="14.25" customHeight="1">
      <c r="A62" s="7" t="s">
        <v>63</v>
      </c>
    </row>
    <row r="63" ht="14.25" customHeight="1">
      <c r="A63" s="11" t="s">
        <v>64</v>
      </c>
    </row>
    <row r="64" ht="14.25" customHeight="1">
      <c r="A64" s="24" t="s">
        <v>65</v>
      </c>
      <c r="B64" s="12"/>
      <c r="C64" s="12"/>
      <c r="D64" s="12"/>
      <c r="E64" s="12"/>
      <c r="F64" s="12"/>
      <c r="G64" s="12"/>
      <c r="H64" s="12">
        <f t="shared" ref="H64:I64" si="13">+H12</f>
        <v>5727</v>
      </c>
      <c r="I64" s="12">
        <f t="shared" si="13"/>
        <v>6046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4.25" customHeight="1">
      <c r="A65" s="13" t="s">
        <v>66</v>
      </c>
      <c r="B65" s="8"/>
      <c r="C65" s="8"/>
      <c r="D65" s="8"/>
      <c r="E65" s="8"/>
      <c r="F65" s="8"/>
      <c r="G65" s="8"/>
      <c r="H65" s="8"/>
      <c r="I65" s="8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4.25" customHeight="1">
      <c r="A66" s="13" t="s">
        <v>67</v>
      </c>
      <c r="B66" s="8"/>
      <c r="C66" s="8"/>
      <c r="D66" s="8"/>
      <c r="E66" s="8"/>
      <c r="F66" s="8"/>
      <c r="G66" s="8"/>
      <c r="H66" s="8">
        <v>744.0</v>
      </c>
      <c r="I66" s="8">
        <v>717.0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3" t="s">
        <v>68</v>
      </c>
      <c r="B67" s="8"/>
      <c r="C67" s="8"/>
      <c r="D67" s="8"/>
      <c r="E67" s="8"/>
      <c r="F67" s="8"/>
      <c r="G67" s="8"/>
      <c r="H67" s="8">
        <v>-385.0</v>
      </c>
      <c r="I67" s="8">
        <v>-650.0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3" t="s">
        <v>69</v>
      </c>
      <c r="B68" s="8"/>
      <c r="C68" s="8"/>
      <c r="D68" s="8"/>
      <c r="E68" s="8"/>
      <c r="F68" s="8"/>
      <c r="G68" s="8"/>
      <c r="H68" s="8">
        <v>611.0</v>
      </c>
      <c r="I68" s="8">
        <v>638.0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3" t="s">
        <v>70</v>
      </c>
      <c r="B69" s="8"/>
      <c r="C69" s="8"/>
      <c r="D69" s="8"/>
      <c r="E69" s="8"/>
      <c r="F69" s="8"/>
      <c r="G69" s="8"/>
      <c r="H69" s="8">
        <v>53.0</v>
      </c>
      <c r="I69" s="8">
        <v>123.0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3" t="s">
        <v>71</v>
      </c>
      <c r="B70" s="8"/>
      <c r="C70" s="8"/>
      <c r="D70" s="8"/>
      <c r="E70" s="8"/>
      <c r="F70" s="8"/>
      <c r="G70" s="8"/>
      <c r="H70" s="8">
        <v>-138.0</v>
      </c>
      <c r="I70" s="8">
        <v>-26.0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3" t="s">
        <v>72</v>
      </c>
      <c r="B71" s="8"/>
      <c r="C71" s="8"/>
      <c r="D71" s="8"/>
      <c r="E71" s="8"/>
      <c r="F71" s="8"/>
      <c r="G71" s="8"/>
      <c r="H71" s="8"/>
      <c r="I71" s="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3" t="s">
        <v>73</v>
      </c>
      <c r="B72" s="8"/>
      <c r="C72" s="8"/>
      <c r="D72" s="8"/>
      <c r="E72" s="8"/>
      <c r="F72" s="8"/>
      <c r="G72" s="8"/>
      <c r="H72" s="8">
        <v>-1606.0</v>
      </c>
      <c r="I72" s="8">
        <v>-504.0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3" t="s">
        <v>74</v>
      </c>
      <c r="B73" s="8"/>
      <c r="C73" s="8"/>
      <c r="D73" s="8"/>
      <c r="E73" s="8"/>
      <c r="F73" s="8"/>
      <c r="G73" s="8"/>
      <c r="H73" s="8">
        <v>507.0</v>
      </c>
      <c r="I73" s="8">
        <v>-1676.0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3" t="s">
        <v>75</v>
      </c>
      <c r="B74" s="8"/>
      <c r="C74" s="8"/>
      <c r="D74" s="8"/>
      <c r="E74" s="8"/>
      <c r="F74" s="8"/>
      <c r="G74" s="8"/>
      <c r="H74" s="8">
        <v>-182.0</v>
      </c>
      <c r="I74" s="8">
        <v>-845.0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13" t="s">
        <v>76</v>
      </c>
      <c r="B75" s="8"/>
      <c r="C75" s="8"/>
      <c r="D75" s="8"/>
      <c r="E75" s="8"/>
      <c r="F75" s="8"/>
      <c r="G75" s="8"/>
      <c r="H75" s="8">
        <v>1326.0</v>
      </c>
      <c r="I75" s="8">
        <v>1365.0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5" t="s">
        <v>77</v>
      </c>
      <c r="B76" s="26">
        <f t="shared" ref="B76:I76" si="14">+SUM(B64:B75)</f>
        <v>0</v>
      </c>
      <c r="C76" s="26">
        <f t="shared" si="14"/>
        <v>0</v>
      </c>
      <c r="D76" s="26">
        <f t="shared" si="14"/>
        <v>0</v>
      </c>
      <c r="E76" s="26">
        <f t="shared" si="14"/>
        <v>0</v>
      </c>
      <c r="F76" s="26">
        <f t="shared" si="14"/>
        <v>0</v>
      </c>
      <c r="G76" s="26">
        <f t="shared" si="14"/>
        <v>0</v>
      </c>
      <c r="H76" s="26">
        <f t="shared" si="14"/>
        <v>6657</v>
      </c>
      <c r="I76" s="26">
        <f t="shared" si="14"/>
        <v>5188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11" t="s">
        <v>78</v>
      </c>
      <c r="B77" s="8"/>
      <c r="C77" s="8"/>
      <c r="D77" s="8"/>
      <c r="E77" s="8"/>
      <c r="F77" s="8"/>
      <c r="G77" s="8"/>
      <c r="H77" s="8"/>
      <c r="I77" s="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13" t="s">
        <v>79</v>
      </c>
      <c r="B78" s="8"/>
      <c r="C78" s="8"/>
      <c r="D78" s="8"/>
      <c r="E78" s="8"/>
      <c r="F78" s="8"/>
      <c r="G78" s="8"/>
      <c r="H78" s="8">
        <v>-9961.0</v>
      </c>
      <c r="I78" s="8">
        <v>-12913.0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13" t="s">
        <v>80</v>
      </c>
      <c r="B79" s="8"/>
      <c r="C79" s="8"/>
      <c r="D79" s="8"/>
      <c r="E79" s="8"/>
      <c r="F79" s="8"/>
      <c r="G79" s="8"/>
      <c r="H79" s="8">
        <v>4236.0</v>
      </c>
      <c r="I79" s="8">
        <v>8199.0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13" t="s">
        <v>81</v>
      </c>
      <c r="B80" s="8"/>
      <c r="C80" s="8"/>
      <c r="D80" s="8"/>
      <c r="E80" s="8"/>
      <c r="F80" s="8"/>
      <c r="G80" s="8"/>
      <c r="H80" s="8">
        <v>2449.0</v>
      </c>
      <c r="I80" s="8">
        <v>3967.0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13" t="s">
        <v>82</v>
      </c>
      <c r="B81" s="8"/>
      <c r="C81" s="8"/>
      <c r="D81" s="8"/>
      <c r="E81" s="8"/>
      <c r="F81" s="8"/>
      <c r="G81" s="8"/>
      <c r="H81" s="8">
        <v>-695.0</v>
      </c>
      <c r="I81" s="8">
        <v>-758.0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13" t="s">
        <v>83</v>
      </c>
      <c r="B82" s="8"/>
      <c r="C82" s="8"/>
      <c r="D82" s="8"/>
      <c r="E82" s="8"/>
      <c r="F82" s="8"/>
      <c r="G82" s="8"/>
      <c r="H82" s="8">
        <v>171.0</v>
      </c>
      <c r="I82" s="8">
        <v>-19.0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7" t="s">
        <v>84</v>
      </c>
      <c r="B83" s="26">
        <f t="shared" ref="B83:I83" si="15">+SUM(B78:B82)</f>
        <v>0</v>
      </c>
      <c r="C83" s="26">
        <f t="shared" si="15"/>
        <v>0</v>
      </c>
      <c r="D83" s="26">
        <f t="shared" si="15"/>
        <v>0</v>
      </c>
      <c r="E83" s="26">
        <f t="shared" si="15"/>
        <v>0</v>
      </c>
      <c r="F83" s="26">
        <f t="shared" si="15"/>
        <v>0</v>
      </c>
      <c r="G83" s="26">
        <f t="shared" si="15"/>
        <v>0</v>
      </c>
      <c r="H83" s="26">
        <f t="shared" si="15"/>
        <v>-3800</v>
      </c>
      <c r="I83" s="26">
        <f t="shared" si="15"/>
        <v>-1524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11" t="s">
        <v>85</v>
      </c>
      <c r="B84" s="8"/>
      <c r="C84" s="8"/>
      <c r="D84" s="8"/>
      <c r="E84" s="8"/>
      <c r="F84" s="8"/>
      <c r="G84" s="8"/>
      <c r="H84" s="8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13" t="s">
        <v>86</v>
      </c>
      <c r="B85" s="8"/>
      <c r="C85" s="8"/>
      <c r="D85" s="8"/>
      <c r="E85" s="8"/>
      <c r="F85" s="8"/>
      <c r="G85" s="8"/>
      <c r="H85" s="8">
        <v>0.0</v>
      </c>
      <c r="I85" s="8">
        <v>0.0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13" t="s">
        <v>87</v>
      </c>
      <c r="B86" s="8"/>
      <c r="C86" s="8"/>
      <c r="D86" s="8"/>
      <c r="E86" s="8"/>
      <c r="F86" s="8"/>
      <c r="G86" s="8"/>
      <c r="H86" s="8">
        <v>-52.0</v>
      </c>
      <c r="I86" s="8">
        <v>15.0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13" t="s">
        <v>88</v>
      </c>
      <c r="B87" s="8"/>
      <c r="C87" s="8"/>
      <c r="D87" s="8"/>
      <c r="E87" s="8"/>
      <c r="F87" s="8"/>
      <c r="G87" s="8"/>
      <c r="H87" s="8">
        <v>-197.0</v>
      </c>
      <c r="I87" s="8">
        <v>0.0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13" t="s">
        <v>89</v>
      </c>
      <c r="B88" s="8"/>
      <c r="C88" s="8"/>
      <c r="D88" s="8"/>
      <c r="E88" s="8"/>
      <c r="F88" s="8"/>
      <c r="G88" s="8"/>
      <c r="H88" s="8">
        <v>1172.0</v>
      </c>
      <c r="I88" s="8">
        <v>1151.0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13" t="s">
        <v>90</v>
      </c>
      <c r="B89" s="8"/>
      <c r="C89" s="8"/>
      <c r="D89" s="8"/>
      <c r="E89" s="8"/>
      <c r="F89" s="8"/>
      <c r="G89" s="8"/>
      <c r="H89" s="8">
        <v>-608.0</v>
      </c>
      <c r="I89" s="8">
        <v>-4014.0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13" t="s">
        <v>91</v>
      </c>
      <c r="B90" s="8"/>
      <c r="C90" s="8"/>
      <c r="D90" s="8"/>
      <c r="E90" s="8"/>
      <c r="F90" s="8"/>
      <c r="G90" s="8"/>
      <c r="H90" s="8">
        <v>-1638.0</v>
      </c>
      <c r="I90" s="8">
        <v>-1837.0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13" t="s">
        <v>92</v>
      </c>
      <c r="B91" s="8"/>
      <c r="C91" s="8"/>
      <c r="D91" s="8"/>
      <c r="E91" s="8"/>
      <c r="F91" s="8"/>
      <c r="G91" s="8"/>
      <c r="H91" s="8">
        <v>-136.0</v>
      </c>
      <c r="I91" s="8">
        <v>-151.0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7" t="s">
        <v>93</v>
      </c>
      <c r="B92" s="26">
        <f t="shared" ref="B92:I92" si="16">+SUM(B85:B91)</f>
        <v>0</v>
      </c>
      <c r="C92" s="26">
        <f t="shared" si="16"/>
        <v>0</v>
      </c>
      <c r="D92" s="26">
        <f t="shared" si="16"/>
        <v>0</v>
      </c>
      <c r="E92" s="26">
        <f t="shared" si="16"/>
        <v>0</v>
      </c>
      <c r="F92" s="26">
        <f t="shared" si="16"/>
        <v>0</v>
      </c>
      <c r="G92" s="26">
        <f t="shared" si="16"/>
        <v>0</v>
      </c>
      <c r="H92" s="26">
        <f t="shared" si="16"/>
        <v>-1459</v>
      </c>
      <c r="I92" s="26">
        <f t="shared" si="16"/>
        <v>-4836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13" t="s">
        <v>94</v>
      </c>
      <c r="B93" s="8"/>
      <c r="C93" s="8"/>
      <c r="D93" s="8"/>
      <c r="E93" s="8"/>
      <c r="F93" s="8"/>
      <c r="G93" s="8"/>
      <c r="H93" s="8">
        <v>143.0</v>
      </c>
      <c r="I93" s="8">
        <v>-143.0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27" t="s">
        <v>95</v>
      </c>
      <c r="B94" s="26">
        <f t="shared" ref="B94:I94" si="17">+B76+B83+B92+B93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26">
        <f t="shared" si="17"/>
        <v>0</v>
      </c>
      <c r="H94" s="26">
        <f t="shared" si="17"/>
        <v>1541</v>
      </c>
      <c r="I94" s="26">
        <f t="shared" si="17"/>
        <v>-1315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7" t="s">
        <v>96</v>
      </c>
      <c r="B95" s="8"/>
      <c r="C95" s="8"/>
      <c r="D95" s="8"/>
      <c r="E95" s="8"/>
      <c r="F95" s="8"/>
      <c r="G95" s="8"/>
      <c r="H95" s="8">
        <v>8348.0</v>
      </c>
      <c r="I95" s="8">
        <f>+H96</f>
        <v>9889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18" t="s">
        <v>97</v>
      </c>
      <c r="B96" s="19"/>
      <c r="C96" s="19"/>
      <c r="D96" s="19"/>
      <c r="E96" s="19"/>
      <c r="F96" s="19"/>
      <c r="G96" s="19"/>
      <c r="H96" s="19">
        <f t="shared" ref="H96:I96" si="18">+H94+H95</f>
        <v>9889</v>
      </c>
      <c r="I96" s="19">
        <f t="shared" si="18"/>
        <v>8574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21" t="s">
        <v>98</v>
      </c>
      <c r="B97" s="22">
        <f t="shared" ref="B97:I97" si="19">+B96-B25</f>
        <v>0</v>
      </c>
      <c r="C97" s="22">
        <f t="shared" si="19"/>
        <v>0</v>
      </c>
      <c r="D97" s="22">
        <f t="shared" si="19"/>
        <v>0</v>
      </c>
      <c r="E97" s="22">
        <f t="shared" si="19"/>
        <v>0</v>
      </c>
      <c r="F97" s="22">
        <f t="shared" si="19"/>
        <v>0</v>
      </c>
      <c r="G97" s="22">
        <f t="shared" si="19"/>
        <v>0</v>
      </c>
      <c r="H97" s="22">
        <f t="shared" si="19"/>
        <v>0</v>
      </c>
      <c r="I97" s="22">
        <f t="shared" si="19"/>
        <v>0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4.25" customHeight="1">
      <c r="A98" s="7" t="s">
        <v>99</v>
      </c>
      <c r="B98" s="8"/>
      <c r="C98" s="8"/>
      <c r="D98" s="8"/>
      <c r="E98" s="8"/>
      <c r="F98" s="8"/>
      <c r="G98" s="8"/>
      <c r="H98" s="8"/>
      <c r="I98" s="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13" t="s">
        <v>100</v>
      </c>
      <c r="B99" s="8"/>
      <c r="C99" s="8"/>
      <c r="D99" s="8"/>
      <c r="E99" s="8"/>
      <c r="F99" s="8"/>
      <c r="G99" s="8"/>
      <c r="H99" s="8"/>
      <c r="I99" s="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13" t="s">
        <v>101</v>
      </c>
      <c r="B100" s="8"/>
      <c r="C100" s="8"/>
      <c r="D100" s="8"/>
      <c r="E100" s="8"/>
      <c r="F100" s="8"/>
      <c r="G100" s="8"/>
      <c r="H100" s="8">
        <v>293.0</v>
      </c>
      <c r="I100" s="8">
        <v>290.0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3" t="s">
        <v>102</v>
      </c>
      <c r="B101" s="8"/>
      <c r="C101" s="8"/>
      <c r="D101" s="8"/>
      <c r="E101" s="8"/>
      <c r="F101" s="8"/>
      <c r="G101" s="8"/>
      <c r="H101" s="8">
        <v>1177.0</v>
      </c>
      <c r="I101" s="8">
        <v>1231.0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3" t="s">
        <v>103</v>
      </c>
      <c r="B102" s="8"/>
      <c r="C102" s="8"/>
      <c r="D102" s="8"/>
      <c r="E102" s="8"/>
      <c r="F102" s="8"/>
      <c r="G102" s="8"/>
      <c r="H102" s="8">
        <v>179.0</v>
      </c>
      <c r="I102" s="8">
        <v>160.0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3" t="s">
        <v>104</v>
      </c>
      <c r="B103" s="8"/>
      <c r="C103" s="8"/>
      <c r="D103" s="8"/>
      <c r="E103" s="8"/>
      <c r="F103" s="8"/>
      <c r="G103" s="8"/>
      <c r="H103" s="8">
        <v>438.0</v>
      </c>
      <c r="I103" s="8">
        <v>480.0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/>
    <row r="105" ht="14.25" customHeight="1">
      <c r="A105" s="23" t="s">
        <v>105</v>
      </c>
      <c r="B105" s="23"/>
      <c r="C105" s="23"/>
      <c r="D105" s="23"/>
      <c r="E105" s="23"/>
      <c r="F105" s="23"/>
      <c r="G105" s="23"/>
      <c r="H105" s="23"/>
      <c r="I105" s="23"/>
    </row>
    <row r="106" ht="14.25" customHeight="1">
      <c r="A106" s="24" t="s">
        <v>106</v>
      </c>
      <c r="B106" s="8"/>
      <c r="C106" s="8"/>
      <c r="D106" s="8"/>
      <c r="E106" s="8"/>
      <c r="F106" s="8"/>
      <c r="G106" s="8"/>
      <c r="H106" s="8"/>
      <c r="I106" s="8"/>
    </row>
    <row r="107" ht="14.25" customHeight="1">
      <c r="A107" s="13" t="s">
        <v>107</v>
      </c>
      <c r="B107" s="8">
        <f t="shared" ref="B107:I107" si="20">+SUM(B108:B110)</f>
        <v>0</v>
      </c>
      <c r="C107" s="8">
        <f t="shared" si="20"/>
        <v>0</v>
      </c>
      <c r="D107" s="8">
        <f t="shared" si="20"/>
        <v>0</v>
      </c>
      <c r="E107" s="8">
        <f t="shared" si="20"/>
        <v>0</v>
      </c>
      <c r="F107" s="8">
        <f t="shared" si="20"/>
        <v>0</v>
      </c>
      <c r="G107" s="8">
        <f t="shared" si="20"/>
        <v>0</v>
      </c>
      <c r="H107" s="8">
        <f t="shared" si="20"/>
        <v>17179</v>
      </c>
      <c r="I107" s="8">
        <f t="shared" si="20"/>
        <v>18353</v>
      </c>
    </row>
    <row r="108" ht="14.25" customHeight="1">
      <c r="A108" s="13" t="s">
        <v>108</v>
      </c>
      <c r="H108" s="20">
        <v>11644.0</v>
      </c>
      <c r="I108" s="20">
        <v>12228.0</v>
      </c>
    </row>
    <row r="109" ht="14.25" customHeight="1">
      <c r="A109" s="13" t="s">
        <v>109</v>
      </c>
      <c r="H109" s="20">
        <v>5028.0</v>
      </c>
      <c r="I109" s="20">
        <v>5492.0</v>
      </c>
    </row>
    <row r="110" ht="14.25" customHeight="1">
      <c r="A110" s="13" t="s">
        <v>110</v>
      </c>
      <c r="H110" s="7">
        <v>507.0</v>
      </c>
      <c r="I110" s="7">
        <v>633.0</v>
      </c>
    </row>
    <row r="111" ht="14.25" customHeight="1">
      <c r="A111" s="13" t="s">
        <v>111</v>
      </c>
      <c r="B111" s="8">
        <f t="shared" ref="B111:I111" si="21">+SUM(B112:B114)</f>
        <v>0</v>
      </c>
      <c r="C111" s="8">
        <f t="shared" si="21"/>
        <v>0</v>
      </c>
      <c r="D111" s="8">
        <f t="shared" si="21"/>
        <v>0</v>
      </c>
      <c r="E111" s="8">
        <f t="shared" si="21"/>
        <v>0</v>
      </c>
      <c r="F111" s="8">
        <f t="shared" si="21"/>
        <v>0</v>
      </c>
      <c r="G111" s="8">
        <f t="shared" si="21"/>
        <v>0</v>
      </c>
      <c r="H111" s="8">
        <f t="shared" si="21"/>
        <v>11456</v>
      </c>
      <c r="I111" s="8">
        <f t="shared" si="21"/>
        <v>12479</v>
      </c>
    </row>
    <row r="112" ht="14.25" customHeight="1">
      <c r="A112" s="13" t="s">
        <v>108</v>
      </c>
      <c r="H112" s="20">
        <v>6970.0</v>
      </c>
      <c r="I112" s="20">
        <v>7388.0</v>
      </c>
    </row>
    <row r="113" ht="14.25" customHeight="1">
      <c r="A113" s="13" t="s">
        <v>109</v>
      </c>
      <c r="H113" s="20">
        <v>3996.0</v>
      </c>
      <c r="I113" s="20">
        <v>4527.0</v>
      </c>
    </row>
    <row r="114" ht="14.25" customHeight="1">
      <c r="A114" s="13" t="s">
        <v>110</v>
      </c>
      <c r="H114" s="7">
        <v>490.0</v>
      </c>
      <c r="I114" s="7">
        <v>564.0</v>
      </c>
    </row>
    <row r="115" ht="14.25" customHeight="1">
      <c r="A115" s="13" t="s">
        <v>112</v>
      </c>
      <c r="B115" s="8">
        <f t="shared" ref="B115:I115" si="22">+SUM(B116:B118)</f>
        <v>0</v>
      </c>
      <c r="C115" s="8">
        <f t="shared" si="22"/>
        <v>0</v>
      </c>
      <c r="D115" s="8">
        <f t="shared" si="22"/>
        <v>0</v>
      </c>
      <c r="E115" s="8">
        <f t="shared" si="22"/>
        <v>0</v>
      </c>
      <c r="F115" s="8">
        <f t="shared" si="22"/>
        <v>0</v>
      </c>
      <c r="G115" s="8">
        <f t="shared" si="22"/>
        <v>0</v>
      </c>
      <c r="H115" s="8">
        <f t="shared" si="22"/>
        <v>8290</v>
      </c>
      <c r="I115" s="8">
        <f t="shared" si="22"/>
        <v>7547</v>
      </c>
    </row>
    <row r="116" ht="14.25" customHeight="1">
      <c r="A116" s="13" t="s">
        <v>108</v>
      </c>
      <c r="H116" s="20">
        <v>5748.0</v>
      </c>
      <c r="I116" s="20">
        <v>5416.0</v>
      </c>
    </row>
    <row r="117" ht="14.25" customHeight="1">
      <c r="A117" s="13" t="s">
        <v>109</v>
      </c>
      <c r="H117" s="20">
        <v>2347.0</v>
      </c>
      <c r="I117" s="20">
        <v>1938.0</v>
      </c>
    </row>
    <row r="118" ht="14.25" customHeight="1">
      <c r="A118" s="13" t="s">
        <v>110</v>
      </c>
      <c r="H118" s="7">
        <v>195.0</v>
      </c>
      <c r="I118" s="7">
        <v>193.0</v>
      </c>
    </row>
    <row r="119" ht="14.25" customHeight="1">
      <c r="A119" s="13" t="s">
        <v>113</v>
      </c>
      <c r="B119" s="8">
        <f t="shared" ref="B119:I119" si="23">+SUM(B120:B122)</f>
        <v>0</v>
      </c>
      <c r="C119" s="8">
        <f t="shared" si="23"/>
        <v>0</v>
      </c>
      <c r="D119" s="8">
        <f t="shared" si="23"/>
        <v>0</v>
      </c>
      <c r="E119" s="8">
        <f t="shared" si="23"/>
        <v>0</v>
      </c>
      <c r="F119" s="8">
        <f t="shared" si="23"/>
        <v>0</v>
      </c>
      <c r="G119" s="8">
        <f t="shared" si="23"/>
        <v>0</v>
      </c>
      <c r="H119" s="8">
        <f t="shared" si="23"/>
        <v>5343</v>
      </c>
      <c r="I119" s="8">
        <f t="shared" si="23"/>
        <v>5955</v>
      </c>
    </row>
    <row r="120" ht="14.25" customHeight="1">
      <c r="A120" s="13" t="s">
        <v>108</v>
      </c>
      <c r="H120" s="20">
        <v>3659.0</v>
      </c>
      <c r="I120" s="20">
        <v>4111.0</v>
      </c>
    </row>
    <row r="121" ht="14.25" customHeight="1">
      <c r="A121" s="13" t="s">
        <v>109</v>
      </c>
      <c r="H121" s="20">
        <v>1494.0</v>
      </c>
      <c r="I121" s="20">
        <v>1610.0</v>
      </c>
    </row>
    <row r="122" ht="14.25" customHeight="1">
      <c r="A122" s="13" t="s">
        <v>110</v>
      </c>
      <c r="H122" s="7">
        <v>190.0</v>
      </c>
      <c r="I122" s="7">
        <v>234.0</v>
      </c>
    </row>
    <row r="123" ht="14.25" customHeight="1">
      <c r="A123" s="13" t="s">
        <v>114</v>
      </c>
      <c r="B123" s="8"/>
      <c r="C123" s="8"/>
      <c r="D123" s="8"/>
      <c r="E123" s="8"/>
      <c r="F123" s="8"/>
      <c r="G123" s="8"/>
      <c r="H123" s="8">
        <v>25.0</v>
      </c>
      <c r="I123" s="8">
        <v>102.0</v>
      </c>
    </row>
    <row r="124" ht="14.25" customHeight="1">
      <c r="A124" s="16" t="s">
        <v>115</v>
      </c>
      <c r="B124" s="17">
        <f t="shared" ref="B124:I124" si="24">+B107+B111+B115+B119+B123</f>
        <v>0</v>
      </c>
      <c r="C124" s="17">
        <f t="shared" si="24"/>
        <v>0</v>
      </c>
      <c r="D124" s="17">
        <f t="shared" si="24"/>
        <v>0</v>
      </c>
      <c r="E124" s="17">
        <f t="shared" si="24"/>
        <v>0</v>
      </c>
      <c r="F124" s="17">
        <f t="shared" si="24"/>
        <v>0</v>
      </c>
      <c r="G124" s="17">
        <f t="shared" si="24"/>
        <v>0</v>
      </c>
      <c r="H124" s="17">
        <f t="shared" si="24"/>
        <v>42293</v>
      </c>
      <c r="I124" s="17">
        <f t="shared" si="24"/>
        <v>44436</v>
      </c>
    </row>
    <row r="125" ht="14.25" customHeight="1">
      <c r="A125" s="13" t="s">
        <v>116</v>
      </c>
      <c r="B125" s="8"/>
      <c r="C125" s="8"/>
      <c r="D125" s="8"/>
      <c r="E125" s="8"/>
      <c r="F125" s="8"/>
      <c r="G125" s="8"/>
      <c r="H125" s="8">
        <f t="shared" ref="H125:I125" si="25">+SUM(H126:H129)</f>
        <v>2205</v>
      </c>
      <c r="I125" s="8">
        <f t="shared" si="25"/>
        <v>2346</v>
      </c>
    </row>
    <row r="126" ht="14.25" customHeight="1">
      <c r="A126" s="13" t="s">
        <v>108</v>
      </c>
      <c r="B126" s="8"/>
      <c r="C126" s="8"/>
      <c r="D126" s="8"/>
      <c r="E126" s="8"/>
      <c r="F126" s="8"/>
      <c r="G126" s="8"/>
      <c r="H126" s="8">
        <v>1986.0</v>
      </c>
      <c r="I126" s="8">
        <v>2094.0</v>
      </c>
    </row>
    <row r="127" ht="14.25" customHeight="1">
      <c r="A127" s="13" t="s">
        <v>109</v>
      </c>
      <c r="B127" s="8"/>
      <c r="C127" s="8"/>
      <c r="D127" s="8"/>
      <c r="E127" s="8"/>
      <c r="F127" s="8"/>
      <c r="G127" s="8"/>
      <c r="H127" s="8">
        <v>104.0</v>
      </c>
      <c r="I127" s="8">
        <v>103.0</v>
      </c>
    </row>
    <row r="128" ht="14.25" customHeight="1">
      <c r="A128" s="13" t="s">
        <v>110</v>
      </c>
      <c r="B128" s="8"/>
      <c r="C128" s="8"/>
      <c r="D128" s="8"/>
      <c r="E128" s="8"/>
      <c r="F128" s="8"/>
      <c r="G128" s="8"/>
      <c r="H128" s="8">
        <v>29.0</v>
      </c>
      <c r="I128" s="8">
        <v>26.0</v>
      </c>
    </row>
    <row r="129" ht="14.25" customHeight="1">
      <c r="A129" s="13" t="s">
        <v>117</v>
      </c>
      <c r="B129" s="8"/>
      <c r="C129" s="8"/>
      <c r="D129" s="8"/>
      <c r="E129" s="8"/>
      <c r="F129" s="8"/>
      <c r="G129" s="8"/>
      <c r="H129" s="8">
        <v>86.0</v>
      </c>
      <c r="I129" s="8">
        <v>123.0</v>
      </c>
    </row>
    <row r="130" ht="14.25" customHeight="1">
      <c r="A130" s="13" t="s">
        <v>118</v>
      </c>
      <c r="B130" s="8"/>
      <c r="C130" s="8"/>
      <c r="D130" s="8"/>
      <c r="E130" s="8"/>
      <c r="F130" s="8"/>
      <c r="G130" s="8"/>
      <c r="H130" s="8">
        <v>40.0</v>
      </c>
      <c r="I130" s="8">
        <v>-72.0</v>
      </c>
    </row>
    <row r="131" ht="14.25" customHeight="1">
      <c r="A131" s="18" t="s">
        <v>119</v>
      </c>
      <c r="B131" s="19">
        <f t="shared" ref="B131:I131" si="26">+B124+B125+B130</f>
        <v>0</v>
      </c>
      <c r="C131" s="19">
        <f t="shared" si="26"/>
        <v>0</v>
      </c>
      <c r="D131" s="19">
        <f t="shared" si="26"/>
        <v>0</v>
      </c>
      <c r="E131" s="19">
        <f t="shared" si="26"/>
        <v>0</v>
      </c>
      <c r="F131" s="19">
        <f t="shared" si="26"/>
        <v>0</v>
      </c>
      <c r="G131" s="19">
        <f t="shared" si="26"/>
        <v>0</v>
      </c>
      <c r="H131" s="19">
        <f t="shared" si="26"/>
        <v>44538</v>
      </c>
      <c r="I131" s="19">
        <f t="shared" si="26"/>
        <v>46710</v>
      </c>
    </row>
    <row r="132" ht="14.25" customHeight="1">
      <c r="A132" s="21" t="s">
        <v>120</v>
      </c>
      <c r="B132" s="22">
        <f>+I131-I2</f>
        <v>0</v>
      </c>
      <c r="C132" s="22">
        <f t="shared" ref="C132:H132" si="27">+C131-C2</f>
        <v>0</v>
      </c>
      <c r="D132" s="22">
        <f t="shared" si="27"/>
        <v>0</v>
      </c>
      <c r="E132" s="22">
        <f t="shared" si="27"/>
        <v>0</v>
      </c>
      <c r="F132" s="22">
        <f t="shared" si="27"/>
        <v>0</v>
      </c>
      <c r="G132" s="22">
        <f t="shared" si="27"/>
        <v>0</v>
      </c>
      <c r="H132" s="22">
        <f t="shared" si="27"/>
        <v>0</v>
      </c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4.25" customHeight="1">
      <c r="A133" s="11" t="s">
        <v>121</v>
      </c>
    </row>
    <row r="134" ht="14.25" customHeight="1">
      <c r="A134" s="13" t="s">
        <v>107</v>
      </c>
      <c r="B134" s="8"/>
      <c r="C134" s="8"/>
      <c r="D134" s="8"/>
      <c r="E134" s="8"/>
      <c r="F134" s="8"/>
      <c r="G134" s="8"/>
      <c r="H134" s="8">
        <v>5089.0</v>
      </c>
      <c r="I134" s="8">
        <v>5114.0</v>
      </c>
    </row>
    <row r="135" ht="14.25" customHeight="1">
      <c r="A135" s="13" t="s">
        <v>111</v>
      </c>
      <c r="B135" s="8"/>
      <c r="C135" s="8"/>
      <c r="D135" s="8"/>
      <c r="E135" s="8"/>
      <c r="F135" s="8"/>
      <c r="G135" s="8"/>
      <c r="H135" s="8">
        <v>2435.0</v>
      </c>
      <c r="I135" s="8">
        <v>3293.0</v>
      </c>
    </row>
    <row r="136" ht="14.25" customHeight="1">
      <c r="A136" s="13" t="s">
        <v>112</v>
      </c>
      <c r="B136" s="8"/>
      <c r="C136" s="8"/>
      <c r="D136" s="8"/>
      <c r="E136" s="8"/>
      <c r="F136" s="8"/>
      <c r="G136" s="8"/>
      <c r="H136" s="8">
        <v>3243.0</v>
      </c>
      <c r="I136" s="8">
        <v>2365.0</v>
      </c>
    </row>
    <row r="137" ht="14.25" customHeight="1">
      <c r="A137" s="13" t="s">
        <v>113</v>
      </c>
      <c r="B137" s="8"/>
      <c r="C137" s="8"/>
      <c r="D137" s="8"/>
      <c r="E137" s="8"/>
      <c r="F137" s="8"/>
      <c r="G137" s="8"/>
      <c r="H137" s="8">
        <v>1530.0</v>
      </c>
      <c r="I137" s="8">
        <v>1896.0</v>
      </c>
    </row>
    <row r="138" ht="14.25" customHeight="1">
      <c r="A138" s="13" t="s">
        <v>114</v>
      </c>
      <c r="B138" s="8"/>
      <c r="C138" s="8"/>
      <c r="D138" s="8"/>
      <c r="E138" s="8"/>
      <c r="F138" s="8"/>
      <c r="G138" s="8"/>
      <c r="H138" s="8">
        <v>-3656.0</v>
      </c>
      <c r="I138" s="8">
        <v>-4262.0</v>
      </c>
    </row>
    <row r="139" ht="14.25" customHeight="1">
      <c r="A139" s="16" t="s">
        <v>115</v>
      </c>
      <c r="B139" s="17">
        <f t="shared" ref="B139:I139" si="28">+SUM(B134:B138)</f>
        <v>0</v>
      </c>
      <c r="C139" s="17">
        <f t="shared" si="28"/>
        <v>0</v>
      </c>
      <c r="D139" s="17">
        <f t="shared" si="28"/>
        <v>0</v>
      </c>
      <c r="E139" s="17">
        <f t="shared" si="28"/>
        <v>0</v>
      </c>
      <c r="F139" s="17">
        <f t="shared" si="28"/>
        <v>0</v>
      </c>
      <c r="G139" s="17">
        <f t="shared" si="28"/>
        <v>0</v>
      </c>
      <c r="H139" s="17">
        <f t="shared" si="28"/>
        <v>8641</v>
      </c>
      <c r="I139" s="17">
        <f t="shared" si="28"/>
        <v>8406</v>
      </c>
    </row>
    <row r="140" ht="14.25" customHeight="1">
      <c r="A140" s="13" t="s">
        <v>116</v>
      </c>
      <c r="B140" s="8"/>
      <c r="C140" s="8"/>
      <c r="D140" s="8"/>
      <c r="E140" s="8"/>
      <c r="F140" s="8"/>
      <c r="G140" s="8"/>
      <c r="H140" s="8">
        <v>543.0</v>
      </c>
      <c r="I140" s="8">
        <v>669.0</v>
      </c>
    </row>
    <row r="141" ht="14.25" customHeight="1">
      <c r="A141" s="13" t="s">
        <v>118</v>
      </c>
      <c r="B141" s="8"/>
      <c r="C141" s="8"/>
      <c r="D141" s="8"/>
      <c r="E141" s="8"/>
      <c r="F141" s="8"/>
      <c r="G141" s="8"/>
      <c r="H141" s="8">
        <v>-2261.0</v>
      </c>
      <c r="I141" s="8">
        <v>-2219.0</v>
      </c>
    </row>
    <row r="142" ht="14.25" customHeight="1">
      <c r="A142" s="18" t="s">
        <v>122</v>
      </c>
      <c r="B142" s="19">
        <f t="shared" ref="B142:I142" si="29">+SUM(B139:B141)</f>
        <v>0</v>
      </c>
      <c r="C142" s="19">
        <f t="shared" si="29"/>
        <v>0</v>
      </c>
      <c r="D142" s="19">
        <f t="shared" si="29"/>
        <v>0</v>
      </c>
      <c r="E142" s="19">
        <f t="shared" si="29"/>
        <v>0</v>
      </c>
      <c r="F142" s="19">
        <f t="shared" si="29"/>
        <v>0</v>
      </c>
      <c r="G142" s="19">
        <f t="shared" si="29"/>
        <v>0</v>
      </c>
      <c r="H142" s="19">
        <f t="shared" si="29"/>
        <v>6923</v>
      </c>
      <c r="I142" s="19">
        <f t="shared" si="29"/>
        <v>6856</v>
      </c>
    </row>
    <row r="143" ht="14.25" customHeight="1">
      <c r="A143" s="21" t="s">
        <v>120</v>
      </c>
      <c r="B143" s="22">
        <f t="shared" ref="B143:I143" si="30">+B142-B10-B8</f>
        <v>0</v>
      </c>
      <c r="C143" s="22">
        <f t="shared" si="30"/>
        <v>0</v>
      </c>
      <c r="D143" s="22">
        <f t="shared" si="30"/>
        <v>0</v>
      </c>
      <c r="E143" s="22">
        <f t="shared" si="30"/>
        <v>0</v>
      </c>
      <c r="F143" s="22">
        <f t="shared" si="30"/>
        <v>0</v>
      </c>
      <c r="G143" s="22">
        <f t="shared" si="30"/>
        <v>0</v>
      </c>
      <c r="H143" s="22">
        <f t="shared" si="30"/>
        <v>0</v>
      </c>
      <c r="I143" s="22">
        <f t="shared" si="30"/>
        <v>0</v>
      </c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4.25" customHeight="1">
      <c r="A144" s="11" t="s">
        <v>123</v>
      </c>
    </row>
    <row r="145" ht="14.25" customHeight="1">
      <c r="A145" s="13" t="s">
        <v>107</v>
      </c>
      <c r="B145" s="8"/>
      <c r="C145" s="8"/>
      <c r="D145" s="8"/>
      <c r="E145" s="8"/>
      <c r="F145" s="8"/>
      <c r="G145" s="8"/>
      <c r="H145" s="8">
        <v>617.0</v>
      </c>
      <c r="I145" s="8">
        <v>639.0</v>
      </c>
    </row>
    <row r="146" ht="14.25" customHeight="1">
      <c r="A146" s="13" t="s">
        <v>111</v>
      </c>
      <c r="B146" s="8"/>
      <c r="C146" s="8"/>
      <c r="D146" s="8"/>
      <c r="E146" s="8"/>
      <c r="F146" s="8"/>
      <c r="G146" s="8"/>
      <c r="H146" s="8">
        <v>982.0</v>
      </c>
      <c r="I146" s="8">
        <v>920.0</v>
      </c>
    </row>
    <row r="147" ht="14.25" customHeight="1">
      <c r="A147" s="13" t="s">
        <v>112</v>
      </c>
      <c r="B147" s="8"/>
      <c r="C147" s="8"/>
      <c r="D147" s="8"/>
      <c r="E147" s="8"/>
      <c r="F147" s="8"/>
      <c r="G147" s="8"/>
      <c r="H147" s="8">
        <v>288.0</v>
      </c>
      <c r="I147" s="8">
        <v>303.0</v>
      </c>
    </row>
    <row r="148" ht="14.25" customHeight="1">
      <c r="A148" s="13" t="s">
        <v>124</v>
      </c>
      <c r="B148" s="8"/>
      <c r="C148" s="8"/>
      <c r="D148" s="8"/>
      <c r="E148" s="8"/>
      <c r="F148" s="8"/>
      <c r="G148" s="8"/>
      <c r="H148" s="8">
        <v>304.0</v>
      </c>
      <c r="I148" s="8">
        <v>274.0</v>
      </c>
    </row>
    <row r="149" ht="14.25" customHeight="1">
      <c r="A149" s="13" t="s">
        <v>114</v>
      </c>
      <c r="B149" s="8"/>
      <c r="C149" s="8"/>
      <c r="D149" s="8"/>
      <c r="E149" s="8"/>
      <c r="F149" s="8"/>
      <c r="G149" s="8"/>
      <c r="H149" s="8">
        <v>780.0</v>
      </c>
      <c r="I149" s="8">
        <v>789.0</v>
      </c>
    </row>
    <row r="150" ht="14.25" customHeight="1">
      <c r="A150" s="16" t="s">
        <v>125</v>
      </c>
      <c r="B150" s="17">
        <f t="shared" ref="B150:I150" si="31">+SUM(B145:B149)</f>
        <v>0</v>
      </c>
      <c r="C150" s="17">
        <f t="shared" si="31"/>
        <v>0</v>
      </c>
      <c r="D150" s="17">
        <f t="shared" si="31"/>
        <v>0</v>
      </c>
      <c r="E150" s="17">
        <f t="shared" si="31"/>
        <v>0</v>
      </c>
      <c r="F150" s="17">
        <f t="shared" si="31"/>
        <v>0</v>
      </c>
      <c r="G150" s="17">
        <f t="shared" si="31"/>
        <v>0</v>
      </c>
      <c r="H150" s="17">
        <f t="shared" si="31"/>
        <v>2971</v>
      </c>
      <c r="I150" s="17">
        <f t="shared" si="31"/>
        <v>2925</v>
      </c>
    </row>
    <row r="151" ht="14.25" customHeight="1">
      <c r="A151" s="13" t="s">
        <v>116</v>
      </c>
      <c r="B151" s="8"/>
      <c r="C151" s="8"/>
      <c r="D151" s="8"/>
      <c r="E151" s="8"/>
      <c r="F151" s="8"/>
      <c r="G151" s="8"/>
      <c r="H151" s="8">
        <v>63.0</v>
      </c>
      <c r="I151" s="8">
        <v>49.0</v>
      </c>
    </row>
    <row r="152" ht="14.25" customHeight="1">
      <c r="A152" s="13" t="s">
        <v>118</v>
      </c>
      <c r="B152" s="8"/>
      <c r="C152" s="8"/>
      <c r="D152" s="8"/>
      <c r="E152" s="8"/>
      <c r="F152" s="8"/>
      <c r="G152" s="8"/>
      <c r="H152" s="8">
        <v>1870.0</v>
      </c>
      <c r="I152" s="8">
        <v>1817.0</v>
      </c>
    </row>
    <row r="153" ht="14.25" customHeight="1">
      <c r="A153" s="18" t="s">
        <v>126</v>
      </c>
      <c r="B153" s="19">
        <f t="shared" ref="B153:I153" si="32">+SUM(B150:B152)</f>
        <v>0</v>
      </c>
      <c r="C153" s="19">
        <f t="shared" si="32"/>
        <v>0</v>
      </c>
      <c r="D153" s="19">
        <f t="shared" si="32"/>
        <v>0</v>
      </c>
      <c r="E153" s="19">
        <f t="shared" si="32"/>
        <v>0</v>
      </c>
      <c r="F153" s="19">
        <f t="shared" si="32"/>
        <v>0</v>
      </c>
      <c r="G153" s="19">
        <f t="shared" si="32"/>
        <v>0</v>
      </c>
      <c r="H153" s="19">
        <f t="shared" si="32"/>
        <v>4904</v>
      </c>
      <c r="I153" s="19">
        <f t="shared" si="32"/>
        <v>4791</v>
      </c>
    </row>
    <row r="154" ht="14.25" customHeight="1">
      <c r="A154" s="21" t="s">
        <v>120</v>
      </c>
      <c r="B154" s="22">
        <f t="shared" ref="B154:I154" si="33">+B153-B31</f>
        <v>0</v>
      </c>
      <c r="C154" s="22">
        <f t="shared" si="33"/>
        <v>0</v>
      </c>
      <c r="D154" s="22">
        <f t="shared" si="33"/>
        <v>0</v>
      </c>
      <c r="E154" s="22">
        <f t="shared" si="33"/>
        <v>0</v>
      </c>
      <c r="F154" s="22">
        <f t="shared" si="33"/>
        <v>0</v>
      </c>
      <c r="G154" s="22">
        <f t="shared" si="33"/>
        <v>0</v>
      </c>
      <c r="H154" s="22">
        <f t="shared" si="33"/>
        <v>0</v>
      </c>
      <c r="I154" s="22">
        <f t="shared" si="33"/>
        <v>0</v>
      </c>
    </row>
    <row r="155" ht="14.25" customHeight="1">
      <c r="A155" s="11" t="s">
        <v>127</v>
      </c>
    </row>
    <row r="156" ht="14.25" customHeight="1">
      <c r="A156" s="13" t="s">
        <v>107</v>
      </c>
      <c r="B156" s="8"/>
      <c r="C156" s="8"/>
      <c r="D156" s="8"/>
      <c r="E156" s="8"/>
      <c r="F156" s="8"/>
      <c r="G156" s="8"/>
      <c r="H156" s="8">
        <v>98.0</v>
      </c>
      <c r="I156" s="8">
        <v>146.0</v>
      </c>
    </row>
    <row r="157" ht="14.25" customHeight="1">
      <c r="A157" s="13" t="s">
        <v>111</v>
      </c>
      <c r="B157" s="8"/>
      <c r="C157" s="8"/>
      <c r="D157" s="8"/>
      <c r="E157" s="8"/>
      <c r="F157" s="8"/>
      <c r="G157" s="8"/>
      <c r="H157" s="8">
        <v>153.0</v>
      </c>
      <c r="I157" s="8">
        <v>197.0</v>
      </c>
    </row>
    <row r="158" ht="14.25" customHeight="1">
      <c r="A158" s="13" t="s">
        <v>112</v>
      </c>
      <c r="B158" s="8"/>
      <c r="C158" s="8"/>
      <c r="D158" s="8"/>
      <c r="E158" s="8"/>
      <c r="F158" s="8"/>
      <c r="G158" s="8"/>
      <c r="H158" s="8">
        <v>94.0</v>
      </c>
      <c r="I158" s="8">
        <v>78.0</v>
      </c>
    </row>
    <row r="159" ht="14.25" customHeight="1">
      <c r="A159" s="13" t="s">
        <v>124</v>
      </c>
      <c r="B159" s="8"/>
      <c r="C159" s="8"/>
      <c r="D159" s="8"/>
      <c r="E159" s="8"/>
      <c r="F159" s="8"/>
      <c r="G159" s="8"/>
      <c r="H159" s="8">
        <v>54.0</v>
      </c>
      <c r="I159" s="8">
        <v>56.0</v>
      </c>
    </row>
    <row r="160" ht="14.25" customHeight="1">
      <c r="A160" s="13" t="s">
        <v>114</v>
      </c>
      <c r="B160" s="8"/>
      <c r="C160" s="8"/>
      <c r="D160" s="8"/>
      <c r="E160" s="8"/>
      <c r="F160" s="8"/>
      <c r="G160" s="8"/>
      <c r="H160" s="8">
        <v>278.0</v>
      </c>
      <c r="I160" s="8">
        <v>222.0</v>
      </c>
    </row>
    <row r="161" ht="14.25" customHeight="1">
      <c r="A161" s="16" t="s">
        <v>125</v>
      </c>
      <c r="B161" s="17">
        <f t="shared" ref="B161:I161" si="34">+SUM(B156:B160)</f>
        <v>0</v>
      </c>
      <c r="C161" s="17">
        <f t="shared" si="34"/>
        <v>0</v>
      </c>
      <c r="D161" s="17">
        <f t="shared" si="34"/>
        <v>0</v>
      </c>
      <c r="E161" s="17">
        <f t="shared" si="34"/>
        <v>0</v>
      </c>
      <c r="F161" s="17">
        <f t="shared" si="34"/>
        <v>0</v>
      </c>
      <c r="G161" s="17">
        <f t="shared" si="34"/>
        <v>0</v>
      </c>
      <c r="H161" s="17">
        <f t="shared" si="34"/>
        <v>677</v>
      </c>
      <c r="I161" s="17">
        <f t="shared" si="34"/>
        <v>699</v>
      </c>
    </row>
    <row r="162" ht="14.25" customHeight="1">
      <c r="A162" s="13" t="s">
        <v>116</v>
      </c>
      <c r="B162" s="8"/>
      <c r="C162" s="8"/>
      <c r="D162" s="8"/>
      <c r="E162" s="8"/>
      <c r="F162" s="8"/>
      <c r="G162" s="8"/>
      <c r="H162" s="8">
        <v>7.0</v>
      </c>
      <c r="I162" s="8">
        <v>9.0</v>
      </c>
    </row>
    <row r="163" ht="14.25" customHeight="1">
      <c r="A163" s="13" t="s">
        <v>118</v>
      </c>
      <c r="B163" s="8">
        <f t="shared" ref="B163:I163" si="35">-(SUM(B161:B162)+B81)</f>
        <v>0</v>
      </c>
      <c r="C163" s="8">
        <f t="shared" si="35"/>
        <v>0</v>
      </c>
      <c r="D163" s="8">
        <f t="shared" si="35"/>
        <v>0</v>
      </c>
      <c r="E163" s="8">
        <f t="shared" si="35"/>
        <v>0</v>
      </c>
      <c r="F163" s="8">
        <f t="shared" si="35"/>
        <v>0</v>
      </c>
      <c r="G163" s="8">
        <f t="shared" si="35"/>
        <v>0</v>
      </c>
      <c r="H163" s="8">
        <f t="shared" si="35"/>
        <v>11</v>
      </c>
      <c r="I163" s="8">
        <f t="shared" si="35"/>
        <v>50</v>
      </c>
    </row>
    <row r="164" ht="14.25" customHeight="1">
      <c r="A164" s="18" t="s">
        <v>128</v>
      </c>
      <c r="B164" s="19">
        <f t="shared" ref="B164:I164" si="36">+SUM(B161:B163)</f>
        <v>0</v>
      </c>
      <c r="C164" s="19">
        <f t="shared" si="36"/>
        <v>0</v>
      </c>
      <c r="D164" s="19">
        <f t="shared" si="36"/>
        <v>0</v>
      </c>
      <c r="E164" s="19">
        <f t="shared" si="36"/>
        <v>0</v>
      </c>
      <c r="F164" s="19">
        <f t="shared" si="36"/>
        <v>0</v>
      </c>
      <c r="G164" s="19">
        <f t="shared" si="36"/>
        <v>0</v>
      </c>
      <c r="H164" s="19">
        <f t="shared" si="36"/>
        <v>695</v>
      </c>
      <c r="I164" s="19">
        <f t="shared" si="36"/>
        <v>758</v>
      </c>
    </row>
    <row r="165" ht="14.25" customHeight="1">
      <c r="A165" s="21" t="s">
        <v>120</v>
      </c>
      <c r="B165" s="22">
        <f t="shared" ref="B165:I165" si="37">+B164+B81</f>
        <v>0</v>
      </c>
      <c r="C165" s="22">
        <f t="shared" si="37"/>
        <v>0</v>
      </c>
      <c r="D165" s="22">
        <f t="shared" si="37"/>
        <v>0</v>
      </c>
      <c r="E165" s="22">
        <f t="shared" si="37"/>
        <v>0</v>
      </c>
      <c r="F165" s="22">
        <f t="shared" si="37"/>
        <v>0</v>
      </c>
      <c r="G165" s="22">
        <f t="shared" si="37"/>
        <v>0</v>
      </c>
      <c r="H165" s="22">
        <f t="shared" si="37"/>
        <v>0</v>
      </c>
      <c r="I165" s="22">
        <f t="shared" si="37"/>
        <v>0</v>
      </c>
    </row>
    <row r="166" ht="14.25" customHeight="1">
      <c r="A166" s="11" t="s">
        <v>129</v>
      </c>
    </row>
    <row r="167" ht="14.25" customHeight="1">
      <c r="A167" s="13" t="s">
        <v>107</v>
      </c>
      <c r="B167" s="8"/>
      <c r="C167" s="8"/>
      <c r="D167" s="8"/>
      <c r="E167" s="8"/>
      <c r="F167" s="8"/>
      <c r="G167" s="8"/>
      <c r="H167" s="8">
        <v>130.0</v>
      </c>
      <c r="I167" s="8">
        <v>124.0</v>
      </c>
    </row>
    <row r="168" ht="14.25" customHeight="1">
      <c r="A168" s="13" t="s">
        <v>111</v>
      </c>
      <c r="B168" s="8"/>
      <c r="C168" s="8"/>
      <c r="D168" s="8"/>
      <c r="E168" s="8"/>
      <c r="F168" s="8"/>
      <c r="G168" s="8"/>
      <c r="H168" s="8">
        <v>136.0</v>
      </c>
      <c r="I168" s="8">
        <v>134.0</v>
      </c>
    </row>
    <row r="169" ht="14.25" customHeight="1">
      <c r="A169" s="13" t="s">
        <v>112</v>
      </c>
      <c r="B169" s="8"/>
      <c r="C169" s="8"/>
      <c r="D169" s="8"/>
      <c r="E169" s="8"/>
      <c r="F169" s="8"/>
      <c r="G169" s="8"/>
      <c r="H169" s="8">
        <v>46.0</v>
      </c>
      <c r="I169" s="8">
        <v>41.0</v>
      </c>
    </row>
    <row r="170" ht="14.25" customHeight="1">
      <c r="A170" s="13" t="s">
        <v>113</v>
      </c>
      <c r="B170" s="8"/>
      <c r="C170" s="8"/>
      <c r="D170" s="8"/>
      <c r="E170" s="8"/>
      <c r="F170" s="8"/>
      <c r="G170" s="8"/>
      <c r="H170" s="8">
        <v>43.0</v>
      </c>
      <c r="I170" s="8">
        <v>42.0</v>
      </c>
    </row>
    <row r="171" ht="14.25" customHeight="1">
      <c r="A171" s="13" t="s">
        <v>114</v>
      </c>
      <c r="B171" s="8"/>
      <c r="C171" s="8"/>
      <c r="D171" s="8"/>
      <c r="E171" s="8"/>
      <c r="F171" s="8"/>
      <c r="G171" s="8"/>
      <c r="H171" s="8">
        <v>222.0</v>
      </c>
      <c r="I171" s="8">
        <v>220.0</v>
      </c>
    </row>
    <row r="172" ht="14.25" customHeight="1">
      <c r="A172" s="16" t="s">
        <v>125</v>
      </c>
      <c r="B172" s="17">
        <f t="shared" ref="B172:I172" si="38">+SUM(B167:B171)</f>
        <v>0</v>
      </c>
      <c r="C172" s="17">
        <f t="shared" si="38"/>
        <v>0</v>
      </c>
      <c r="D172" s="17">
        <f t="shared" si="38"/>
        <v>0</v>
      </c>
      <c r="E172" s="17">
        <f t="shared" si="38"/>
        <v>0</v>
      </c>
      <c r="F172" s="17">
        <f t="shared" si="38"/>
        <v>0</v>
      </c>
      <c r="G172" s="17">
        <f t="shared" si="38"/>
        <v>0</v>
      </c>
      <c r="H172" s="17">
        <f t="shared" si="38"/>
        <v>577</v>
      </c>
      <c r="I172" s="17">
        <f t="shared" si="38"/>
        <v>561</v>
      </c>
    </row>
    <row r="173" ht="14.25" customHeight="1">
      <c r="A173" s="13" t="s">
        <v>116</v>
      </c>
      <c r="B173" s="8"/>
      <c r="C173" s="8"/>
      <c r="D173" s="8"/>
      <c r="E173" s="8"/>
      <c r="F173" s="8"/>
      <c r="G173" s="8"/>
      <c r="H173" s="8">
        <v>26.0</v>
      </c>
      <c r="I173" s="8">
        <v>22.0</v>
      </c>
    </row>
    <row r="174" ht="14.25" customHeight="1">
      <c r="A174" s="13" t="s">
        <v>118</v>
      </c>
      <c r="B174" s="8"/>
      <c r="C174" s="8"/>
      <c r="D174" s="8"/>
      <c r="E174" s="8"/>
      <c r="F174" s="8"/>
      <c r="G174" s="8"/>
      <c r="H174" s="8">
        <v>141.0</v>
      </c>
      <c r="I174" s="8">
        <v>134.0</v>
      </c>
    </row>
    <row r="175" ht="14.25" customHeight="1">
      <c r="A175" s="18" t="s">
        <v>130</v>
      </c>
      <c r="B175" s="19">
        <f t="shared" ref="B175:I175" si="39">+SUM(B172:B174)</f>
        <v>0</v>
      </c>
      <c r="C175" s="19">
        <f t="shared" si="39"/>
        <v>0</v>
      </c>
      <c r="D175" s="19">
        <f t="shared" si="39"/>
        <v>0</v>
      </c>
      <c r="E175" s="19">
        <f t="shared" si="39"/>
        <v>0</v>
      </c>
      <c r="F175" s="19">
        <f t="shared" si="39"/>
        <v>0</v>
      </c>
      <c r="G175" s="19">
        <f t="shared" si="39"/>
        <v>0</v>
      </c>
      <c r="H175" s="19">
        <f t="shared" si="39"/>
        <v>744</v>
      </c>
      <c r="I175" s="19">
        <f t="shared" si="39"/>
        <v>717</v>
      </c>
    </row>
    <row r="176" ht="14.25" customHeight="1">
      <c r="A176" s="21" t="s">
        <v>120</v>
      </c>
      <c r="B176" s="22">
        <f t="shared" ref="B176:I176" si="40">+B175-B66</f>
        <v>0</v>
      </c>
      <c r="C176" s="22">
        <f t="shared" si="40"/>
        <v>0</v>
      </c>
      <c r="D176" s="22">
        <f t="shared" si="40"/>
        <v>0</v>
      </c>
      <c r="E176" s="22">
        <f t="shared" si="40"/>
        <v>0</v>
      </c>
      <c r="F176" s="22">
        <f t="shared" si="40"/>
        <v>0</v>
      </c>
      <c r="G176" s="22">
        <f t="shared" si="40"/>
        <v>0</v>
      </c>
      <c r="H176" s="22">
        <f t="shared" si="40"/>
        <v>0</v>
      </c>
      <c r="I176" s="22">
        <f t="shared" si="40"/>
        <v>0</v>
      </c>
    </row>
    <row r="177" ht="14.25" customHeight="1">
      <c r="A177" s="23" t="s">
        <v>131</v>
      </c>
      <c r="B177" s="23"/>
      <c r="C177" s="23"/>
      <c r="D177" s="23"/>
      <c r="E177" s="23"/>
      <c r="F177" s="23"/>
      <c r="G177" s="23"/>
      <c r="H177" s="23"/>
      <c r="I177" s="23"/>
    </row>
    <row r="178" ht="14.25" customHeight="1">
      <c r="A178" s="24" t="s">
        <v>132</v>
      </c>
    </row>
    <row r="179" ht="14.25" customHeight="1">
      <c r="A179" s="28" t="s">
        <v>107</v>
      </c>
      <c r="B179" s="29"/>
      <c r="C179" s="29"/>
      <c r="D179" s="29"/>
      <c r="E179" s="29"/>
      <c r="F179" s="29"/>
      <c r="G179" s="29"/>
      <c r="H179" s="29"/>
      <c r="I179" s="29">
        <v>0.07</v>
      </c>
    </row>
    <row r="180" ht="14.25" customHeight="1">
      <c r="A180" s="30" t="s">
        <v>108</v>
      </c>
      <c r="B180" s="31"/>
      <c r="C180" s="31"/>
      <c r="D180" s="31"/>
      <c r="E180" s="31"/>
      <c r="F180" s="31"/>
      <c r="G180" s="31"/>
      <c r="H180" s="31"/>
      <c r="I180" s="31">
        <v>0.05</v>
      </c>
    </row>
    <row r="181" ht="14.25" customHeight="1">
      <c r="A181" s="30" t="s">
        <v>109</v>
      </c>
      <c r="B181" s="31"/>
      <c r="C181" s="31"/>
      <c r="D181" s="31"/>
      <c r="E181" s="31"/>
      <c r="F181" s="31"/>
      <c r="G181" s="31"/>
      <c r="H181" s="31"/>
      <c r="I181" s="31">
        <v>0.09</v>
      </c>
    </row>
    <row r="182" ht="14.25" customHeight="1">
      <c r="A182" s="30" t="s">
        <v>110</v>
      </c>
      <c r="B182" s="31"/>
      <c r="C182" s="31"/>
      <c r="D182" s="31"/>
      <c r="E182" s="31"/>
      <c r="F182" s="31"/>
      <c r="G182" s="31"/>
      <c r="H182" s="31"/>
      <c r="I182" s="31">
        <v>0.25</v>
      </c>
    </row>
    <row r="183" ht="14.25" customHeight="1">
      <c r="A183" s="28" t="s">
        <v>111</v>
      </c>
      <c r="B183" s="29"/>
      <c r="C183" s="29"/>
      <c r="D183" s="29"/>
      <c r="E183" s="29"/>
      <c r="F183" s="29"/>
      <c r="G183" s="29"/>
      <c r="H183" s="29"/>
      <c r="I183" s="29">
        <v>0.12</v>
      </c>
    </row>
    <row r="184" ht="14.25" customHeight="1">
      <c r="A184" s="30" t="s">
        <v>108</v>
      </c>
      <c r="B184" s="31"/>
      <c r="C184" s="31"/>
      <c r="D184" s="31"/>
      <c r="E184" s="31"/>
      <c r="F184" s="31"/>
      <c r="G184" s="31"/>
      <c r="H184" s="31"/>
      <c r="I184" s="31">
        <v>0.09</v>
      </c>
    </row>
    <row r="185" ht="14.25" customHeight="1">
      <c r="A185" s="30" t="s">
        <v>109</v>
      </c>
      <c r="B185" s="31"/>
      <c r="C185" s="31"/>
      <c r="D185" s="31"/>
      <c r="E185" s="31"/>
      <c r="F185" s="31"/>
      <c r="G185" s="31"/>
      <c r="H185" s="31"/>
      <c r="I185" s="31">
        <v>0.16</v>
      </c>
    </row>
    <row r="186" ht="14.25" customHeight="1">
      <c r="A186" s="30" t="s">
        <v>110</v>
      </c>
      <c r="B186" s="31"/>
      <c r="C186" s="31"/>
      <c r="D186" s="31"/>
      <c r="E186" s="31"/>
      <c r="F186" s="31"/>
      <c r="G186" s="31"/>
      <c r="H186" s="31"/>
      <c r="I186" s="31">
        <v>0.17</v>
      </c>
    </row>
    <row r="187" ht="14.25" customHeight="1">
      <c r="A187" s="28" t="s">
        <v>112</v>
      </c>
      <c r="B187" s="29"/>
      <c r="C187" s="29"/>
      <c r="D187" s="29"/>
      <c r="E187" s="29"/>
      <c r="F187" s="29"/>
      <c r="G187" s="29"/>
      <c r="H187" s="29"/>
      <c r="I187" s="29">
        <v>-0.13</v>
      </c>
    </row>
    <row r="188" ht="14.25" customHeight="1">
      <c r="A188" s="30" t="s">
        <v>108</v>
      </c>
      <c r="B188" s="31"/>
      <c r="C188" s="31"/>
      <c r="D188" s="31"/>
      <c r="E188" s="31"/>
      <c r="F188" s="31"/>
      <c r="G188" s="31"/>
      <c r="H188" s="31"/>
      <c r="I188" s="31">
        <v>-0.1</v>
      </c>
    </row>
    <row r="189" ht="14.25" customHeight="1">
      <c r="A189" s="30" t="s">
        <v>109</v>
      </c>
      <c r="B189" s="31"/>
      <c r="C189" s="31"/>
      <c r="D189" s="31"/>
      <c r="E189" s="31"/>
      <c r="F189" s="31"/>
      <c r="G189" s="31"/>
      <c r="H189" s="31"/>
      <c r="I189" s="31">
        <v>-0.21</v>
      </c>
    </row>
    <row r="190" ht="14.25" customHeight="1">
      <c r="A190" s="30" t="s">
        <v>110</v>
      </c>
      <c r="B190" s="31"/>
      <c r="C190" s="31"/>
      <c r="D190" s="31"/>
      <c r="E190" s="31"/>
      <c r="F190" s="31"/>
      <c r="G190" s="31"/>
      <c r="H190" s="31"/>
      <c r="I190" s="31">
        <v>-0.06</v>
      </c>
    </row>
    <row r="191" ht="14.25" customHeight="1">
      <c r="A191" s="28" t="s">
        <v>113</v>
      </c>
      <c r="B191" s="29"/>
      <c r="C191" s="29"/>
      <c r="D191" s="29"/>
      <c r="E191" s="29"/>
      <c r="F191" s="29"/>
      <c r="G191" s="29"/>
      <c r="H191" s="29"/>
      <c r="I191" s="29">
        <v>0.16</v>
      </c>
    </row>
    <row r="192" ht="14.25" customHeight="1">
      <c r="A192" s="30" t="s">
        <v>108</v>
      </c>
      <c r="B192" s="31"/>
      <c r="C192" s="31"/>
      <c r="D192" s="31"/>
      <c r="E192" s="31"/>
      <c r="F192" s="31"/>
      <c r="G192" s="31"/>
      <c r="H192" s="31"/>
      <c r="I192" s="31">
        <v>0.17</v>
      </c>
    </row>
    <row r="193" ht="14.25" customHeight="1">
      <c r="A193" s="30" t="s">
        <v>109</v>
      </c>
      <c r="B193" s="31"/>
      <c r="C193" s="31"/>
      <c r="D193" s="31"/>
      <c r="E193" s="31"/>
      <c r="F193" s="31"/>
      <c r="G193" s="31"/>
      <c r="H193" s="31"/>
      <c r="I193" s="31">
        <v>0.12</v>
      </c>
    </row>
    <row r="194" ht="14.25" customHeight="1">
      <c r="A194" s="30" t="s">
        <v>110</v>
      </c>
      <c r="B194" s="31"/>
      <c r="C194" s="31"/>
      <c r="D194" s="31"/>
      <c r="E194" s="31"/>
      <c r="F194" s="31"/>
      <c r="G194" s="31"/>
      <c r="H194" s="31"/>
      <c r="I194" s="31">
        <v>0.28</v>
      </c>
    </row>
    <row r="195" ht="14.25" customHeight="1">
      <c r="A195" s="28" t="s">
        <v>114</v>
      </c>
      <c r="B195" s="29"/>
      <c r="C195" s="29"/>
      <c r="D195" s="29"/>
      <c r="E195" s="29"/>
      <c r="F195" s="29"/>
      <c r="G195" s="29"/>
      <c r="H195" s="29"/>
      <c r="I195" s="29">
        <v>3.02</v>
      </c>
    </row>
    <row r="196" ht="14.25" customHeight="1">
      <c r="A196" s="32" t="s">
        <v>115</v>
      </c>
      <c r="B196" s="33"/>
      <c r="C196" s="33"/>
      <c r="D196" s="33"/>
      <c r="E196" s="33"/>
      <c r="F196" s="33"/>
      <c r="G196" s="33"/>
      <c r="H196" s="33"/>
      <c r="I196" s="33">
        <v>0.06</v>
      </c>
    </row>
    <row r="197" ht="14.25" customHeight="1">
      <c r="A197" s="28" t="s">
        <v>116</v>
      </c>
      <c r="B197" s="29"/>
      <c r="C197" s="29"/>
      <c r="D197" s="29"/>
      <c r="E197" s="29"/>
      <c r="F197" s="29"/>
      <c r="G197" s="29"/>
      <c r="H197" s="29"/>
      <c r="I197" s="29">
        <v>0.07</v>
      </c>
    </row>
    <row r="198" ht="14.25" customHeight="1">
      <c r="A198" s="30" t="s">
        <v>108</v>
      </c>
      <c r="B198" s="31"/>
      <c r="C198" s="31"/>
      <c r="D198" s="31"/>
      <c r="E198" s="31"/>
      <c r="F198" s="31"/>
      <c r="G198" s="31"/>
      <c r="H198" s="31"/>
      <c r="I198" s="31">
        <v>0.06</v>
      </c>
    </row>
    <row r="199" ht="14.25" customHeight="1">
      <c r="A199" s="30" t="s">
        <v>109</v>
      </c>
      <c r="B199" s="31"/>
      <c r="C199" s="31"/>
      <c r="D199" s="31"/>
      <c r="E199" s="31"/>
      <c r="F199" s="31"/>
      <c r="G199" s="31"/>
      <c r="H199" s="31"/>
      <c r="I199" s="31">
        <v>-0.03</v>
      </c>
    </row>
    <row r="200" ht="14.25" customHeight="1">
      <c r="A200" s="30" t="s">
        <v>110</v>
      </c>
      <c r="B200" s="31"/>
      <c r="C200" s="31"/>
      <c r="D200" s="31"/>
      <c r="E200" s="31"/>
      <c r="F200" s="31"/>
      <c r="G200" s="31"/>
      <c r="H200" s="31"/>
      <c r="I200" s="31">
        <v>-0.16</v>
      </c>
    </row>
    <row r="201" ht="14.25" customHeight="1">
      <c r="A201" s="30" t="s">
        <v>117</v>
      </c>
      <c r="B201" s="31"/>
      <c r="C201" s="31"/>
      <c r="D201" s="31"/>
      <c r="E201" s="31"/>
      <c r="F201" s="31"/>
      <c r="G201" s="31"/>
      <c r="H201" s="31"/>
      <c r="I201" s="31">
        <v>0.42</v>
      </c>
    </row>
    <row r="202" ht="14.25" customHeight="1">
      <c r="A202" s="30" t="s">
        <v>118</v>
      </c>
      <c r="B202" s="31"/>
      <c r="C202" s="31"/>
      <c r="D202" s="31"/>
      <c r="E202" s="31"/>
      <c r="F202" s="31"/>
      <c r="G202" s="31"/>
      <c r="H202" s="31"/>
      <c r="I202" s="31">
        <v>0.0</v>
      </c>
    </row>
    <row r="203" ht="14.25" customHeight="1">
      <c r="A203" s="34" t="s">
        <v>119</v>
      </c>
      <c r="B203" s="35"/>
      <c r="C203" s="35"/>
      <c r="D203" s="35"/>
      <c r="E203" s="35"/>
      <c r="F203" s="35"/>
      <c r="G203" s="35"/>
      <c r="H203" s="35"/>
      <c r="I203" s="35">
        <v>0.06</v>
      </c>
    </row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61.29"/>
  </cols>
  <sheetData>
    <row r="1">
      <c r="A1" s="36" t="s">
        <v>133</v>
      </c>
      <c r="B1" s="37">
        <v>2014.0</v>
      </c>
      <c r="C1" s="37">
        <f t="shared" ref="C1:I1" si="1">+D1-1</f>
        <v>2015</v>
      </c>
      <c r="D1" s="37">
        <f t="shared" si="1"/>
        <v>2016</v>
      </c>
      <c r="E1" s="37">
        <f t="shared" si="1"/>
        <v>2017</v>
      </c>
      <c r="F1" s="37">
        <f t="shared" si="1"/>
        <v>2018</v>
      </c>
      <c r="G1" s="37">
        <f t="shared" si="1"/>
        <v>2019</v>
      </c>
      <c r="H1" s="37">
        <f t="shared" si="1"/>
        <v>2020</v>
      </c>
      <c r="I1" s="37">
        <f t="shared" si="1"/>
        <v>2021</v>
      </c>
      <c r="J1" s="37">
        <v>2022.0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>
      <c r="A2" s="38" t="s">
        <v>7</v>
      </c>
      <c r="B2" s="39">
        <v>27799.0</v>
      </c>
      <c r="C2" s="39">
        <v>30601.0</v>
      </c>
      <c r="D2" s="39">
        <v>32376.0</v>
      </c>
      <c r="E2" s="39">
        <v>34350.0</v>
      </c>
      <c r="F2" s="39">
        <v>36397.0</v>
      </c>
      <c r="G2" s="39">
        <v>39117.0</v>
      </c>
      <c r="H2" s="39">
        <v>37403.0</v>
      </c>
      <c r="I2" s="39">
        <v>44538.0</v>
      </c>
      <c r="J2" s="39">
        <v>46710.0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>
      <c r="A3" s="40" t="s">
        <v>8</v>
      </c>
      <c r="B3" s="41">
        <v>15353.0</v>
      </c>
      <c r="C3" s="41">
        <v>16534.0</v>
      </c>
      <c r="D3" s="41">
        <v>17405.0</v>
      </c>
      <c r="E3" s="41">
        <v>19038.0</v>
      </c>
      <c r="F3" s="41">
        <v>20441.0</v>
      </c>
      <c r="G3" s="41">
        <v>21643.0</v>
      </c>
      <c r="H3" s="41">
        <v>21162.0</v>
      </c>
      <c r="I3" s="41">
        <v>24576.0</v>
      </c>
      <c r="J3" s="41">
        <v>25231.0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>
      <c r="A4" s="42" t="s">
        <v>9</v>
      </c>
      <c r="B4" s="43">
        <f t="shared" ref="B4:J4" si="2">+B2-B3</f>
        <v>12446</v>
      </c>
      <c r="C4" s="43">
        <f t="shared" si="2"/>
        <v>14067</v>
      </c>
      <c r="D4" s="43">
        <f t="shared" si="2"/>
        <v>14971</v>
      </c>
      <c r="E4" s="43">
        <f t="shared" si="2"/>
        <v>15312</v>
      </c>
      <c r="F4" s="43">
        <f t="shared" si="2"/>
        <v>15956</v>
      </c>
      <c r="G4" s="43">
        <f t="shared" si="2"/>
        <v>17474</v>
      </c>
      <c r="H4" s="43">
        <f t="shared" si="2"/>
        <v>16241</v>
      </c>
      <c r="I4" s="43">
        <f t="shared" si="2"/>
        <v>19962</v>
      </c>
      <c r="J4" s="43">
        <f t="shared" si="2"/>
        <v>21479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>
      <c r="A5" s="38" t="s">
        <v>10</v>
      </c>
      <c r="B5" s="39">
        <v>3031.0</v>
      </c>
      <c r="C5" s="39">
        <v>3213.0</v>
      </c>
      <c r="D5" s="39">
        <v>3278.0</v>
      </c>
      <c r="E5" s="39">
        <v>3341.0</v>
      </c>
      <c r="F5" s="39">
        <v>3577.0</v>
      </c>
      <c r="G5" s="39">
        <v>3753.0</v>
      </c>
      <c r="H5" s="39">
        <v>3592.0</v>
      </c>
      <c r="I5" s="39">
        <v>3114.0</v>
      </c>
      <c r="J5" s="39">
        <v>3850.0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>
      <c r="A6" s="38" t="s">
        <v>11</v>
      </c>
      <c r="B6" s="39">
        <v>5735.0</v>
      </c>
      <c r="C6" s="39">
        <v>6679.0</v>
      </c>
      <c r="D6" s="39">
        <v>7191.0</v>
      </c>
      <c r="E6" s="39">
        <v>7222.0</v>
      </c>
      <c r="F6" s="39">
        <v>7934.0</v>
      </c>
      <c r="G6" s="39">
        <v>8949.0</v>
      </c>
      <c r="H6" s="39">
        <v>9534.0</v>
      </c>
      <c r="I6" s="39">
        <v>9911.0</v>
      </c>
      <c r="J6" s="39">
        <v>10954.0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>
      <c r="A7" s="44" t="s">
        <v>12</v>
      </c>
      <c r="B7" s="45">
        <v>8766.0</v>
      </c>
      <c r="C7" s="45">
        <f t="shared" ref="C7:J7" si="3">+C5+C6</f>
        <v>9892</v>
      </c>
      <c r="D7" s="45">
        <f t="shared" si="3"/>
        <v>10469</v>
      </c>
      <c r="E7" s="45">
        <f t="shared" si="3"/>
        <v>10563</v>
      </c>
      <c r="F7" s="45">
        <f t="shared" si="3"/>
        <v>11511</v>
      </c>
      <c r="G7" s="45">
        <f t="shared" si="3"/>
        <v>12702</v>
      </c>
      <c r="H7" s="45">
        <f t="shared" si="3"/>
        <v>13126</v>
      </c>
      <c r="I7" s="45">
        <f t="shared" si="3"/>
        <v>13025</v>
      </c>
      <c r="J7" s="45">
        <f t="shared" si="3"/>
        <v>14804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>
      <c r="A8" s="38" t="s">
        <v>13</v>
      </c>
      <c r="B8" s="46"/>
      <c r="C8" s="39">
        <v>28.0</v>
      </c>
      <c r="D8" s="39">
        <v>19.0</v>
      </c>
      <c r="E8" s="39">
        <v>59.0</v>
      </c>
      <c r="F8" s="39">
        <v>54.0</v>
      </c>
      <c r="G8" s="39">
        <v>49.0</v>
      </c>
      <c r="H8" s="39">
        <v>89.0</v>
      </c>
      <c r="I8" s="39">
        <v>262.0</v>
      </c>
      <c r="J8" s="39">
        <v>205.0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>
      <c r="A9" s="38" t="s">
        <v>14</v>
      </c>
      <c r="B9" s="46"/>
      <c r="C9" s="39">
        <v>-58.0</v>
      </c>
      <c r="D9" s="39">
        <v>-140.0</v>
      </c>
      <c r="E9" s="39">
        <v>-196.0</v>
      </c>
      <c r="F9" s="39">
        <v>66.0</v>
      </c>
      <c r="G9" s="39">
        <v>-78.0</v>
      </c>
      <c r="H9" s="39">
        <v>139.0</v>
      </c>
      <c r="I9" s="39">
        <v>14.0</v>
      </c>
      <c r="J9" s="39">
        <v>-181.0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>
      <c r="A10" s="47" t="s">
        <v>15</v>
      </c>
      <c r="B10" s="48"/>
      <c r="C10" s="49">
        <f t="shared" ref="C10:J10" si="4">+C4-C7-C8-C9</f>
        <v>4205</v>
      </c>
      <c r="D10" s="49">
        <f t="shared" si="4"/>
        <v>4623</v>
      </c>
      <c r="E10" s="49">
        <f t="shared" si="4"/>
        <v>4886</v>
      </c>
      <c r="F10" s="49">
        <f t="shared" si="4"/>
        <v>4325</v>
      </c>
      <c r="G10" s="49">
        <f t="shared" si="4"/>
        <v>4801</v>
      </c>
      <c r="H10" s="49">
        <f t="shared" si="4"/>
        <v>2887</v>
      </c>
      <c r="I10" s="49">
        <f t="shared" si="4"/>
        <v>6661</v>
      </c>
      <c r="J10" s="49">
        <f t="shared" si="4"/>
        <v>6651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>
      <c r="A11" s="38" t="s">
        <v>16</v>
      </c>
      <c r="B11" s="46"/>
      <c r="C11" s="39">
        <v>932.0</v>
      </c>
      <c r="D11" s="50">
        <v>863.0</v>
      </c>
      <c r="E11" s="39">
        <v>646.0</v>
      </c>
      <c r="F11" s="39">
        <v>2392.0</v>
      </c>
      <c r="G11" s="39">
        <v>772.0</v>
      </c>
      <c r="H11" s="39">
        <v>348.0</v>
      </c>
      <c r="I11" s="39">
        <v>934.0</v>
      </c>
      <c r="J11" s="39">
        <v>605.0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>
      <c r="A12" s="51" t="s">
        <v>17</v>
      </c>
      <c r="B12" s="52"/>
      <c r="C12" s="53">
        <f t="shared" ref="C12:J12" si="5">+C10-C11</f>
        <v>3273</v>
      </c>
      <c r="D12" s="53">
        <f t="shared" si="5"/>
        <v>3760</v>
      </c>
      <c r="E12" s="53">
        <f t="shared" si="5"/>
        <v>4240</v>
      </c>
      <c r="F12" s="53">
        <f t="shared" si="5"/>
        <v>1933</v>
      </c>
      <c r="G12" s="53">
        <f t="shared" si="5"/>
        <v>4029</v>
      </c>
      <c r="H12" s="53">
        <f t="shared" si="5"/>
        <v>2539</v>
      </c>
      <c r="I12" s="53">
        <f t="shared" si="5"/>
        <v>5727</v>
      </c>
      <c r="J12" s="53">
        <f t="shared" si="5"/>
        <v>6046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>
      <c r="A13" s="42" t="s">
        <v>18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>
      <c r="A14" s="38" t="s">
        <v>19</v>
      </c>
      <c r="B14" s="54"/>
      <c r="C14" s="55">
        <v>1.9</v>
      </c>
      <c r="D14" s="55">
        <v>2.21</v>
      </c>
      <c r="E14" s="55">
        <v>2.56</v>
      </c>
      <c r="F14" s="55">
        <v>1.19</v>
      </c>
      <c r="G14" s="55">
        <v>2.55</v>
      </c>
      <c r="H14" s="55">
        <v>1.63</v>
      </c>
      <c r="I14" s="56">
        <v>3.64</v>
      </c>
      <c r="J14" s="56">
        <v>3.83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>
      <c r="A15" s="38" t="s">
        <v>20</v>
      </c>
      <c r="B15" s="54"/>
      <c r="C15" s="55">
        <v>1.85</v>
      </c>
      <c r="D15" s="55">
        <v>2.16</v>
      </c>
      <c r="E15" s="55">
        <v>2.51</v>
      </c>
      <c r="F15" s="55">
        <v>1.17</v>
      </c>
      <c r="G15" s="55">
        <v>2.49</v>
      </c>
      <c r="H15" s="55">
        <v>1.6</v>
      </c>
      <c r="I15" s="56">
        <v>3.56</v>
      </c>
      <c r="J15" s="56">
        <v>3.75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>
      <c r="A16" s="42" t="s">
        <v>21</v>
      </c>
      <c r="B16" s="54"/>
      <c r="C16" s="54"/>
      <c r="D16" s="54"/>
      <c r="E16" s="54"/>
      <c r="F16" s="54"/>
      <c r="G16" s="54"/>
      <c r="H16" s="54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>
      <c r="A17" s="38" t="s">
        <v>19</v>
      </c>
      <c r="B17" s="57"/>
      <c r="C17" s="58">
        <f t="shared" ref="C17:G17" si="6">C12/C14</f>
        <v>1722.631579</v>
      </c>
      <c r="D17" s="58">
        <f t="shared" si="6"/>
        <v>1701.357466</v>
      </c>
      <c r="E17" s="58">
        <f t="shared" si="6"/>
        <v>1656.25</v>
      </c>
      <c r="F17" s="58">
        <f t="shared" si="6"/>
        <v>1624.369748</v>
      </c>
      <c r="G17" s="58">
        <f t="shared" si="6"/>
        <v>1580</v>
      </c>
      <c r="H17" s="58">
        <v>1558.8</v>
      </c>
      <c r="I17" s="50">
        <v>1573.0</v>
      </c>
      <c r="J17" s="50">
        <v>1578.8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>
      <c r="A18" s="38" t="s">
        <v>20</v>
      </c>
      <c r="B18" s="57"/>
      <c r="C18" s="58">
        <f t="shared" ref="C18:E18" si="7">C12/C15</f>
        <v>1769.189189</v>
      </c>
      <c r="D18" s="58">
        <f t="shared" si="7"/>
        <v>1740.740741</v>
      </c>
      <c r="E18" s="58">
        <f t="shared" si="7"/>
        <v>1689.243028</v>
      </c>
      <c r="F18" s="58">
        <v>1659.1</v>
      </c>
      <c r="G18" s="58">
        <f>G12/G15</f>
        <v>1618.072289</v>
      </c>
      <c r="H18" s="58">
        <v>1591.6</v>
      </c>
      <c r="I18" s="50">
        <v>1609.4</v>
      </c>
      <c r="J18" s="50">
        <v>1610.8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>
      <c r="A19" s="38" t="s">
        <v>134</v>
      </c>
      <c r="B19" s="39">
        <f t="shared" ref="B19:C19" si="8">B164+B209</f>
        <v>4095</v>
      </c>
      <c r="C19" s="39">
        <f t="shared" si="8"/>
        <v>4839</v>
      </c>
      <c r="D19" s="38"/>
      <c r="E19" s="59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>
      <c r="A20" s="60" t="s">
        <v>22</v>
      </c>
      <c r="B20" s="46"/>
      <c r="C20" s="61">
        <f t="shared" ref="C20:J20" si="9">+ROUND(((C12/C18)-C15),2)</f>
        <v>0</v>
      </c>
      <c r="D20" s="61">
        <f t="shared" si="9"/>
        <v>0</v>
      </c>
      <c r="E20" s="61">
        <f t="shared" si="9"/>
        <v>0</v>
      </c>
      <c r="F20" s="61">
        <f t="shared" si="9"/>
        <v>0</v>
      </c>
      <c r="G20" s="61">
        <f t="shared" si="9"/>
        <v>0</v>
      </c>
      <c r="H20" s="61">
        <f t="shared" si="9"/>
        <v>0</v>
      </c>
      <c r="I20" s="61">
        <f t="shared" si="9"/>
        <v>0</v>
      </c>
      <c r="J20" s="61">
        <f t="shared" si="9"/>
        <v>0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>
      <c r="A22" s="62" t="s">
        <v>23</v>
      </c>
      <c r="B22" s="63"/>
      <c r="C22" s="63"/>
      <c r="D22" s="63"/>
      <c r="E22" s="63"/>
      <c r="F22" s="63"/>
      <c r="G22" s="63"/>
      <c r="H22" s="63"/>
      <c r="I22" s="63"/>
      <c r="J22" s="63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>
      <c r="A23" s="42" t="s">
        <v>24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>
      <c r="A24" s="42" t="s">
        <v>25</v>
      </c>
      <c r="B24" s="46"/>
      <c r="C24" s="46"/>
      <c r="D24" s="46"/>
      <c r="E24" s="46"/>
      <c r="F24" s="46"/>
      <c r="G24" s="46"/>
      <c r="H24" s="46"/>
      <c r="I24" s="46"/>
      <c r="J24" s="4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>
      <c r="A25" s="38" t="s">
        <v>26</v>
      </c>
      <c r="B25" s="46"/>
      <c r="C25" s="39">
        <v>3852.0</v>
      </c>
      <c r="D25" s="39">
        <v>3138.0</v>
      </c>
      <c r="E25" s="39">
        <v>3808.0</v>
      </c>
      <c r="F25" s="39">
        <v>4249.0</v>
      </c>
      <c r="G25" s="39">
        <v>4466.0</v>
      </c>
      <c r="H25" s="39">
        <v>8348.0</v>
      </c>
      <c r="I25" s="39">
        <v>9889.0</v>
      </c>
      <c r="J25" s="39">
        <v>8574.0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>
      <c r="A26" s="38" t="s">
        <v>27</v>
      </c>
      <c r="B26" s="46"/>
      <c r="C26" s="39">
        <v>2072.0</v>
      </c>
      <c r="D26" s="39">
        <v>2319.0</v>
      </c>
      <c r="E26" s="39">
        <v>2371.0</v>
      </c>
      <c r="F26" s="39">
        <v>996.0</v>
      </c>
      <c r="G26" s="39">
        <v>197.0</v>
      </c>
      <c r="H26" s="39">
        <v>439.0</v>
      </c>
      <c r="I26" s="39">
        <v>3587.0</v>
      </c>
      <c r="J26" s="39">
        <v>4423.0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>
      <c r="A27" s="38" t="s">
        <v>28</v>
      </c>
      <c r="B27" s="46"/>
      <c r="C27" s="39">
        <v>3358.0</v>
      </c>
      <c r="D27" s="39">
        <v>3241.0</v>
      </c>
      <c r="E27" s="39">
        <v>3677.0</v>
      </c>
      <c r="F27" s="39">
        <v>3498.0</v>
      </c>
      <c r="G27" s="39">
        <v>4272.0</v>
      </c>
      <c r="H27" s="39">
        <v>2749.0</v>
      </c>
      <c r="I27" s="39">
        <v>4463.0</v>
      </c>
      <c r="J27" s="39">
        <v>4667.0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>
      <c r="A28" s="38" t="s">
        <v>29</v>
      </c>
      <c r="B28" s="46"/>
      <c r="C28" s="39">
        <v>4337.0</v>
      </c>
      <c r="D28" s="39">
        <v>4838.0</v>
      </c>
      <c r="E28" s="39">
        <v>5055.0</v>
      </c>
      <c r="F28" s="39">
        <v>5261.0</v>
      </c>
      <c r="G28" s="39">
        <v>5622.0</v>
      </c>
      <c r="H28" s="39">
        <v>7367.0</v>
      </c>
      <c r="I28" s="39">
        <v>6854.0</v>
      </c>
      <c r="J28" s="39">
        <v>8420.0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>
      <c r="A29" s="38" t="s">
        <v>135</v>
      </c>
      <c r="B29" s="46"/>
      <c r="C29" s="39">
        <v>389.0</v>
      </c>
      <c r="D29" s="46"/>
      <c r="E29" s="46"/>
      <c r="F29" s="46"/>
      <c r="G29" s="46"/>
      <c r="H29" s="46"/>
      <c r="I29" s="46"/>
      <c r="J29" s="46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>
      <c r="A30" s="38" t="s">
        <v>30</v>
      </c>
      <c r="B30" s="46"/>
      <c r="C30" s="39">
        <v>1968.0</v>
      </c>
      <c r="D30" s="39">
        <v>1489.0</v>
      </c>
      <c r="E30" s="39">
        <v>1150.0</v>
      </c>
      <c r="F30" s="39">
        <v>1130.0</v>
      </c>
      <c r="G30" s="39">
        <v>1968.0</v>
      </c>
      <c r="H30" s="39">
        <v>1653.0</v>
      </c>
      <c r="I30" s="39">
        <v>1498.0</v>
      </c>
      <c r="J30" s="39">
        <v>2129.0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>
      <c r="A31" s="47" t="s">
        <v>31</v>
      </c>
      <c r="B31" s="48"/>
      <c r="C31" s="49">
        <f t="shared" ref="C31:J31" si="10">+SUM(C25:C30)</f>
        <v>15976</v>
      </c>
      <c r="D31" s="49">
        <f t="shared" si="10"/>
        <v>15025</v>
      </c>
      <c r="E31" s="49">
        <f t="shared" si="10"/>
        <v>16061</v>
      </c>
      <c r="F31" s="49">
        <f t="shared" si="10"/>
        <v>15134</v>
      </c>
      <c r="G31" s="49">
        <f t="shared" si="10"/>
        <v>16525</v>
      </c>
      <c r="H31" s="49">
        <f t="shared" si="10"/>
        <v>20556</v>
      </c>
      <c r="I31" s="49">
        <f t="shared" si="10"/>
        <v>26291</v>
      </c>
      <c r="J31" s="49">
        <f t="shared" si="10"/>
        <v>28213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>
      <c r="A32" s="38" t="s">
        <v>32</v>
      </c>
      <c r="B32" s="46"/>
      <c r="C32" s="39">
        <v>3011.0</v>
      </c>
      <c r="D32" s="39">
        <v>3520.0</v>
      </c>
      <c r="E32" s="39">
        <v>3989.0</v>
      </c>
      <c r="F32" s="39">
        <v>4454.0</v>
      </c>
      <c r="G32" s="39">
        <v>4744.0</v>
      </c>
      <c r="H32" s="39">
        <v>4866.0</v>
      </c>
      <c r="I32" s="39">
        <v>4904.0</v>
      </c>
      <c r="J32" s="39">
        <v>4791.0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>
      <c r="A33" s="38" t="s">
        <v>33</v>
      </c>
      <c r="B33" s="46"/>
      <c r="C33" s="46"/>
      <c r="D33" s="46"/>
      <c r="E33" s="46"/>
      <c r="F33" s="46"/>
      <c r="G33" s="46"/>
      <c r="H33" s="39">
        <v>3097.0</v>
      </c>
      <c r="I33" s="39">
        <v>3113.0</v>
      </c>
      <c r="J33" s="39">
        <v>2926.0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>
      <c r="A34" s="38" t="s">
        <v>34</v>
      </c>
      <c r="B34" s="46"/>
      <c r="C34" s="39">
        <v>281.0</v>
      </c>
      <c r="D34" s="39">
        <v>281.0</v>
      </c>
      <c r="E34" s="39">
        <v>283.0</v>
      </c>
      <c r="F34" s="39">
        <v>285.0</v>
      </c>
      <c r="G34" s="39">
        <v>283.0</v>
      </c>
      <c r="H34" s="39">
        <v>274.0</v>
      </c>
      <c r="I34" s="39">
        <v>269.0</v>
      </c>
      <c r="J34" s="39">
        <v>286.0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>
      <c r="A35" s="38" t="s">
        <v>35</v>
      </c>
      <c r="B35" s="46"/>
      <c r="C35" s="39">
        <v>131.0</v>
      </c>
      <c r="D35" s="39">
        <v>131.0</v>
      </c>
      <c r="E35" s="39">
        <v>139.0</v>
      </c>
      <c r="F35" s="39">
        <v>154.0</v>
      </c>
      <c r="G35" s="39">
        <v>154.0</v>
      </c>
      <c r="H35" s="39">
        <v>223.0</v>
      </c>
      <c r="I35" s="39">
        <v>242.0</v>
      </c>
      <c r="J35" s="39">
        <v>284.0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>
      <c r="A36" s="38" t="s">
        <v>36</v>
      </c>
      <c r="B36" s="46"/>
      <c r="C36" s="39">
        <v>2201.0</v>
      </c>
      <c r="D36" s="39">
        <v>2422.0</v>
      </c>
      <c r="E36" s="39">
        <v>2787.0</v>
      </c>
      <c r="F36" s="39">
        <v>2509.0</v>
      </c>
      <c r="G36" s="39">
        <v>2011.0</v>
      </c>
      <c r="H36" s="39">
        <v>2326.0</v>
      </c>
      <c r="I36" s="39">
        <v>2921.0</v>
      </c>
      <c r="J36" s="39">
        <v>3821.0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>
      <c r="A37" s="51" t="s">
        <v>37</v>
      </c>
      <c r="B37" s="52"/>
      <c r="C37" s="53">
        <f t="shared" ref="C37:J37" si="11">+SUM(C31:C36)</f>
        <v>21600</v>
      </c>
      <c r="D37" s="53">
        <f t="shared" si="11"/>
        <v>21379</v>
      </c>
      <c r="E37" s="53">
        <f t="shared" si="11"/>
        <v>23259</v>
      </c>
      <c r="F37" s="53">
        <f t="shared" si="11"/>
        <v>22536</v>
      </c>
      <c r="G37" s="53">
        <f t="shared" si="11"/>
        <v>23717</v>
      </c>
      <c r="H37" s="53">
        <f t="shared" si="11"/>
        <v>31342</v>
      </c>
      <c r="I37" s="53">
        <f t="shared" si="11"/>
        <v>37740</v>
      </c>
      <c r="J37" s="53">
        <f t="shared" si="11"/>
        <v>40321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>
      <c r="A38" s="42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>
      <c r="A39" s="38" t="s">
        <v>39</v>
      </c>
      <c r="B39" s="46"/>
      <c r="C39" s="46"/>
      <c r="D39" s="46"/>
      <c r="E39" s="46"/>
      <c r="F39" s="46"/>
      <c r="G39" s="46"/>
      <c r="H39" s="46"/>
      <c r="I39" s="46"/>
      <c r="J39" s="46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>
      <c r="A40" s="38" t="s">
        <v>40</v>
      </c>
      <c r="B40" s="46"/>
      <c r="C40" s="39">
        <v>107.0</v>
      </c>
      <c r="D40" s="39">
        <v>44.0</v>
      </c>
      <c r="E40" s="39">
        <v>6.0</v>
      </c>
      <c r="F40" s="39">
        <v>6.0</v>
      </c>
      <c r="G40" s="39">
        <v>6.0</v>
      </c>
      <c r="H40" s="39">
        <v>3.0</v>
      </c>
      <c r="I40" s="39">
        <v>0.0</v>
      </c>
      <c r="J40" s="39">
        <v>500.0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>
      <c r="A41" s="38" t="s">
        <v>41</v>
      </c>
      <c r="B41" s="46"/>
      <c r="C41" s="39">
        <v>74.0</v>
      </c>
      <c r="D41" s="39">
        <v>1.0</v>
      </c>
      <c r="E41" s="39">
        <v>325.0</v>
      </c>
      <c r="F41" s="39">
        <v>336.0</v>
      </c>
      <c r="G41" s="39">
        <v>9.0</v>
      </c>
      <c r="H41" s="39">
        <v>248.0</v>
      </c>
      <c r="I41" s="39">
        <v>2.0</v>
      </c>
      <c r="J41" s="39">
        <v>10.0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>
      <c r="A42" s="38" t="s">
        <v>42</v>
      </c>
      <c r="B42" s="46"/>
      <c r="C42" s="39">
        <v>2131.0</v>
      </c>
      <c r="D42" s="39">
        <v>2191.0</v>
      </c>
      <c r="E42" s="39">
        <v>2048.0</v>
      </c>
      <c r="F42" s="39">
        <v>2279.0</v>
      </c>
      <c r="G42" s="39">
        <v>2612.0</v>
      </c>
      <c r="H42" s="39">
        <v>2248.0</v>
      </c>
      <c r="I42" s="39">
        <v>2836.0</v>
      </c>
      <c r="J42" s="39">
        <v>3358.0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>
      <c r="A43" s="38" t="s">
        <v>43</v>
      </c>
      <c r="B43" s="46"/>
      <c r="C43" s="46"/>
      <c r="D43" s="46"/>
      <c r="E43" s="46"/>
      <c r="F43" s="46"/>
      <c r="G43" s="46"/>
      <c r="H43" s="39">
        <v>445.0</v>
      </c>
      <c r="I43" s="39">
        <v>467.0</v>
      </c>
      <c r="J43" s="39">
        <v>420.0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>
      <c r="A44" s="38" t="s">
        <v>44</v>
      </c>
      <c r="B44" s="46"/>
      <c r="C44" s="39">
        <v>3951.0</v>
      </c>
      <c r="D44" s="39">
        <v>3037.0</v>
      </c>
      <c r="E44" s="39">
        <v>3011.0</v>
      </c>
      <c r="F44" s="39">
        <v>3269.0</v>
      </c>
      <c r="G44" s="39">
        <v>5010.0</v>
      </c>
      <c r="H44" s="39">
        <v>5184.0</v>
      </c>
      <c r="I44" s="39">
        <v>6063.0</v>
      </c>
      <c r="J44" s="39">
        <v>6220.0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>
      <c r="A45" s="38" t="s">
        <v>45</v>
      </c>
      <c r="B45" s="46"/>
      <c r="C45" s="39">
        <v>71.0</v>
      </c>
      <c r="D45" s="39">
        <v>85.0</v>
      </c>
      <c r="E45" s="39">
        <v>84.0</v>
      </c>
      <c r="F45" s="39">
        <v>150.0</v>
      </c>
      <c r="G45" s="39">
        <v>229.0</v>
      </c>
      <c r="H45" s="39">
        <v>156.0</v>
      </c>
      <c r="I45" s="39">
        <v>306.0</v>
      </c>
      <c r="J45" s="39">
        <v>222.0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>
      <c r="A46" s="47" t="s">
        <v>46</v>
      </c>
      <c r="B46" s="48"/>
      <c r="C46" s="49">
        <f t="shared" ref="C46:J46" si="12">+SUM(C40:C45)</f>
        <v>6334</v>
      </c>
      <c r="D46" s="49">
        <f t="shared" si="12"/>
        <v>5358</v>
      </c>
      <c r="E46" s="49">
        <f t="shared" si="12"/>
        <v>5474</v>
      </c>
      <c r="F46" s="49">
        <f t="shared" si="12"/>
        <v>6040</v>
      </c>
      <c r="G46" s="49">
        <f t="shared" si="12"/>
        <v>7866</v>
      </c>
      <c r="H46" s="49">
        <f t="shared" si="12"/>
        <v>8284</v>
      </c>
      <c r="I46" s="49">
        <f t="shared" si="12"/>
        <v>9674</v>
      </c>
      <c r="J46" s="49">
        <f t="shared" si="12"/>
        <v>10730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>
      <c r="A47" s="38" t="s">
        <v>47</v>
      </c>
      <c r="B47" s="46"/>
      <c r="C47" s="39">
        <v>1079.0</v>
      </c>
      <c r="D47" s="39">
        <v>1993.0</v>
      </c>
      <c r="E47" s="39">
        <v>3471.0</v>
      </c>
      <c r="F47" s="39">
        <v>3468.0</v>
      </c>
      <c r="G47" s="39">
        <v>3464.0</v>
      </c>
      <c r="H47" s="39">
        <v>9406.0</v>
      </c>
      <c r="I47" s="39">
        <v>9413.0</v>
      </c>
      <c r="J47" s="39">
        <v>8920.0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>
      <c r="A48" s="38" t="s">
        <v>48</v>
      </c>
      <c r="B48" s="46"/>
      <c r="C48" s="46"/>
      <c r="D48" s="46"/>
      <c r="E48" s="46"/>
      <c r="F48" s="46"/>
      <c r="G48" s="46"/>
      <c r="H48" s="39">
        <v>2913.0</v>
      </c>
      <c r="I48" s="39">
        <v>2931.0</v>
      </c>
      <c r="J48" s="39">
        <v>2777.0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>
      <c r="A49" s="38" t="s">
        <v>49</v>
      </c>
      <c r="B49" s="46"/>
      <c r="C49" s="39">
        <v>1480.0</v>
      </c>
      <c r="D49" s="39">
        <v>1770.0</v>
      </c>
      <c r="E49" s="39">
        <v>1907.0</v>
      </c>
      <c r="F49" s="39">
        <v>3216.0</v>
      </c>
      <c r="G49" s="39">
        <v>3347.0</v>
      </c>
      <c r="H49" s="39">
        <v>2684.0</v>
      </c>
      <c r="I49" s="39">
        <v>2955.0</v>
      </c>
      <c r="J49" s="39">
        <v>2613.0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>
      <c r="A50" s="38" t="s">
        <v>50</v>
      </c>
      <c r="B50" s="46"/>
      <c r="C50" s="46"/>
      <c r="D50" s="46"/>
      <c r="E50" s="46"/>
      <c r="F50" s="46"/>
      <c r="G50" s="46"/>
      <c r="H50" s="46"/>
      <c r="I50" s="46"/>
      <c r="J50" s="46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>
      <c r="A51" s="38" t="s">
        <v>51</v>
      </c>
      <c r="B51" s="46"/>
      <c r="C51" s="46"/>
      <c r="D51" s="46"/>
      <c r="E51" s="46"/>
      <c r="F51" s="46"/>
      <c r="G51" s="46"/>
      <c r="H51" s="46"/>
      <c r="I51" s="39">
        <v>0.0</v>
      </c>
      <c r="J51" s="39">
        <v>0.0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>
      <c r="A52" s="38" t="s">
        <v>52</v>
      </c>
      <c r="B52" s="46"/>
      <c r="C52" s="46"/>
      <c r="D52" s="46"/>
      <c r="E52" s="46"/>
      <c r="F52" s="46"/>
      <c r="G52" s="46"/>
      <c r="H52" s="46"/>
      <c r="I52" s="46"/>
      <c r="J52" s="46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>
      <c r="A53" s="38" t="s">
        <v>53</v>
      </c>
      <c r="B53" s="46"/>
      <c r="C53" s="46"/>
      <c r="D53" s="46"/>
      <c r="E53" s="46"/>
      <c r="F53" s="46"/>
      <c r="G53" s="46"/>
      <c r="H53" s="46"/>
      <c r="I53" s="46"/>
      <c r="J53" s="46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>
      <c r="A54" s="38" t="s">
        <v>54</v>
      </c>
      <c r="B54" s="46"/>
      <c r="C54" s="46"/>
      <c r="D54" s="46"/>
      <c r="E54" s="46"/>
      <c r="F54" s="46"/>
      <c r="G54" s="46"/>
      <c r="H54" s="46"/>
      <c r="I54" s="46"/>
      <c r="J54" s="46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>
      <c r="A55" s="38" t="s">
        <v>55</v>
      </c>
      <c r="B55" s="46"/>
      <c r="C55" s="39">
        <v>3.0</v>
      </c>
      <c r="D55" s="39">
        <v>3.0</v>
      </c>
      <c r="E55" s="39">
        <v>3.0</v>
      </c>
      <c r="F55" s="39">
        <v>3.0</v>
      </c>
      <c r="G55" s="39">
        <v>3.0</v>
      </c>
      <c r="H55" s="39">
        <v>3.0</v>
      </c>
      <c r="I55" s="39">
        <v>3.0</v>
      </c>
      <c r="J55" s="39">
        <v>3.0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>
      <c r="A56" s="38" t="s">
        <v>56</v>
      </c>
      <c r="B56" s="46"/>
      <c r="C56" s="39">
        <v>6773.0</v>
      </c>
      <c r="D56" s="39">
        <v>7786.0</v>
      </c>
      <c r="E56" s="39">
        <v>8638.0</v>
      </c>
      <c r="F56" s="39">
        <v>6384.0</v>
      </c>
      <c r="G56" s="39">
        <v>7163.0</v>
      </c>
      <c r="H56" s="39">
        <v>8299.0</v>
      </c>
      <c r="I56" s="39">
        <v>9965.0</v>
      </c>
      <c r="J56" s="39">
        <v>11484.0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>
      <c r="A57" s="38" t="s">
        <v>57</v>
      </c>
      <c r="B57" s="46"/>
      <c r="C57" s="39">
        <v>1246.0</v>
      </c>
      <c r="D57" s="39">
        <v>318.0</v>
      </c>
      <c r="E57" s="39">
        <v>-213.0</v>
      </c>
      <c r="F57" s="39">
        <v>-92.0</v>
      </c>
      <c r="G57" s="39">
        <v>231.0</v>
      </c>
      <c r="H57" s="39">
        <v>-56.0</v>
      </c>
      <c r="I57" s="39">
        <v>-380.0</v>
      </c>
      <c r="J57" s="39">
        <v>318.0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>
      <c r="A58" s="38" t="s">
        <v>58</v>
      </c>
      <c r="B58" s="46"/>
      <c r="C58" s="39">
        <v>4685.0</v>
      </c>
      <c r="D58" s="39">
        <v>4151.0</v>
      </c>
      <c r="E58" s="39">
        <v>3979.0</v>
      </c>
      <c r="F58" s="39">
        <v>3517.0</v>
      </c>
      <c r="G58" s="39">
        <v>1643.0</v>
      </c>
      <c r="H58" s="39">
        <v>-191.0</v>
      </c>
      <c r="I58" s="39">
        <v>3179.0</v>
      </c>
      <c r="J58" s="39">
        <v>3476.0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>
      <c r="A59" s="47" t="s">
        <v>59</v>
      </c>
      <c r="B59" s="48"/>
      <c r="C59" s="49">
        <f t="shared" ref="C59:J59" si="13">+SUM(C54:C58)</f>
        <v>12707</v>
      </c>
      <c r="D59" s="49">
        <f t="shared" si="13"/>
        <v>12258</v>
      </c>
      <c r="E59" s="49">
        <f t="shared" si="13"/>
        <v>12407</v>
      </c>
      <c r="F59" s="49">
        <f t="shared" si="13"/>
        <v>9812</v>
      </c>
      <c r="G59" s="49">
        <f t="shared" si="13"/>
        <v>9040</v>
      </c>
      <c r="H59" s="49">
        <f t="shared" si="13"/>
        <v>8055</v>
      </c>
      <c r="I59" s="49">
        <f t="shared" si="13"/>
        <v>12767</v>
      </c>
      <c r="J59" s="49">
        <f t="shared" si="13"/>
        <v>15281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>
      <c r="A60" s="51" t="s">
        <v>60</v>
      </c>
      <c r="B60" s="52"/>
      <c r="C60" s="53">
        <f t="shared" ref="C60:J60" si="14">+SUM(C46:C51)+C59</f>
        <v>21600</v>
      </c>
      <c r="D60" s="53">
        <f t="shared" si="14"/>
        <v>21379</v>
      </c>
      <c r="E60" s="53">
        <f t="shared" si="14"/>
        <v>23259</v>
      </c>
      <c r="F60" s="53">
        <f t="shared" si="14"/>
        <v>22536</v>
      </c>
      <c r="G60" s="53">
        <f t="shared" si="14"/>
        <v>23717</v>
      </c>
      <c r="H60" s="53">
        <f t="shared" si="14"/>
        <v>31342</v>
      </c>
      <c r="I60" s="53">
        <f t="shared" si="14"/>
        <v>37740</v>
      </c>
      <c r="J60" s="53">
        <f t="shared" si="14"/>
        <v>40321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>
      <c r="A61" s="60" t="s">
        <v>61</v>
      </c>
      <c r="B61" s="46"/>
      <c r="C61" s="61">
        <f t="shared" ref="C61:J61" si="15">+C60-C37</f>
        <v>0</v>
      </c>
      <c r="D61" s="61">
        <f t="shared" si="15"/>
        <v>0</v>
      </c>
      <c r="E61" s="61">
        <f t="shared" si="15"/>
        <v>0</v>
      </c>
      <c r="F61" s="61">
        <f t="shared" si="15"/>
        <v>0</v>
      </c>
      <c r="G61" s="61">
        <f t="shared" si="15"/>
        <v>0</v>
      </c>
      <c r="H61" s="61">
        <f t="shared" si="15"/>
        <v>0</v>
      </c>
      <c r="I61" s="61">
        <f t="shared" si="15"/>
        <v>0</v>
      </c>
      <c r="J61" s="61">
        <f t="shared" si="15"/>
        <v>0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>
      <c r="A62" s="62" t="s">
        <v>62</v>
      </c>
      <c r="B62" s="63"/>
      <c r="C62" s="63"/>
      <c r="D62" s="63"/>
      <c r="E62" s="63"/>
      <c r="F62" s="63"/>
      <c r="G62" s="63"/>
      <c r="H62" s="63"/>
      <c r="I62" s="63"/>
      <c r="J62" s="63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>
      <c r="A63" s="38" t="s">
        <v>63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>
      <c r="A64" s="42" t="s">
        <v>64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>
      <c r="A65" s="42" t="s">
        <v>65</v>
      </c>
      <c r="B65" s="46"/>
      <c r="C65" s="43">
        <f t="shared" ref="C65:J65" si="16">+C12</f>
        <v>3273</v>
      </c>
      <c r="D65" s="43">
        <f t="shared" si="16"/>
        <v>3760</v>
      </c>
      <c r="E65" s="43">
        <f t="shared" si="16"/>
        <v>4240</v>
      </c>
      <c r="F65" s="43">
        <f t="shared" si="16"/>
        <v>1933</v>
      </c>
      <c r="G65" s="43">
        <f t="shared" si="16"/>
        <v>4029</v>
      </c>
      <c r="H65" s="43">
        <f t="shared" si="16"/>
        <v>2539</v>
      </c>
      <c r="I65" s="43">
        <f t="shared" si="16"/>
        <v>5727</v>
      </c>
      <c r="J65" s="43">
        <f t="shared" si="16"/>
        <v>6046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>
      <c r="A66" s="38" t="s">
        <v>66</v>
      </c>
      <c r="B66" s="46"/>
      <c r="C66" s="46"/>
      <c r="D66" s="46"/>
      <c r="E66" s="46"/>
      <c r="F66" s="46"/>
      <c r="G66" s="46"/>
      <c r="H66" s="46"/>
      <c r="I66" s="46"/>
      <c r="J66" s="46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>
      <c r="A67" s="38" t="s">
        <v>67</v>
      </c>
      <c r="B67" s="46"/>
      <c r="C67" s="39">
        <v>606.0</v>
      </c>
      <c r="D67" s="39">
        <v>649.0</v>
      </c>
      <c r="E67" s="39">
        <v>706.0</v>
      </c>
      <c r="F67" s="39">
        <v>747.0</v>
      </c>
      <c r="G67" s="39">
        <v>705.0</v>
      </c>
      <c r="H67" s="39">
        <v>721.0</v>
      </c>
      <c r="I67" s="39">
        <v>744.0</v>
      </c>
      <c r="J67" s="39">
        <v>717.0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>
      <c r="A68" s="38" t="s">
        <v>68</v>
      </c>
      <c r="B68" s="46"/>
      <c r="C68" s="39">
        <v>-113.0</v>
      </c>
      <c r="D68" s="39">
        <v>-80.0</v>
      </c>
      <c r="E68" s="39">
        <v>-273.0</v>
      </c>
      <c r="F68" s="39">
        <v>647.0</v>
      </c>
      <c r="G68" s="39">
        <v>34.0</v>
      </c>
      <c r="H68" s="39">
        <v>-380.0</v>
      </c>
      <c r="I68" s="39">
        <v>-385.0</v>
      </c>
      <c r="J68" s="39">
        <v>-650.0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>
      <c r="A69" s="38" t="s">
        <v>69</v>
      </c>
      <c r="B69" s="46"/>
      <c r="C69" s="39">
        <v>191.0</v>
      </c>
      <c r="D69" s="39">
        <v>236.0</v>
      </c>
      <c r="E69" s="39">
        <v>215.0</v>
      </c>
      <c r="F69" s="39">
        <v>218.0</v>
      </c>
      <c r="G69" s="39">
        <v>325.0</v>
      </c>
      <c r="H69" s="39">
        <v>429.0</v>
      </c>
      <c r="I69" s="39">
        <v>611.0</v>
      </c>
      <c r="J69" s="39">
        <v>638.0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>
      <c r="A70" s="38" t="s">
        <v>70</v>
      </c>
      <c r="B70" s="46"/>
      <c r="C70" s="39">
        <v>43.0</v>
      </c>
      <c r="D70" s="39">
        <v>13.0</v>
      </c>
      <c r="E70" s="39">
        <v>10.0</v>
      </c>
      <c r="F70" s="39">
        <v>27.0</v>
      </c>
      <c r="G70" s="39">
        <v>15.0</v>
      </c>
      <c r="H70" s="39">
        <v>398.0</v>
      </c>
      <c r="I70" s="39">
        <v>53.0</v>
      </c>
      <c r="J70" s="39">
        <v>123.0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>
      <c r="A71" s="38" t="s">
        <v>71</v>
      </c>
      <c r="B71" s="46"/>
      <c r="C71" s="39">
        <v>424.0</v>
      </c>
      <c r="D71" s="39">
        <v>98.0</v>
      </c>
      <c r="E71" s="39">
        <v>-117.0</v>
      </c>
      <c r="F71" s="39">
        <v>-99.0</v>
      </c>
      <c r="G71" s="39">
        <v>233.0</v>
      </c>
      <c r="H71" s="39">
        <v>23.0</v>
      </c>
      <c r="I71" s="39">
        <v>-138.0</v>
      </c>
      <c r="J71" s="39">
        <v>-26.0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>
      <c r="A72" s="38" t="s">
        <v>72</v>
      </c>
      <c r="B72" s="46"/>
      <c r="C72" s="46"/>
      <c r="D72" s="46"/>
      <c r="E72" s="46"/>
      <c r="F72" s="46"/>
      <c r="G72" s="46"/>
      <c r="H72" s="46"/>
      <c r="I72" s="46"/>
      <c r="J72" s="46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>
      <c r="A73" s="38" t="s">
        <v>73</v>
      </c>
      <c r="B73" s="46"/>
      <c r="C73" s="39">
        <v>-216.0</v>
      </c>
      <c r="D73" s="39">
        <v>60.0</v>
      </c>
      <c r="E73" s="39">
        <v>-426.0</v>
      </c>
      <c r="F73" s="39">
        <v>187.0</v>
      </c>
      <c r="G73" s="39">
        <v>-270.0</v>
      </c>
      <c r="H73" s="39">
        <v>1239.0</v>
      </c>
      <c r="I73" s="39">
        <v>-1606.0</v>
      </c>
      <c r="J73" s="39">
        <v>-504.0</v>
      </c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>
      <c r="A74" s="38" t="s">
        <v>74</v>
      </c>
      <c r="B74" s="46"/>
      <c r="C74" s="39">
        <v>-621.0</v>
      </c>
      <c r="D74" s="39">
        <v>-590.0</v>
      </c>
      <c r="E74" s="39">
        <v>-231.0</v>
      </c>
      <c r="F74" s="39">
        <v>-255.0</v>
      </c>
      <c r="G74" s="39">
        <v>-490.0</v>
      </c>
      <c r="H74" s="39">
        <v>-1854.0</v>
      </c>
      <c r="I74" s="39">
        <v>507.0</v>
      </c>
      <c r="J74" s="39">
        <v>-1676.0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>
      <c r="A75" s="38" t="s">
        <v>75</v>
      </c>
      <c r="B75" s="46"/>
      <c r="C75" s="39">
        <v>-144.0</v>
      </c>
      <c r="D75" s="39">
        <v>-161.0</v>
      </c>
      <c r="E75" s="39">
        <v>-120.0</v>
      </c>
      <c r="F75" s="39">
        <v>35.0</v>
      </c>
      <c r="G75" s="39">
        <v>-203.0</v>
      </c>
      <c r="H75" s="39">
        <v>-654.0</v>
      </c>
      <c r="I75" s="39">
        <v>-182.0</v>
      </c>
      <c r="J75" s="39">
        <v>-845.0</v>
      </c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>
      <c r="A76" s="38" t="s">
        <v>76</v>
      </c>
      <c r="B76" s="46"/>
      <c r="C76" s="39">
        <v>1237.0</v>
      </c>
      <c r="D76" s="39">
        <v>-889.0</v>
      </c>
      <c r="E76" s="39">
        <v>-364.0</v>
      </c>
      <c r="F76" s="39">
        <v>1515.0</v>
      </c>
      <c r="G76" s="39">
        <v>1525.0</v>
      </c>
      <c r="H76" s="39">
        <v>24.0</v>
      </c>
      <c r="I76" s="39">
        <v>1326.0</v>
      </c>
      <c r="J76" s="39">
        <v>1365.0</v>
      </c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>
      <c r="A77" s="64" t="s">
        <v>77</v>
      </c>
      <c r="B77" s="65"/>
      <c r="C77" s="66">
        <f t="shared" ref="C77:J77" si="17">+SUM(C65:C76)</f>
        <v>4680</v>
      </c>
      <c r="D77" s="66">
        <f t="shared" si="17"/>
        <v>3096</v>
      </c>
      <c r="E77" s="66">
        <f t="shared" si="17"/>
        <v>3640</v>
      </c>
      <c r="F77" s="66">
        <f t="shared" si="17"/>
        <v>4955</v>
      </c>
      <c r="G77" s="66">
        <f t="shared" si="17"/>
        <v>5903</v>
      </c>
      <c r="H77" s="66">
        <f t="shared" si="17"/>
        <v>2485</v>
      </c>
      <c r="I77" s="66">
        <f t="shared" si="17"/>
        <v>6657</v>
      </c>
      <c r="J77" s="66">
        <f t="shared" si="17"/>
        <v>5188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>
      <c r="A78" s="42" t="s">
        <v>78</v>
      </c>
      <c r="B78" s="46"/>
      <c r="C78" s="46"/>
      <c r="D78" s="46"/>
      <c r="E78" s="46"/>
      <c r="F78" s="46"/>
      <c r="G78" s="46"/>
      <c r="H78" s="46"/>
      <c r="I78" s="46"/>
      <c r="J78" s="46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>
      <c r="A79" s="38" t="s">
        <v>79</v>
      </c>
      <c r="B79" s="46"/>
      <c r="C79" s="39">
        <v>-4936.0</v>
      </c>
      <c r="D79" s="39">
        <v>-5367.0</v>
      </c>
      <c r="E79" s="39">
        <v>-5928.0</v>
      </c>
      <c r="F79" s="39">
        <v>-4783.0</v>
      </c>
      <c r="G79" s="39">
        <v>-2937.0</v>
      </c>
      <c r="H79" s="39">
        <v>-2426.0</v>
      </c>
      <c r="I79" s="39">
        <v>-9961.0</v>
      </c>
      <c r="J79" s="39">
        <v>-12913.0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>
      <c r="A80" s="38" t="s">
        <v>80</v>
      </c>
      <c r="B80" s="46"/>
      <c r="C80" s="39">
        <v>3655.0</v>
      </c>
      <c r="D80" s="39">
        <v>2924.0</v>
      </c>
      <c r="E80" s="39">
        <v>3623.0</v>
      </c>
      <c r="F80" s="39">
        <v>3613.0</v>
      </c>
      <c r="G80" s="39">
        <v>1715.0</v>
      </c>
      <c r="H80" s="39">
        <v>74.0</v>
      </c>
      <c r="I80" s="39">
        <v>4236.0</v>
      </c>
      <c r="J80" s="39">
        <v>8199.0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>
      <c r="A81" s="38" t="s">
        <v>81</v>
      </c>
      <c r="B81" s="46"/>
      <c r="C81" s="39">
        <v>2216.0</v>
      </c>
      <c r="D81" s="39">
        <v>2386.0</v>
      </c>
      <c r="E81" s="39">
        <v>2423.0</v>
      </c>
      <c r="F81" s="39">
        <v>2496.0</v>
      </c>
      <c r="G81" s="39">
        <v>2072.0</v>
      </c>
      <c r="H81" s="39">
        <v>2379.0</v>
      </c>
      <c r="I81" s="39">
        <v>2449.0</v>
      </c>
      <c r="J81" s="39">
        <v>3967.0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>
      <c r="A82" s="38" t="s">
        <v>136</v>
      </c>
      <c r="B82" s="46"/>
      <c r="C82" s="39">
        <v>-150.0</v>
      </c>
      <c r="D82" s="39">
        <v>150.0</v>
      </c>
      <c r="E82" s="46"/>
      <c r="F82" s="46"/>
      <c r="G82" s="46"/>
      <c r="H82" s="46"/>
      <c r="I82" s="46"/>
      <c r="J82" s="46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>
      <c r="A83" s="38" t="s">
        <v>82</v>
      </c>
      <c r="B83" s="39">
        <v>-880.0</v>
      </c>
      <c r="C83" s="39">
        <v>-963.0</v>
      </c>
      <c r="D83" s="39">
        <v>-1143.0</v>
      </c>
      <c r="E83" s="39">
        <v>-1105.0</v>
      </c>
      <c r="F83" s="39">
        <v>-1028.0</v>
      </c>
      <c r="G83" s="39">
        <v>-1119.0</v>
      </c>
      <c r="H83" s="39">
        <v>-1086.0</v>
      </c>
      <c r="I83" s="39">
        <v>-695.0</v>
      </c>
      <c r="J83" s="39">
        <v>-758.0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>
      <c r="A84" s="38" t="s">
        <v>137</v>
      </c>
      <c r="B84" s="46"/>
      <c r="C84" s="39">
        <v>3.0</v>
      </c>
      <c r="D84" s="39">
        <v>10.0</v>
      </c>
      <c r="E84" s="39">
        <v>13.0</v>
      </c>
      <c r="F84" s="46"/>
      <c r="G84" s="46"/>
      <c r="H84" s="46"/>
      <c r="I84" s="46"/>
      <c r="J84" s="46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>
      <c r="A85" s="38" t="s">
        <v>83</v>
      </c>
      <c r="B85" s="46"/>
      <c r="C85" s="39">
        <v>0.0</v>
      </c>
      <c r="D85" s="39">
        <v>6.0</v>
      </c>
      <c r="E85" s="39">
        <v>-34.0</v>
      </c>
      <c r="F85" s="39">
        <v>-22.0</v>
      </c>
      <c r="G85" s="39">
        <v>5.0</v>
      </c>
      <c r="H85" s="39">
        <v>31.0</v>
      </c>
      <c r="I85" s="39">
        <v>171.0</v>
      </c>
      <c r="J85" s="39">
        <v>-19.0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>
      <c r="A86" s="64" t="s">
        <v>84</v>
      </c>
      <c r="B86" s="65"/>
      <c r="C86" s="66">
        <f t="shared" ref="C86:J86" si="18">+SUM(C79:C85)</f>
        <v>-175</v>
      </c>
      <c r="D86" s="66">
        <f t="shared" si="18"/>
        <v>-1034</v>
      </c>
      <c r="E86" s="66">
        <f t="shared" si="18"/>
        <v>-1008</v>
      </c>
      <c r="F86" s="66">
        <f t="shared" si="18"/>
        <v>276</v>
      </c>
      <c r="G86" s="66">
        <f t="shared" si="18"/>
        <v>-264</v>
      </c>
      <c r="H86" s="66">
        <f t="shared" si="18"/>
        <v>-1028</v>
      </c>
      <c r="I86" s="66">
        <f t="shared" si="18"/>
        <v>-3800</v>
      </c>
      <c r="J86" s="66">
        <f t="shared" si="18"/>
        <v>-1524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>
      <c r="A87" s="42" t="s">
        <v>85</v>
      </c>
      <c r="B87" s="46"/>
      <c r="C87" s="46"/>
      <c r="D87" s="46"/>
      <c r="E87" s="46"/>
      <c r="F87" s="46"/>
      <c r="G87" s="46"/>
      <c r="H87" s="46"/>
      <c r="I87" s="46"/>
      <c r="J87" s="46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>
      <c r="A88" s="38" t="s">
        <v>86</v>
      </c>
      <c r="B88" s="46"/>
      <c r="C88" s="39">
        <v>0.0</v>
      </c>
      <c r="D88" s="39">
        <v>981.0</v>
      </c>
      <c r="E88" s="39">
        <v>1482.0</v>
      </c>
      <c r="F88" s="46"/>
      <c r="G88" s="46"/>
      <c r="H88" s="39">
        <v>6134.0</v>
      </c>
      <c r="I88" s="39">
        <v>0.0</v>
      </c>
      <c r="J88" s="39">
        <v>0.0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>
      <c r="A89" s="38" t="s">
        <v>138</v>
      </c>
      <c r="B89" s="46"/>
      <c r="C89" s="39">
        <v>-7.0</v>
      </c>
      <c r="D89" s="39">
        <v>-106.0</v>
      </c>
      <c r="E89" s="39">
        <v>-44.0</v>
      </c>
      <c r="F89" s="46"/>
      <c r="G89" s="46"/>
      <c r="H89" s="46"/>
      <c r="I89" s="46"/>
      <c r="J89" s="46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>
      <c r="A90" s="38" t="s">
        <v>87</v>
      </c>
      <c r="B90" s="46"/>
      <c r="C90" s="39">
        <v>-63.0</v>
      </c>
      <c r="D90" s="39">
        <v>-67.0</v>
      </c>
      <c r="E90" s="39">
        <v>327.0</v>
      </c>
      <c r="F90" s="39">
        <v>13.0</v>
      </c>
      <c r="G90" s="39">
        <v>-325.0</v>
      </c>
      <c r="H90" s="56">
        <v>49.0</v>
      </c>
      <c r="I90" s="39">
        <v>-52.0</v>
      </c>
      <c r="J90" s="39">
        <v>15.0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>
      <c r="A91" s="38" t="s">
        <v>139</v>
      </c>
      <c r="B91" s="46"/>
      <c r="C91" s="39">
        <v>-19.0</v>
      </c>
      <c r="D91" s="39">
        <v>-7.0</v>
      </c>
      <c r="E91" s="39">
        <v>-17.0</v>
      </c>
      <c r="F91" s="46"/>
      <c r="G91" s="46"/>
      <c r="H91" s="38"/>
      <c r="I91" s="46"/>
      <c r="J91" s="46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>
      <c r="A92" s="38" t="s">
        <v>88</v>
      </c>
      <c r="B92" s="46"/>
      <c r="C92" s="46"/>
      <c r="D92" s="46"/>
      <c r="E92" s="46"/>
      <c r="F92" s="46"/>
      <c r="G92" s="46"/>
      <c r="H92" s="38"/>
      <c r="I92" s="39">
        <v>-197.0</v>
      </c>
      <c r="J92" s="39">
        <v>0.0</v>
      </c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>
      <c r="A93" s="38" t="s">
        <v>89</v>
      </c>
      <c r="B93" s="46"/>
      <c r="C93" s="39">
        <v>514.0</v>
      </c>
      <c r="D93" s="39">
        <v>507.0</v>
      </c>
      <c r="E93" s="39">
        <v>489.0</v>
      </c>
      <c r="F93" s="39">
        <v>733.0</v>
      </c>
      <c r="G93" s="39">
        <v>700.0</v>
      </c>
      <c r="H93" s="39">
        <v>885.0</v>
      </c>
      <c r="I93" s="39">
        <v>1172.0</v>
      </c>
      <c r="J93" s="39">
        <v>1151.0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>
      <c r="A94" s="38" t="s">
        <v>140</v>
      </c>
      <c r="B94" s="46"/>
      <c r="C94" s="39">
        <v>218.0</v>
      </c>
      <c r="D94" s="39">
        <v>281.0</v>
      </c>
      <c r="E94" s="39">
        <v>177.0</v>
      </c>
      <c r="F94" s="46"/>
      <c r="G94" s="46"/>
      <c r="H94" s="38"/>
      <c r="I94" s="46"/>
      <c r="J94" s="46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>
      <c r="A95" s="38" t="s">
        <v>90</v>
      </c>
      <c r="B95" s="46"/>
      <c r="C95" s="39">
        <v>-2534.0</v>
      </c>
      <c r="D95" s="39">
        <v>-3238.0</v>
      </c>
      <c r="E95" s="39">
        <v>-3223.0</v>
      </c>
      <c r="F95" s="39">
        <v>-4254.0</v>
      </c>
      <c r="G95" s="39">
        <v>-4286.0</v>
      </c>
      <c r="H95" s="39">
        <v>-3067.0</v>
      </c>
      <c r="I95" s="39">
        <v>-608.0</v>
      </c>
      <c r="J95" s="39">
        <v>-4014.0</v>
      </c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>
      <c r="A96" s="38" t="s">
        <v>91</v>
      </c>
      <c r="B96" s="46"/>
      <c r="C96" s="39">
        <v>-899.0</v>
      </c>
      <c r="D96" s="39">
        <v>-1022.0</v>
      </c>
      <c r="E96" s="39">
        <v>-1133.0</v>
      </c>
      <c r="F96" s="39">
        <v>-1243.0</v>
      </c>
      <c r="G96" s="39">
        <v>-1332.0</v>
      </c>
      <c r="H96" s="39">
        <v>-1452.0</v>
      </c>
      <c r="I96" s="39">
        <v>-1638.0</v>
      </c>
      <c r="J96" s="39">
        <v>-1837.0</v>
      </c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>
      <c r="A97" s="38" t="s">
        <v>92</v>
      </c>
      <c r="B97" s="46"/>
      <c r="C97" s="46"/>
      <c r="D97" s="46"/>
      <c r="E97" s="39">
        <v>0.0</v>
      </c>
      <c r="F97" s="39">
        <v>-84.0</v>
      </c>
      <c r="G97" s="39">
        <v>-50.0</v>
      </c>
      <c r="H97" s="39">
        <v>-58.0</v>
      </c>
      <c r="I97" s="39">
        <v>-136.0</v>
      </c>
      <c r="J97" s="39">
        <v>-151.0</v>
      </c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>
      <c r="A98" s="64" t="s">
        <v>93</v>
      </c>
      <c r="B98" s="65"/>
      <c r="C98" s="66">
        <f t="shared" ref="C98:J98" si="19">+SUM(C88:C97)</f>
        <v>-2790</v>
      </c>
      <c r="D98" s="66">
        <f t="shared" si="19"/>
        <v>-2671</v>
      </c>
      <c r="E98" s="66">
        <f t="shared" si="19"/>
        <v>-1942</v>
      </c>
      <c r="F98" s="66">
        <f t="shared" si="19"/>
        <v>-4835</v>
      </c>
      <c r="G98" s="66">
        <f t="shared" si="19"/>
        <v>-5293</v>
      </c>
      <c r="H98" s="66">
        <f t="shared" si="19"/>
        <v>2491</v>
      </c>
      <c r="I98" s="66">
        <f t="shared" si="19"/>
        <v>-1459</v>
      </c>
      <c r="J98" s="66">
        <f t="shared" si="19"/>
        <v>-4836</v>
      </c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>
      <c r="A99" s="38" t="s">
        <v>94</v>
      </c>
      <c r="B99" s="46"/>
      <c r="C99" s="39">
        <v>-83.0</v>
      </c>
      <c r="D99" s="39">
        <v>-105.0</v>
      </c>
      <c r="E99" s="39">
        <v>-20.0</v>
      </c>
      <c r="F99" s="39">
        <v>45.0</v>
      </c>
      <c r="G99" s="39">
        <v>-129.0</v>
      </c>
      <c r="H99" s="39">
        <v>-66.0</v>
      </c>
      <c r="I99" s="39">
        <v>143.0</v>
      </c>
      <c r="J99" s="39">
        <v>-143.0</v>
      </c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>
      <c r="A100" s="64" t="s">
        <v>95</v>
      </c>
      <c r="B100" s="65"/>
      <c r="C100" s="66">
        <f t="shared" ref="C100:J100" si="20">+C77+C86+C98+C99</f>
        <v>1632</v>
      </c>
      <c r="D100" s="66">
        <f t="shared" si="20"/>
        <v>-714</v>
      </c>
      <c r="E100" s="66">
        <f t="shared" si="20"/>
        <v>670</v>
      </c>
      <c r="F100" s="66">
        <f t="shared" si="20"/>
        <v>441</v>
      </c>
      <c r="G100" s="66">
        <f t="shared" si="20"/>
        <v>217</v>
      </c>
      <c r="H100" s="66">
        <f t="shared" si="20"/>
        <v>3882</v>
      </c>
      <c r="I100" s="66">
        <f t="shared" si="20"/>
        <v>1541</v>
      </c>
      <c r="J100" s="66">
        <f t="shared" si="20"/>
        <v>-1315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>
      <c r="A101" s="38" t="s">
        <v>96</v>
      </c>
      <c r="B101" s="46"/>
      <c r="C101" s="39">
        <v>2220.0</v>
      </c>
      <c r="D101" s="39">
        <v>3852.0</v>
      </c>
      <c r="E101" s="39">
        <v>3138.0</v>
      </c>
      <c r="F101" s="39">
        <v>3808.0</v>
      </c>
      <c r="G101" s="39">
        <v>4249.0</v>
      </c>
      <c r="H101" s="39">
        <v>4466.0</v>
      </c>
      <c r="I101" s="39">
        <v>8348.0</v>
      </c>
      <c r="J101" s="39">
        <f>+I102</f>
        <v>9889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>
      <c r="A102" s="51" t="s">
        <v>97</v>
      </c>
      <c r="B102" s="52"/>
      <c r="C102" s="53">
        <f t="shared" ref="C102:D102" si="21">C100+C101</f>
        <v>3852</v>
      </c>
      <c r="D102" s="53">
        <f t="shared" si="21"/>
        <v>3138</v>
      </c>
      <c r="E102" s="53">
        <f t="shared" ref="E102:J102" si="22">+E100+E101</f>
        <v>3808</v>
      </c>
      <c r="F102" s="53">
        <f t="shared" si="22"/>
        <v>4249</v>
      </c>
      <c r="G102" s="53">
        <f t="shared" si="22"/>
        <v>4466</v>
      </c>
      <c r="H102" s="53">
        <f t="shared" si="22"/>
        <v>8348</v>
      </c>
      <c r="I102" s="53">
        <f t="shared" si="22"/>
        <v>9889</v>
      </c>
      <c r="J102" s="53">
        <f t="shared" si="22"/>
        <v>8574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>
      <c r="A103" s="60" t="s">
        <v>98</v>
      </c>
      <c r="B103" s="46"/>
      <c r="C103" s="61">
        <f t="shared" ref="C103:J103" si="23">+C102-C25</f>
        <v>0</v>
      </c>
      <c r="D103" s="61">
        <f t="shared" si="23"/>
        <v>0</v>
      </c>
      <c r="E103" s="61">
        <f t="shared" si="23"/>
        <v>0</v>
      </c>
      <c r="F103" s="61">
        <f t="shared" si="23"/>
        <v>0</v>
      </c>
      <c r="G103" s="61">
        <f t="shared" si="23"/>
        <v>0</v>
      </c>
      <c r="H103" s="61">
        <f t="shared" si="23"/>
        <v>0</v>
      </c>
      <c r="I103" s="61">
        <f t="shared" si="23"/>
        <v>0</v>
      </c>
      <c r="J103" s="61">
        <f t="shared" si="23"/>
        <v>0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>
      <c r="A104" s="38" t="s">
        <v>99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>
      <c r="A105" s="38" t="s">
        <v>100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>
      <c r="A106" s="38" t="s">
        <v>101</v>
      </c>
      <c r="B106" s="46"/>
      <c r="C106" s="39">
        <v>53.0</v>
      </c>
      <c r="D106" s="39">
        <v>70.0</v>
      </c>
      <c r="E106" s="39">
        <v>98.0</v>
      </c>
      <c r="F106" s="39">
        <v>125.0</v>
      </c>
      <c r="G106" s="39">
        <v>153.0</v>
      </c>
      <c r="H106" s="39">
        <v>140.0</v>
      </c>
      <c r="I106" s="39">
        <v>293.0</v>
      </c>
      <c r="J106" s="39">
        <v>290.0</v>
      </c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>
      <c r="A107" s="38" t="s">
        <v>102</v>
      </c>
      <c r="B107" s="46"/>
      <c r="C107" s="39">
        <v>1262.0</v>
      </c>
      <c r="D107" s="39">
        <v>748.0</v>
      </c>
      <c r="E107" s="39">
        <v>703.0</v>
      </c>
      <c r="F107" s="39">
        <v>529.0</v>
      </c>
      <c r="G107" s="39">
        <v>757.0</v>
      </c>
      <c r="H107" s="39">
        <v>1028.0</v>
      </c>
      <c r="I107" s="39">
        <v>1177.0</v>
      </c>
      <c r="J107" s="39">
        <v>1231.0</v>
      </c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>
      <c r="A108" s="38" t="s">
        <v>103</v>
      </c>
      <c r="B108" s="46"/>
      <c r="C108" s="39">
        <v>206.0</v>
      </c>
      <c r="D108" s="39">
        <v>252.0</v>
      </c>
      <c r="E108" s="39">
        <v>266.0</v>
      </c>
      <c r="F108" s="39">
        <v>294.0</v>
      </c>
      <c r="G108" s="39">
        <v>160.0</v>
      </c>
      <c r="H108" s="39">
        <v>121.0</v>
      </c>
      <c r="I108" s="39">
        <v>179.0</v>
      </c>
      <c r="J108" s="39">
        <v>160.0</v>
      </c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>
      <c r="A109" s="38" t="s">
        <v>104</v>
      </c>
      <c r="B109" s="46"/>
      <c r="C109" s="39">
        <v>240.0</v>
      </c>
      <c r="D109" s="39">
        <v>271.0</v>
      </c>
      <c r="E109" s="39">
        <v>300.0</v>
      </c>
      <c r="F109" s="39">
        <v>320.0</v>
      </c>
      <c r="G109" s="39">
        <v>347.0</v>
      </c>
      <c r="H109" s="39">
        <v>385.0</v>
      </c>
      <c r="I109" s="39">
        <v>438.0</v>
      </c>
      <c r="J109" s="39">
        <v>480.0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>
      <c r="A111" s="62" t="s">
        <v>105</v>
      </c>
      <c r="B111" s="63"/>
      <c r="C111" s="63"/>
      <c r="D111" s="63"/>
      <c r="E111" s="63"/>
      <c r="F111" s="63"/>
      <c r="G111" s="63"/>
      <c r="H111" s="63"/>
      <c r="I111" s="63"/>
      <c r="J111" s="63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>
      <c r="A112" s="42" t="s">
        <v>106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>
      <c r="A113" s="42" t="s">
        <v>107</v>
      </c>
      <c r="B113" s="39">
        <v>12299.0</v>
      </c>
      <c r="C113" s="43">
        <f t="shared" ref="C113:J113" si="24">+SUM(C114:C116)</f>
        <v>13740</v>
      </c>
      <c r="D113" s="43">
        <f t="shared" si="24"/>
        <v>14764</v>
      </c>
      <c r="E113" s="43">
        <f t="shared" si="24"/>
        <v>15216</v>
      </c>
      <c r="F113" s="43">
        <f t="shared" si="24"/>
        <v>14855</v>
      </c>
      <c r="G113" s="43">
        <f t="shared" si="24"/>
        <v>15902</v>
      </c>
      <c r="H113" s="43">
        <f t="shared" si="24"/>
        <v>14484</v>
      </c>
      <c r="I113" s="43">
        <f t="shared" si="24"/>
        <v>17179</v>
      </c>
      <c r="J113" s="43">
        <f t="shared" si="24"/>
        <v>18353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>
      <c r="A114" s="38" t="s">
        <v>108</v>
      </c>
      <c r="B114" s="50">
        <v>7495.0</v>
      </c>
      <c r="C114" s="56">
        <v>8506.0</v>
      </c>
      <c r="D114" s="56">
        <v>9299.0</v>
      </c>
      <c r="E114" s="56">
        <v>9684.0</v>
      </c>
      <c r="F114" s="56">
        <v>9322.0</v>
      </c>
      <c r="G114" s="56">
        <v>10045.0</v>
      </c>
      <c r="H114" s="56">
        <v>9329.0</v>
      </c>
      <c r="I114" s="50">
        <v>11644.0</v>
      </c>
      <c r="J114" s="50">
        <v>12228.0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>
      <c r="A115" s="38" t="s">
        <v>109</v>
      </c>
      <c r="B115" s="50">
        <v>3937.0</v>
      </c>
      <c r="C115" s="56">
        <v>4410.0</v>
      </c>
      <c r="D115" s="56">
        <v>4746.0</v>
      </c>
      <c r="E115" s="56">
        <v>4886.0</v>
      </c>
      <c r="F115" s="56">
        <v>4938.0</v>
      </c>
      <c r="G115" s="56">
        <v>5260.0</v>
      </c>
      <c r="H115" s="56">
        <v>4639.0</v>
      </c>
      <c r="I115" s="50">
        <v>5028.0</v>
      </c>
      <c r="J115" s="50">
        <v>5492.0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>
      <c r="A116" s="38" t="s">
        <v>110</v>
      </c>
      <c r="B116" s="56">
        <v>867.0</v>
      </c>
      <c r="C116" s="56">
        <v>824.0</v>
      </c>
      <c r="D116" s="56">
        <v>719.0</v>
      </c>
      <c r="E116" s="56">
        <v>646.0</v>
      </c>
      <c r="F116" s="56">
        <v>595.0</v>
      </c>
      <c r="G116" s="56">
        <v>597.0</v>
      </c>
      <c r="H116" s="56">
        <v>516.0</v>
      </c>
      <c r="I116" s="56">
        <v>507.0</v>
      </c>
      <c r="J116" s="56">
        <v>633.0</v>
      </c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>
      <c r="A117" s="42" t="s">
        <v>141</v>
      </c>
      <c r="B117" s="46"/>
      <c r="C117" s="43">
        <f t="shared" ref="C117:H117" si="25">SUM(C118:C120)</f>
        <v>5709</v>
      </c>
      <c r="D117" s="43">
        <f t="shared" si="25"/>
        <v>5884</v>
      </c>
      <c r="E117" s="43">
        <f t="shared" si="25"/>
        <v>6211</v>
      </c>
      <c r="F117" s="43">
        <f t="shared" si="25"/>
        <v>0</v>
      </c>
      <c r="G117" s="43">
        <f t="shared" si="25"/>
        <v>0</v>
      </c>
      <c r="H117" s="43">
        <f t="shared" si="25"/>
        <v>0</v>
      </c>
      <c r="I117" s="46"/>
      <c r="J117" s="46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>
      <c r="A118" s="38" t="s">
        <v>108</v>
      </c>
      <c r="B118" s="46"/>
      <c r="C118" s="39">
        <v>3876.0</v>
      </c>
      <c r="D118" s="56">
        <v>3985.0</v>
      </c>
      <c r="E118" s="56">
        <v>4068.0</v>
      </c>
      <c r="F118" s="46"/>
      <c r="G118" s="46"/>
      <c r="H118" s="46"/>
      <c r="I118" s="46"/>
      <c r="J118" s="46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>
      <c r="A119" s="38" t="s">
        <v>109</v>
      </c>
      <c r="B119" s="46"/>
      <c r="C119" s="39">
        <v>1555.0</v>
      </c>
      <c r="D119" s="56">
        <v>1628.0</v>
      </c>
      <c r="E119" s="56">
        <v>1868.0</v>
      </c>
      <c r="F119" s="46"/>
      <c r="G119" s="46"/>
      <c r="H119" s="46"/>
      <c r="I119" s="46"/>
      <c r="J119" s="46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>
      <c r="A120" s="38" t="s">
        <v>110</v>
      </c>
      <c r="B120" s="46"/>
      <c r="C120" s="39">
        <v>278.0</v>
      </c>
      <c r="D120" s="56">
        <v>271.0</v>
      </c>
      <c r="E120" s="56">
        <v>275.0</v>
      </c>
      <c r="F120" s="46"/>
      <c r="G120" s="46"/>
      <c r="H120" s="46"/>
      <c r="I120" s="46"/>
      <c r="J120" s="46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>
      <c r="A121" s="42" t="s">
        <v>111</v>
      </c>
      <c r="B121" s="46"/>
      <c r="C121" s="43">
        <f t="shared" ref="C121:J121" si="26">+SUM(C122:C124)</f>
        <v>0</v>
      </c>
      <c r="D121" s="43">
        <f t="shared" si="26"/>
        <v>0</v>
      </c>
      <c r="E121" s="43">
        <f t="shared" si="26"/>
        <v>0</v>
      </c>
      <c r="F121" s="43">
        <f t="shared" si="26"/>
        <v>9242</v>
      </c>
      <c r="G121" s="43">
        <f t="shared" si="26"/>
        <v>9812</v>
      </c>
      <c r="H121" s="43">
        <f t="shared" si="26"/>
        <v>9347</v>
      </c>
      <c r="I121" s="43">
        <f t="shared" si="26"/>
        <v>11456</v>
      </c>
      <c r="J121" s="43">
        <f t="shared" si="26"/>
        <v>12479</v>
      </c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>
      <c r="A122" s="38" t="s">
        <v>108</v>
      </c>
      <c r="B122" s="38"/>
      <c r="C122" s="38"/>
      <c r="D122" s="38"/>
      <c r="E122" s="38"/>
      <c r="F122" s="56">
        <v>5875.0</v>
      </c>
      <c r="G122" s="56">
        <v>6293.0</v>
      </c>
      <c r="H122" s="56">
        <v>5892.0</v>
      </c>
      <c r="I122" s="50">
        <v>6970.0</v>
      </c>
      <c r="J122" s="50">
        <v>7388.0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>
      <c r="A123" s="38" t="s">
        <v>109</v>
      </c>
      <c r="B123" s="38"/>
      <c r="C123" s="38"/>
      <c r="D123" s="38"/>
      <c r="E123" s="38"/>
      <c r="F123" s="56">
        <v>2940.0</v>
      </c>
      <c r="G123" s="56">
        <v>3087.0</v>
      </c>
      <c r="H123" s="56">
        <v>3053.0</v>
      </c>
      <c r="I123" s="50">
        <v>3996.0</v>
      </c>
      <c r="J123" s="50">
        <v>4527.0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>
      <c r="A124" s="38" t="s">
        <v>110</v>
      </c>
      <c r="B124" s="38"/>
      <c r="C124" s="38"/>
      <c r="D124" s="38"/>
      <c r="E124" s="38"/>
      <c r="F124" s="56">
        <v>427.0</v>
      </c>
      <c r="G124" s="56">
        <v>432.0</v>
      </c>
      <c r="H124" s="56">
        <v>402.0</v>
      </c>
      <c r="I124" s="56">
        <v>490.0</v>
      </c>
      <c r="J124" s="56">
        <v>564.0</v>
      </c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>
      <c r="A125" s="42" t="s">
        <v>112</v>
      </c>
      <c r="B125" s="43">
        <v>2602.0</v>
      </c>
      <c r="C125" s="43">
        <f t="shared" ref="C125:J125" si="27">+SUM(C126:C128)</f>
        <v>3067</v>
      </c>
      <c r="D125" s="43">
        <f t="shared" si="27"/>
        <v>3785</v>
      </c>
      <c r="E125" s="43">
        <f t="shared" si="27"/>
        <v>4237</v>
      </c>
      <c r="F125" s="43">
        <f t="shared" si="27"/>
        <v>5134</v>
      </c>
      <c r="G125" s="43">
        <f t="shared" si="27"/>
        <v>6208</v>
      </c>
      <c r="H125" s="43">
        <f t="shared" si="27"/>
        <v>6679</v>
      </c>
      <c r="I125" s="43">
        <f t="shared" si="27"/>
        <v>8290</v>
      </c>
      <c r="J125" s="43">
        <f t="shared" si="27"/>
        <v>7547</v>
      </c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>
      <c r="A126" s="38" t="s">
        <v>108</v>
      </c>
      <c r="B126" s="56">
        <v>1600.0</v>
      </c>
      <c r="C126" s="56">
        <v>2016.0</v>
      </c>
      <c r="D126" s="56">
        <v>2599.0</v>
      </c>
      <c r="E126" s="56">
        <v>2920.0</v>
      </c>
      <c r="F126" s="56">
        <v>3496.0</v>
      </c>
      <c r="G126" s="56">
        <v>4262.0</v>
      </c>
      <c r="H126" s="56">
        <v>4635.0</v>
      </c>
      <c r="I126" s="50">
        <v>5748.0</v>
      </c>
      <c r="J126" s="50">
        <v>5416.0</v>
      </c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>
      <c r="A127" s="38" t="s">
        <v>109</v>
      </c>
      <c r="B127" s="56">
        <v>876.0</v>
      </c>
      <c r="C127" s="56">
        <v>925.0</v>
      </c>
      <c r="D127" s="56">
        <v>1055.0</v>
      </c>
      <c r="E127" s="56">
        <v>1188.0</v>
      </c>
      <c r="F127" s="56">
        <v>1508.0</v>
      </c>
      <c r="G127" s="56">
        <v>1808.0</v>
      </c>
      <c r="H127" s="56">
        <v>1896.0</v>
      </c>
      <c r="I127" s="50">
        <v>2347.0</v>
      </c>
      <c r="J127" s="50">
        <v>1938.0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>
      <c r="A128" s="38" t="s">
        <v>110</v>
      </c>
      <c r="B128" s="56">
        <v>126.0</v>
      </c>
      <c r="C128" s="56">
        <v>126.0</v>
      </c>
      <c r="D128" s="56">
        <v>131.0</v>
      </c>
      <c r="E128" s="56">
        <v>129.0</v>
      </c>
      <c r="F128" s="56">
        <v>130.0</v>
      </c>
      <c r="G128" s="56">
        <v>138.0</v>
      </c>
      <c r="H128" s="56">
        <v>148.0</v>
      </c>
      <c r="I128" s="56">
        <v>195.0</v>
      </c>
      <c r="J128" s="56">
        <v>193.0</v>
      </c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>
      <c r="A129" s="42" t="s">
        <v>142</v>
      </c>
      <c r="B129" s="38"/>
      <c r="C129" s="67">
        <f t="shared" ref="C129:I129" si="28">sum(C130:C132)</f>
        <v>1417</v>
      </c>
      <c r="D129" s="67">
        <f t="shared" si="28"/>
        <v>1431</v>
      </c>
      <c r="E129" s="67">
        <f t="shared" si="28"/>
        <v>1487</v>
      </c>
      <c r="F129" s="67">
        <f t="shared" si="28"/>
        <v>0</v>
      </c>
      <c r="G129" s="67">
        <f t="shared" si="28"/>
        <v>0</v>
      </c>
      <c r="H129" s="67">
        <f t="shared" si="28"/>
        <v>0</v>
      </c>
      <c r="I129" s="67">
        <f t="shared" si="28"/>
        <v>0</v>
      </c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>
      <c r="A130" s="38" t="s">
        <v>108</v>
      </c>
      <c r="B130" s="38"/>
      <c r="C130" s="56">
        <v>827.0</v>
      </c>
      <c r="D130" s="56">
        <v>882.0</v>
      </c>
      <c r="E130" s="56">
        <v>927.0</v>
      </c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>
      <c r="A131" s="38" t="s">
        <v>109</v>
      </c>
      <c r="B131" s="38"/>
      <c r="C131" s="56">
        <v>495.0</v>
      </c>
      <c r="D131" s="56">
        <v>463.0</v>
      </c>
      <c r="E131" s="56">
        <v>471.0</v>
      </c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>
      <c r="A132" s="38" t="s">
        <v>110</v>
      </c>
      <c r="B132" s="38"/>
      <c r="C132" s="56">
        <v>95.0</v>
      </c>
      <c r="D132" s="56">
        <v>86.0</v>
      </c>
      <c r="E132" s="56">
        <v>89.0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>
      <c r="A133" s="42" t="s">
        <v>143</v>
      </c>
      <c r="B133" s="38"/>
      <c r="C133" s="67">
        <f t="shared" ref="C133:I133" si="29">SUM(C134:C136)</f>
        <v>3898</v>
      </c>
      <c r="D133" s="67">
        <f t="shared" si="29"/>
        <v>3701</v>
      </c>
      <c r="E133" s="67">
        <f t="shared" si="29"/>
        <v>3995</v>
      </c>
      <c r="F133" s="67">
        <f t="shared" si="29"/>
        <v>0</v>
      </c>
      <c r="G133" s="67">
        <f t="shared" si="29"/>
        <v>0</v>
      </c>
      <c r="H133" s="67">
        <f t="shared" si="29"/>
        <v>0</v>
      </c>
      <c r="I133" s="67">
        <f t="shared" si="29"/>
        <v>0</v>
      </c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>
      <c r="A134" s="38" t="s">
        <v>108</v>
      </c>
      <c r="B134" s="38"/>
      <c r="C134" s="56">
        <v>2641.0</v>
      </c>
      <c r="D134" s="56">
        <v>2536.0</v>
      </c>
      <c r="E134" s="56">
        <v>2816.0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>
      <c r="A135" s="38" t="s">
        <v>109</v>
      </c>
      <c r="B135" s="38"/>
      <c r="C135" s="56">
        <v>1021.0</v>
      </c>
      <c r="D135" s="56">
        <v>947.0</v>
      </c>
      <c r="E135" s="56">
        <v>966.0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>
      <c r="A136" s="38" t="s">
        <v>110</v>
      </c>
      <c r="B136" s="38"/>
      <c r="C136" s="56">
        <v>236.0</v>
      </c>
      <c r="D136" s="56">
        <v>218.0</v>
      </c>
      <c r="E136" s="56">
        <v>213.0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>
      <c r="A137" s="42" t="s">
        <v>144</v>
      </c>
      <c r="B137" s="46"/>
      <c r="C137" s="43">
        <f t="shared" ref="C137:H137" si="30">sum(C138:C140)</f>
        <v>755</v>
      </c>
      <c r="D137" s="43">
        <f t="shared" si="30"/>
        <v>869</v>
      </c>
      <c r="E137" s="43">
        <f t="shared" si="30"/>
        <v>1014</v>
      </c>
      <c r="F137" s="43">
        <f t="shared" si="30"/>
        <v>0</v>
      </c>
      <c r="G137" s="43">
        <f t="shared" si="30"/>
        <v>0</v>
      </c>
      <c r="H137" s="43">
        <f t="shared" si="30"/>
        <v>0</v>
      </c>
      <c r="I137" s="46"/>
      <c r="J137" s="46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>
      <c r="A138" s="38" t="s">
        <v>108</v>
      </c>
      <c r="B138" s="38"/>
      <c r="C138" s="56">
        <v>452.0</v>
      </c>
      <c r="D138" s="56">
        <v>570.0</v>
      </c>
      <c r="E138" s="56">
        <v>666.0</v>
      </c>
      <c r="F138" s="46"/>
      <c r="G138" s="46"/>
      <c r="H138" s="46"/>
      <c r="I138" s="46"/>
      <c r="J138" s="46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>
      <c r="A139" s="38" t="s">
        <v>109</v>
      </c>
      <c r="B139" s="38"/>
      <c r="C139" s="56">
        <v>230.0</v>
      </c>
      <c r="D139" s="56">
        <v>228.0</v>
      </c>
      <c r="E139" s="56">
        <v>275.0</v>
      </c>
      <c r="F139" s="46"/>
      <c r="G139" s="46"/>
      <c r="H139" s="46"/>
      <c r="I139" s="46"/>
      <c r="J139" s="46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>
      <c r="A140" s="38" t="s">
        <v>110</v>
      </c>
      <c r="B140" s="38"/>
      <c r="C140" s="56">
        <v>73.0</v>
      </c>
      <c r="D140" s="56">
        <v>71.0</v>
      </c>
      <c r="E140" s="56">
        <v>73.0</v>
      </c>
      <c r="F140" s="46"/>
      <c r="G140" s="46"/>
      <c r="H140" s="46"/>
      <c r="I140" s="46"/>
      <c r="J140" s="46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>
      <c r="A141" s="42" t="s">
        <v>113</v>
      </c>
      <c r="B141" s="46"/>
      <c r="C141" s="43">
        <f t="shared" ref="C141:J141" si="31">+SUM(C142:C144)</f>
        <v>0</v>
      </c>
      <c r="D141" s="43">
        <f t="shared" si="31"/>
        <v>0</v>
      </c>
      <c r="E141" s="43">
        <f t="shared" si="31"/>
        <v>0</v>
      </c>
      <c r="F141" s="43">
        <f t="shared" si="31"/>
        <v>5166</v>
      </c>
      <c r="G141" s="43">
        <f t="shared" si="31"/>
        <v>5254</v>
      </c>
      <c r="H141" s="43">
        <f t="shared" si="31"/>
        <v>5028</v>
      </c>
      <c r="I141" s="43">
        <f t="shared" si="31"/>
        <v>5343</v>
      </c>
      <c r="J141" s="43">
        <f t="shared" si="31"/>
        <v>5955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>
      <c r="A142" s="38" t="s">
        <v>108</v>
      </c>
      <c r="B142" s="38"/>
      <c r="C142" s="38"/>
      <c r="D142" s="38"/>
      <c r="E142" s="56"/>
      <c r="F142" s="56">
        <v>3575.0</v>
      </c>
      <c r="G142" s="56">
        <v>3622.0</v>
      </c>
      <c r="H142" s="56">
        <v>3449.0</v>
      </c>
      <c r="I142" s="50">
        <v>3659.0</v>
      </c>
      <c r="J142" s="50">
        <v>4111.0</v>
      </c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>
      <c r="A143" s="38" t="s">
        <v>109</v>
      </c>
      <c r="B143" s="38"/>
      <c r="C143" s="38"/>
      <c r="D143" s="38"/>
      <c r="E143" s="56"/>
      <c r="F143" s="56">
        <v>1347.0</v>
      </c>
      <c r="G143" s="56">
        <v>1395.0</v>
      </c>
      <c r="H143" s="56">
        <v>1365.0</v>
      </c>
      <c r="I143" s="50">
        <v>1494.0</v>
      </c>
      <c r="J143" s="50">
        <v>1610.0</v>
      </c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>
      <c r="A144" s="38" t="s">
        <v>110</v>
      </c>
      <c r="B144" s="38"/>
      <c r="C144" s="38"/>
      <c r="D144" s="38"/>
      <c r="E144" s="56"/>
      <c r="F144" s="56">
        <v>244.0</v>
      </c>
      <c r="G144" s="56">
        <v>237.0</v>
      </c>
      <c r="H144" s="56">
        <v>214.0</v>
      </c>
      <c r="I144" s="56">
        <v>190.0</v>
      </c>
      <c r="J144" s="56">
        <v>234.0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</row>
    <row r="145">
      <c r="A145" s="38" t="s">
        <v>114</v>
      </c>
      <c r="B145" s="46"/>
      <c r="C145" s="39">
        <v>115.0</v>
      </c>
      <c r="D145" s="39">
        <v>73.0</v>
      </c>
      <c r="E145" s="39">
        <v>73.0</v>
      </c>
      <c r="F145" s="39">
        <v>88.0</v>
      </c>
      <c r="G145" s="39">
        <v>42.0</v>
      </c>
      <c r="H145" s="39">
        <v>30.0</v>
      </c>
      <c r="I145" s="39">
        <v>25.0</v>
      </c>
      <c r="J145" s="39">
        <v>102.0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</row>
    <row r="146">
      <c r="A146" s="47" t="s">
        <v>115</v>
      </c>
      <c r="B146" s="48"/>
      <c r="C146" s="49">
        <f t="shared" ref="C146:D146" si="32">+C113+C121+C125+C141+C145+C133+C129+C117+C137</f>
        <v>28701</v>
      </c>
      <c r="D146" s="49">
        <f t="shared" si="32"/>
        <v>30507</v>
      </c>
      <c r="E146" s="49">
        <f>+E113+E121+E125+E145+E133+E129+E117+E137</f>
        <v>32233</v>
      </c>
      <c r="F146" s="49">
        <f t="shared" ref="F146:H146" si="33">+F113+F121+F125+F141+F145+F133+F129+F117+F137</f>
        <v>34485</v>
      </c>
      <c r="G146" s="49">
        <f t="shared" si="33"/>
        <v>37218</v>
      </c>
      <c r="H146" s="49">
        <f t="shared" si="33"/>
        <v>35568</v>
      </c>
      <c r="I146" s="49">
        <f t="shared" ref="I146:J146" si="34">+I113+I121+I125+I141+I145</f>
        <v>42293</v>
      </c>
      <c r="J146" s="49">
        <f t="shared" si="34"/>
        <v>44436</v>
      </c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</row>
    <row r="147">
      <c r="A147" s="38" t="s">
        <v>116</v>
      </c>
      <c r="B147" s="39">
        <v>1684.0</v>
      </c>
      <c r="C147" s="39">
        <v>1982.0</v>
      </c>
      <c r="D147" s="39">
        <v>1955.0</v>
      </c>
      <c r="E147" s="39">
        <v>2042.0</v>
      </c>
      <c r="F147" s="39">
        <v>1886.0</v>
      </c>
      <c r="G147" s="39">
        <v>1906.0</v>
      </c>
      <c r="H147" s="39">
        <v>1846.0</v>
      </c>
      <c r="I147" s="39">
        <v>2205.0</v>
      </c>
      <c r="J147" s="39">
        <v>2346.0</v>
      </c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</row>
    <row r="148">
      <c r="A148" s="38" t="s">
        <v>118</v>
      </c>
      <c r="B148" s="39">
        <v>3.0</v>
      </c>
      <c r="C148" s="39">
        <v>-82.0</v>
      </c>
      <c r="D148" s="39">
        <v>-86.0</v>
      </c>
      <c r="E148" s="39">
        <v>75.0</v>
      </c>
      <c r="F148" s="39">
        <v>26.0</v>
      </c>
      <c r="G148" s="39">
        <v>-7.0</v>
      </c>
      <c r="H148" s="39">
        <v>-11.0</v>
      </c>
      <c r="I148" s="39">
        <v>40.0</v>
      </c>
      <c r="J148" s="39">
        <v>-72.0</v>
      </c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</row>
    <row r="149">
      <c r="A149" s="51" t="s">
        <v>119</v>
      </c>
      <c r="B149" s="52"/>
      <c r="C149" s="53">
        <f t="shared" ref="C149:J149" si="35">+SUM(C146:C148)</f>
        <v>30601</v>
      </c>
      <c r="D149" s="53">
        <f t="shared" si="35"/>
        <v>32376</v>
      </c>
      <c r="E149" s="53">
        <f t="shared" si="35"/>
        <v>34350</v>
      </c>
      <c r="F149" s="53">
        <f t="shared" si="35"/>
        <v>36397</v>
      </c>
      <c r="G149" s="53">
        <f t="shared" si="35"/>
        <v>39117</v>
      </c>
      <c r="H149" s="53">
        <f t="shared" si="35"/>
        <v>37403</v>
      </c>
      <c r="I149" s="53">
        <f t="shared" si="35"/>
        <v>44538</v>
      </c>
      <c r="J149" s="53">
        <f t="shared" si="35"/>
        <v>46710</v>
      </c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</row>
    <row r="150">
      <c r="A150" s="60" t="s">
        <v>120</v>
      </c>
      <c r="B150" s="46"/>
      <c r="C150" s="61">
        <f t="shared" ref="C150:J150" si="36">+C149-C2</f>
        <v>0</v>
      </c>
      <c r="D150" s="61">
        <f t="shared" si="36"/>
        <v>0</v>
      </c>
      <c r="E150" s="61">
        <f t="shared" si="36"/>
        <v>0</v>
      </c>
      <c r="F150" s="61">
        <f t="shared" si="36"/>
        <v>0</v>
      </c>
      <c r="G150" s="61">
        <f t="shared" si="36"/>
        <v>0</v>
      </c>
      <c r="H150" s="61">
        <f t="shared" si="36"/>
        <v>0</v>
      </c>
      <c r="I150" s="61">
        <f t="shared" si="36"/>
        <v>0</v>
      </c>
      <c r="J150" s="61">
        <f t="shared" si="36"/>
        <v>0</v>
      </c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</row>
    <row r="151">
      <c r="A151" s="42" t="s">
        <v>121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</row>
    <row r="152">
      <c r="A152" s="38" t="s">
        <v>107</v>
      </c>
      <c r="B152" s="39">
        <v>3077.0</v>
      </c>
      <c r="C152" s="39">
        <v>3645.0</v>
      </c>
      <c r="D152" s="39">
        <v>3763.0</v>
      </c>
      <c r="E152" s="39">
        <v>3875.0</v>
      </c>
      <c r="F152" s="39">
        <v>3600.0</v>
      </c>
      <c r="G152" s="39">
        <v>3925.0</v>
      </c>
      <c r="H152" s="39">
        <v>2899.0</v>
      </c>
      <c r="I152" s="39">
        <v>5089.0</v>
      </c>
      <c r="J152" s="39">
        <v>5114.0</v>
      </c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>
      <c r="A153" s="38" t="s">
        <v>141</v>
      </c>
      <c r="B153" s="39">
        <v>855.0</v>
      </c>
      <c r="C153" s="39">
        <v>1277.0</v>
      </c>
      <c r="D153" s="39">
        <v>1434.0</v>
      </c>
      <c r="E153" s="39">
        <v>1203.0</v>
      </c>
      <c r="F153" s="46"/>
      <c r="G153" s="46"/>
      <c r="H153" s="46"/>
      <c r="I153" s="46"/>
      <c r="J153" s="46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</row>
    <row r="154">
      <c r="A154" s="38" t="s">
        <v>111</v>
      </c>
      <c r="B154" s="46"/>
      <c r="C154" s="46"/>
      <c r="D154" s="46"/>
      <c r="E154" s="46"/>
      <c r="F154" s="39">
        <v>1587.0</v>
      </c>
      <c r="G154" s="39">
        <v>1995.0</v>
      </c>
      <c r="H154" s="39">
        <v>1541.0</v>
      </c>
      <c r="I154" s="39">
        <v>2435.0</v>
      </c>
      <c r="J154" s="39">
        <v>3293.0</v>
      </c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</row>
    <row r="155">
      <c r="A155" s="38" t="s">
        <v>112</v>
      </c>
      <c r="B155" s="39">
        <v>816.0</v>
      </c>
      <c r="C155" s="39">
        <v>993.0</v>
      </c>
      <c r="D155" s="39">
        <v>1372.0</v>
      </c>
      <c r="E155" s="39">
        <v>1507.0</v>
      </c>
      <c r="F155" s="39">
        <v>1807.0</v>
      </c>
      <c r="G155" s="39">
        <v>2376.0</v>
      </c>
      <c r="H155" s="39">
        <v>2490.0</v>
      </c>
      <c r="I155" s="39">
        <v>3243.0</v>
      </c>
      <c r="J155" s="39">
        <v>2365.0</v>
      </c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>
      <c r="A156" s="38" t="s">
        <v>144</v>
      </c>
      <c r="B156" s="39">
        <v>131.0</v>
      </c>
      <c r="C156" s="39">
        <v>100.0</v>
      </c>
      <c r="D156" s="39">
        <v>174.0</v>
      </c>
      <c r="E156" s="39">
        <v>224.0</v>
      </c>
      <c r="F156" s="46"/>
      <c r="G156" s="46"/>
      <c r="H156" s="46"/>
      <c r="I156" s="46"/>
      <c r="J156" s="46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</row>
    <row r="157">
      <c r="A157" s="38" t="s">
        <v>113</v>
      </c>
      <c r="B157" s="46"/>
      <c r="C157" s="46"/>
      <c r="D157" s="46"/>
      <c r="E157" s="39"/>
      <c r="F157" s="39">
        <v>1189.0</v>
      </c>
      <c r="G157" s="39">
        <v>1323.0</v>
      </c>
      <c r="H157" s="39">
        <v>1184.0</v>
      </c>
      <c r="I157" s="39">
        <v>1530.0</v>
      </c>
      <c r="J157" s="39">
        <v>1896.0</v>
      </c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</row>
    <row r="158">
      <c r="A158" s="38" t="s">
        <v>145</v>
      </c>
      <c r="B158" s="39">
        <v>855.0</v>
      </c>
      <c r="C158" s="39">
        <v>247.0</v>
      </c>
      <c r="D158" s="39">
        <v>289.0</v>
      </c>
      <c r="E158" s="39">
        <v>244.0</v>
      </c>
      <c r="F158" s="46"/>
      <c r="G158" s="46"/>
      <c r="H158" s="46"/>
      <c r="I158" s="46"/>
      <c r="J158" s="46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</row>
    <row r="159">
      <c r="A159" s="38" t="s">
        <v>143</v>
      </c>
      <c r="B159" s="39">
        <v>952.0</v>
      </c>
      <c r="C159" s="39">
        <v>818.0</v>
      </c>
      <c r="D159" s="39">
        <v>892.0</v>
      </c>
      <c r="E159" s="39">
        <v>816.0</v>
      </c>
      <c r="F159" s="46"/>
      <c r="G159" s="46"/>
      <c r="H159" s="46"/>
      <c r="I159" s="46"/>
      <c r="J159" s="46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</row>
    <row r="160">
      <c r="A160" s="38" t="s">
        <v>114</v>
      </c>
      <c r="B160" s="39">
        <v>1993.0</v>
      </c>
      <c r="C160" s="39">
        <v>-2263.0</v>
      </c>
      <c r="D160" s="39">
        <v>-2596.0</v>
      </c>
      <c r="E160" s="39">
        <v>-2677.0</v>
      </c>
      <c r="F160" s="39">
        <v>-2658.0</v>
      </c>
      <c r="G160" s="39">
        <v>-3262.0</v>
      </c>
      <c r="H160" s="39">
        <v>-3468.0</v>
      </c>
      <c r="I160" s="39">
        <v>-3656.0</v>
      </c>
      <c r="J160" s="39">
        <v>-4262.0</v>
      </c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</row>
    <row r="161">
      <c r="A161" s="47" t="s">
        <v>115</v>
      </c>
      <c r="B161" s="49">
        <v>4117.0</v>
      </c>
      <c r="C161" s="49">
        <f t="shared" ref="C161:J161" si="37">+SUM(C152:C160)</f>
        <v>4817</v>
      </c>
      <c r="D161" s="49">
        <f t="shared" si="37"/>
        <v>5328</v>
      </c>
      <c r="E161" s="49">
        <f t="shared" si="37"/>
        <v>5192</v>
      </c>
      <c r="F161" s="49">
        <f t="shared" si="37"/>
        <v>5525</v>
      </c>
      <c r="G161" s="49">
        <f t="shared" si="37"/>
        <v>6357</v>
      </c>
      <c r="H161" s="49">
        <f t="shared" si="37"/>
        <v>4646</v>
      </c>
      <c r="I161" s="49">
        <f t="shared" si="37"/>
        <v>8641</v>
      </c>
      <c r="J161" s="49">
        <f t="shared" si="37"/>
        <v>8406</v>
      </c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</row>
    <row r="162">
      <c r="A162" s="38" t="s">
        <v>116</v>
      </c>
      <c r="B162" s="39">
        <v>496.0</v>
      </c>
      <c r="C162" s="39">
        <v>517.0</v>
      </c>
      <c r="D162" s="39">
        <v>487.0</v>
      </c>
      <c r="E162" s="39">
        <v>477.0</v>
      </c>
      <c r="F162" s="39">
        <v>310.0</v>
      </c>
      <c r="G162" s="39">
        <v>303.0</v>
      </c>
      <c r="H162" s="39">
        <v>297.0</v>
      </c>
      <c r="I162" s="39">
        <v>543.0</v>
      </c>
      <c r="J162" s="39">
        <v>669.0</v>
      </c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</row>
    <row r="163">
      <c r="A163" s="38" t="s">
        <v>118</v>
      </c>
      <c r="B163" s="39">
        <v>-1036.0</v>
      </c>
      <c r="C163" s="39">
        <v>-1101.0</v>
      </c>
      <c r="D163" s="39">
        <v>-1173.0</v>
      </c>
      <c r="E163" s="39">
        <v>-724.0</v>
      </c>
      <c r="F163" s="39">
        <v>-1456.0</v>
      </c>
      <c r="G163" s="39">
        <v>-1810.0</v>
      </c>
      <c r="H163" s="39">
        <v>-1967.0</v>
      </c>
      <c r="I163" s="39">
        <v>-2261.0</v>
      </c>
      <c r="J163" s="39">
        <v>-2219.0</v>
      </c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</row>
    <row r="164">
      <c r="A164" s="51" t="s">
        <v>122</v>
      </c>
      <c r="B164" s="53">
        <v>3577.0</v>
      </c>
      <c r="C164" s="53">
        <f t="shared" ref="C164:J164" si="38">+SUM(C161:C163)</f>
        <v>4233</v>
      </c>
      <c r="D164" s="53">
        <f t="shared" si="38"/>
        <v>4642</v>
      </c>
      <c r="E164" s="53">
        <f t="shared" si="38"/>
        <v>4945</v>
      </c>
      <c r="F164" s="53">
        <f t="shared" si="38"/>
        <v>4379</v>
      </c>
      <c r="G164" s="53">
        <f t="shared" si="38"/>
        <v>4850</v>
      </c>
      <c r="H164" s="53">
        <f t="shared" si="38"/>
        <v>2976</v>
      </c>
      <c r="I164" s="53">
        <f t="shared" si="38"/>
        <v>6923</v>
      </c>
      <c r="J164" s="53">
        <f t="shared" si="38"/>
        <v>6856</v>
      </c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</row>
    <row r="165">
      <c r="A165" s="60" t="s">
        <v>120</v>
      </c>
      <c r="B165" s="46"/>
      <c r="C165" s="61">
        <f t="shared" ref="C165:J165" si="39">+C164-C10-C8</f>
        <v>0</v>
      </c>
      <c r="D165" s="61">
        <f t="shared" si="39"/>
        <v>0</v>
      </c>
      <c r="E165" s="61">
        <f t="shared" si="39"/>
        <v>0</v>
      </c>
      <c r="F165" s="61">
        <f t="shared" si="39"/>
        <v>0</v>
      </c>
      <c r="G165" s="61">
        <f t="shared" si="39"/>
        <v>0</v>
      </c>
      <c r="H165" s="61">
        <f t="shared" si="39"/>
        <v>0</v>
      </c>
      <c r="I165" s="61">
        <f t="shared" si="39"/>
        <v>0</v>
      </c>
      <c r="J165" s="61">
        <f t="shared" si="39"/>
        <v>0</v>
      </c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>
      <c r="A166" s="42" t="s">
        <v>123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</row>
    <row r="167">
      <c r="A167" s="38" t="s">
        <v>107</v>
      </c>
      <c r="B167" s="46"/>
      <c r="C167" s="39">
        <v>632.0</v>
      </c>
      <c r="D167" s="39">
        <v>742.0</v>
      </c>
      <c r="E167" s="39">
        <v>819.0</v>
      </c>
      <c r="F167" s="39">
        <v>848.0</v>
      </c>
      <c r="G167" s="39">
        <v>814.0</v>
      </c>
      <c r="H167" s="39">
        <v>645.0</v>
      </c>
      <c r="I167" s="39">
        <v>617.0</v>
      </c>
      <c r="J167" s="39">
        <v>639.0</v>
      </c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</row>
    <row r="168">
      <c r="A168" s="38" t="s">
        <v>141</v>
      </c>
      <c r="B168" s="46"/>
      <c r="C168" s="39">
        <v>451.0</v>
      </c>
      <c r="D168" s="39">
        <v>589.0</v>
      </c>
      <c r="E168" s="46"/>
      <c r="F168" s="46"/>
      <c r="G168" s="46"/>
      <c r="H168" s="46"/>
      <c r="I168" s="46"/>
      <c r="J168" s="46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</row>
    <row r="169">
      <c r="A169" s="38" t="s">
        <v>142</v>
      </c>
      <c r="B169" s="46"/>
      <c r="C169" s="39">
        <v>47.0</v>
      </c>
      <c r="D169" s="39">
        <v>50.0</v>
      </c>
      <c r="E169" s="46"/>
      <c r="F169" s="46"/>
      <c r="G169" s="46"/>
      <c r="H169" s="46"/>
      <c r="I169" s="46"/>
      <c r="J169" s="46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</row>
    <row r="170">
      <c r="A170" s="38" t="s">
        <v>144</v>
      </c>
      <c r="B170" s="46"/>
      <c r="C170" s="39">
        <v>205.0</v>
      </c>
      <c r="D170" s="39">
        <v>223.0</v>
      </c>
      <c r="E170" s="46"/>
      <c r="F170" s="46"/>
      <c r="G170" s="46"/>
      <c r="H170" s="46"/>
      <c r="I170" s="46"/>
      <c r="J170" s="46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</row>
    <row r="171">
      <c r="A171" s="38" t="s">
        <v>143</v>
      </c>
      <c r="B171" s="46"/>
      <c r="C171" s="39">
        <v>103.0</v>
      </c>
      <c r="D171" s="39">
        <v>109.0</v>
      </c>
      <c r="E171" s="46"/>
      <c r="F171" s="46"/>
      <c r="G171" s="46"/>
      <c r="H171" s="46"/>
      <c r="I171" s="46"/>
      <c r="J171" s="46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</row>
    <row r="172">
      <c r="A172" s="38" t="s">
        <v>111</v>
      </c>
      <c r="B172" s="46"/>
      <c r="C172" s="46"/>
      <c r="D172" s="46" t="s">
        <v>146</v>
      </c>
      <c r="E172" s="39">
        <v>709.0</v>
      </c>
      <c r="F172" s="39">
        <v>849.0</v>
      </c>
      <c r="G172" s="39">
        <v>929.0</v>
      </c>
      <c r="H172" s="39">
        <v>885.0</v>
      </c>
      <c r="I172" s="39">
        <v>982.0</v>
      </c>
      <c r="J172" s="39">
        <v>920.0</v>
      </c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</row>
    <row r="173">
      <c r="A173" s="38" t="s">
        <v>112</v>
      </c>
      <c r="B173" s="46"/>
      <c r="C173" s="39">
        <v>254.0</v>
      </c>
      <c r="D173" s="39">
        <v>234.0</v>
      </c>
      <c r="E173" s="39">
        <v>225.0</v>
      </c>
      <c r="F173" s="39">
        <v>256.0</v>
      </c>
      <c r="G173" s="39">
        <v>237.0</v>
      </c>
      <c r="H173" s="39">
        <v>214.0</v>
      </c>
      <c r="I173" s="39">
        <v>288.0</v>
      </c>
      <c r="J173" s="39">
        <v>303.0</v>
      </c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</row>
    <row r="174">
      <c r="A174" s="38" t="s">
        <v>124</v>
      </c>
      <c r="B174" s="46"/>
      <c r="C174" s="46"/>
      <c r="D174" s="46"/>
      <c r="E174" s="39">
        <v>340.0</v>
      </c>
      <c r="F174" s="39">
        <v>339.0</v>
      </c>
      <c r="G174" s="39">
        <v>326.0</v>
      </c>
      <c r="H174" s="39">
        <v>296.0</v>
      </c>
      <c r="I174" s="39">
        <v>304.0</v>
      </c>
      <c r="J174" s="39">
        <v>274.0</v>
      </c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</row>
    <row r="175">
      <c r="A175" s="38" t="s">
        <v>114</v>
      </c>
      <c r="B175" s="46"/>
      <c r="C175" s="39">
        <v>484.0</v>
      </c>
      <c r="D175" s="39">
        <v>511.0</v>
      </c>
      <c r="E175" s="39">
        <v>533.0</v>
      </c>
      <c r="F175" s="39">
        <v>597.0</v>
      </c>
      <c r="G175" s="39">
        <v>665.0</v>
      </c>
      <c r="H175" s="39">
        <v>830.0</v>
      </c>
      <c r="I175" s="39">
        <v>780.0</v>
      </c>
      <c r="J175" s="39">
        <v>789.0</v>
      </c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</row>
    <row r="176">
      <c r="A176" s="47" t="s">
        <v>125</v>
      </c>
      <c r="B176" s="48"/>
      <c r="C176" s="49">
        <f t="shared" ref="C176:J176" si="40">+SUM(C167:C175)</f>
        <v>2176</v>
      </c>
      <c r="D176" s="49">
        <f t="shared" si="40"/>
        <v>2458</v>
      </c>
      <c r="E176" s="49">
        <f t="shared" si="40"/>
        <v>2626</v>
      </c>
      <c r="F176" s="49">
        <f t="shared" si="40"/>
        <v>2889</v>
      </c>
      <c r="G176" s="49">
        <f t="shared" si="40"/>
        <v>2971</v>
      </c>
      <c r="H176" s="49">
        <f t="shared" si="40"/>
        <v>2870</v>
      </c>
      <c r="I176" s="49">
        <f t="shared" si="40"/>
        <v>2971</v>
      </c>
      <c r="J176" s="49">
        <f t="shared" si="40"/>
        <v>2925</v>
      </c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</row>
    <row r="177">
      <c r="A177" s="38" t="s">
        <v>116</v>
      </c>
      <c r="B177" s="46"/>
      <c r="C177" s="39">
        <v>122.0</v>
      </c>
      <c r="D177" s="39">
        <v>125.0</v>
      </c>
      <c r="E177" s="39">
        <v>125.0</v>
      </c>
      <c r="F177" s="39">
        <v>115.0</v>
      </c>
      <c r="G177" s="39">
        <v>100.0</v>
      </c>
      <c r="H177" s="39">
        <v>80.0</v>
      </c>
      <c r="I177" s="39">
        <v>63.0</v>
      </c>
      <c r="J177" s="39">
        <v>49.0</v>
      </c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</row>
    <row r="178">
      <c r="A178" s="38" t="s">
        <v>118</v>
      </c>
      <c r="B178" s="46"/>
      <c r="C178" s="39">
        <v>713.0</v>
      </c>
      <c r="D178" s="39">
        <v>937.0</v>
      </c>
      <c r="E178" s="39">
        <v>1238.0</v>
      </c>
      <c r="F178" s="39">
        <v>1450.0</v>
      </c>
      <c r="G178" s="39">
        <v>1673.0</v>
      </c>
      <c r="H178" s="39">
        <v>1916.0</v>
      </c>
      <c r="I178" s="39">
        <v>1870.0</v>
      </c>
      <c r="J178" s="39">
        <v>1817.0</v>
      </c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</row>
    <row r="179">
      <c r="A179" s="51" t="s">
        <v>126</v>
      </c>
      <c r="B179" s="52"/>
      <c r="C179" s="53">
        <f t="shared" ref="C179:J179" si="41">+SUM(C176:C178)</f>
        <v>3011</v>
      </c>
      <c r="D179" s="53">
        <f t="shared" si="41"/>
        <v>3520</v>
      </c>
      <c r="E179" s="53">
        <f t="shared" si="41"/>
        <v>3989</v>
      </c>
      <c r="F179" s="53">
        <f t="shared" si="41"/>
        <v>4454</v>
      </c>
      <c r="G179" s="53">
        <f t="shared" si="41"/>
        <v>4744</v>
      </c>
      <c r="H179" s="53">
        <f t="shared" si="41"/>
        <v>4866</v>
      </c>
      <c r="I179" s="53">
        <f t="shared" si="41"/>
        <v>4904</v>
      </c>
      <c r="J179" s="53">
        <f t="shared" si="41"/>
        <v>4791</v>
      </c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</row>
    <row r="180">
      <c r="A180" s="60" t="s">
        <v>120</v>
      </c>
      <c r="B180" s="46"/>
      <c r="C180" s="61">
        <f t="shared" ref="C180:J180" si="42">+C179-C32</f>
        <v>0</v>
      </c>
      <c r="D180" s="61">
        <f t="shared" si="42"/>
        <v>0</v>
      </c>
      <c r="E180" s="61">
        <f t="shared" si="42"/>
        <v>0</v>
      </c>
      <c r="F180" s="61">
        <f t="shared" si="42"/>
        <v>0</v>
      </c>
      <c r="G180" s="61">
        <f t="shared" si="42"/>
        <v>0</v>
      </c>
      <c r="H180" s="61">
        <f t="shared" si="42"/>
        <v>0</v>
      </c>
      <c r="I180" s="61">
        <f t="shared" si="42"/>
        <v>0</v>
      </c>
      <c r="J180" s="61">
        <f t="shared" si="42"/>
        <v>0</v>
      </c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</row>
    <row r="181">
      <c r="A181" s="42" t="s">
        <v>127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</row>
    <row r="182">
      <c r="A182" s="38" t="s">
        <v>107</v>
      </c>
      <c r="B182" s="39">
        <v>240.0</v>
      </c>
      <c r="C182" s="39">
        <v>208.0</v>
      </c>
      <c r="D182" s="39">
        <v>242.0</v>
      </c>
      <c r="E182" s="39">
        <v>223.0</v>
      </c>
      <c r="F182" s="39">
        <v>196.0</v>
      </c>
      <c r="G182" s="39">
        <v>117.0</v>
      </c>
      <c r="H182" s="39">
        <v>110.0</v>
      </c>
      <c r="I182" s="39">
        <v>98.0</v>
      </c>
      <c r="J182" s="39">
        <v>146.0</v>
      </c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>
      <c r="A183" s="38" t="s">
        <v>111</v>
      </c>
      <c r="B183" s="46"/>
      <c r="C183" s="46"/>
      <c r="D183" s="46"/>
      <c r="E183" s="39">
        <v>173.0</v>
      </c>
      <c r="F183" s="39">
        <v>240.0</v>
      </c>
      <c r="G183" s="39">
        <v>233.0</v>
      </c>
      <c r="H183" s="39">
        <v>139.0</v>
      </c>
      <c r="I183" s="39">
        <v>153.0</v>
      </c>
      <c r="J183" s="39">
        <v>197.0</v>
      </c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</row>
    <row r="184">
      <c r="A184" s="38" t="s">
        <v>141</v>
      </c>
      <c r="B184" s="39">
        <v>120.0</v>
      </c>
      <c r="C184" s="39">
        <v>216.0</v>
      </c>
      <c r="D184" s="39">
        <v>215.0</v>
      </c>
      <c r="E184" s="46"/>
      <c r="F184" s="46"/>
      <c r="G184" s="46"/>
      <c r="H184" s="46"/>
      <c r="I184" s="46"/>
      <c r="J184" s="46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</row>
    <row r="185">
      <c r="A185" s="38" t="s">
        <v>142</v>
      </c>
      <c r="B185" s="39">
        <v>19.0</v>
      </c>
      <c r="C185" s="39">
        <v>20.0</v>
      </c>
      <c r="D185" s="39">
        <v>17.0</v>
      </c>
      <c r="E185" s="46"/>
      <c r="F185" s="46"/>
      <c r="G185" s="46"/>
      <c r="H185" s="46"/>
      <c r="I185" s="46"/>
      <c r="J185" s="46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</row>
    <row r="186">
      <c r="A186" s="38" t="s">
        <v>144</v>
      </c>
      <c r="B186" s="39">
        <v>9.0</v>
      </c>
      <c r="C186" s="39">
        <v>15.0</v>
      </c>
      <c r="D186" s="39">
        <v>13.0</v>
      </c>
      <c r="E186" s="46"/>
      <c r="F186" s="46"/>
      <c r="G186" s="46"/>
      <c r="H186" s="46"/>
      <c r="I186" s="46"/>
      <c r="J186" s="46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</row>
    <row r="187">
      <c r="A187" s="38" t="s">
        <v>143</v>
      </c>
      <c r="B187" s="39">
        <v>55.0</v>
      </c>
      <c r="C187" s="39">
        <v>37.0</v>
      </c>
      <c r="D187" s="39">
        <v>51.0</v>
      </c>
      <c r="E187" s="46"/>
      <c r="F187" s="46"/>
      <c r="G187" s="46"/>
      <c r="H187" s="46"/>
      <c r="I187" s="46"/>
      <c r="J187" s="46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</row>
    <row r="188">
      <c r="A188" s="38" t="s">
        <v>112</v>
      </c>
      <c r="B188" s="39">
        <v>63.0</v>
      </c>
      <c r="C188" s="39">
        <v>69.0</v>
      </c>
      <c r="D188" s="39">
        <v>44.0</v>
      </c>
      <c r="E188" s="39">
        <v>51.0</v>
      </c>
      <c r="F188" s="39">
        <v>76.0</v>
      </c>
      <c r="G188" s="39">
        <v>49.0</v>
      </c>
      <c r="H188" s="39">
        <v>28.0</v>
      </c>
      <c r="I188" s="39">
        <v>94.0</v>
      </c>
      <c r="J188" s="39">
        <v>78.0</v>
      </c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</row>
    <row r="189">
      <c r="A189" s="38" t="s">
        <v>124</v>
      </c>
      <c r="B189" s="46"/>
      <c r="C189" s="46"/>
      <c r="D189" s="46"/>
      <c r="E189" s="39">
        <v>59.0</v>
      </c>
      <c r="F189" s="39">
        <v>49.0</v>
      </c>
      <c r="G189" s="39">
        <v>47.0</v>
      </c>
      <c r="H189" s="39">
        <v>41.0</v>
      </c>
      <c r="I189" s="39">
        <v>54.0</v>
      </c>
      <c r="J189" s="39">
        <v>56.0</v>
      </c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</row>
    <row r="190">
      <c r="A190" s="38" t="s">
        <v>114</v>
      </c>
      <c r="B190" s="39">
        <v>225.0</v>
      </c>
      <c r="C190" s="39">
        <v>225.0</v>
      </c>
      <c r="D190" s="39">
        <v>258.0</v>
      </c>
      <c r="E190" s="39">
        <v>278.0</v>
      </c>
      <c r="F190" s="39">
        <v>286.0</v>
      </c>
      <c r="G190" s="39">
        <v>278.0</v>
      </c>
      <c r="H190" s="39">
        <v>438.0</v>
      </c>
      <c r="I190" s="39">
        <v>278.0</v>
      </c>
      <c r="J190" s="39">
        <v>222.0</v>
      </c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</row>
    <row r="191">
      <c r="A191" s="47" t="s">
        <v>125</v>
      </c>
      <c r="B191" s="49">
        <f>SUM(B181:B190)</f>
        <v>731</v>
      </c>
      <c r="C191" s="49">
        <f t="shared" ref="C191:J191" si="43">+SUM(C182:C190)</f>
        <v>790</v>
      </c>
      <c r="D191" s="49">
        <f t="shared" si="43"/>
        <v>840</v>
      </c>
      <c r="E191" s="49">
        <f t="shared" si="43"/>
        <v>784</v>
      </c>
      <c r="F191" s="49">
        <f t="shared" si="43"/>
        <v>847</v>
      </c>
      <c r="G191" s="49">
        <f t="shared" si="43"/>
        <v>724</v>
      </c>
      <c r="H191" s="49">
        <f t="shared" si="43"/>
        <v>756</v>
      </c>
      <c r="I191" s="49">
        <f t="shared" si="43"/>
        <v>677</v>
      </c>
      <c r="J191" s="49">
        <f t="shared" si="43"/>
        <v>699</v>
      </c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</row>
    <row r="192">
      <c r="A192" s="38" t="s">
        <v>116</v>
      </c>
      <c r="B192" s="39">
        <v>30.0</v>
      </c>
      <c r="C192" s="39">
        <v>69.0</v>
      </c>
      <c r="D192" s="39">
        <v>39.0</v>
      </c>
      <c r="E192" s="39">
        <v>30.0</v>
      </c>
      <c r="F192" s="39">
        <v>22.0</v>
      </c>
      <c r="G192" s="39">
        <v>18.0</v>
      </c>
      <c r="H192" s="39">
        <v>12.0</v>
      </c>
      <c r="I192" s="39">
        <v>7.0</v>
      </c>
      <c r="J192" s="39">
        <v>9.0</v>
      </c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</row>
    <row r="193">
      <c r="A193" s="38" t="s">
        <v>118</v>
      </c>
      <c r="B193" s="39">
        <v>161.0</v>
      </c>
      <c r="C193" s="39">
        <f t="shared" ref="C193:J193" si="44">-(SUM(C191:C192)+C83)</f>
        <v>104</v>
      </c>
      <c r="D193" s="39">
        <f t="shared" si="44"/>
        <v>264</v>
      </c>
      <c r="E193" s="39">
        <f t="shared" si="44"/>
        <v>291</v>
      </c>
      <c r="F193" s="39">
        <f t="shared" si="44"/>
        <v>159</v>
      </c>
      <c r="G193" s="39">
        <f t="shared" si="44"/>
        <v>377</v>
      </c>
      <c r="H193" s="39">
        <f t="shared" si="44"/>
        <v>318</v>
      </c>
      <c r="I193" s="39">
        <f t="shared" si="44"/>
        <v>11</v>
      </c>
      <c r="J193" s="39">
        <f t="shared" si="44"/>
        <v>50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</row>
    <row r="194">
      <c r="A194" s="51" t="s">
        <v>128</v>
      </c>
      <c r="B194" s="53">
        <v>922.0</v>
      </c>
      <c r="C194" s="53">
        <f t="shared" ref="C194:J194" si="45">+SUM(C191:C193)</f>
        <v>963</v>
      </c>
      <c r="D194" s="53">
        <f t="shared" si="45"/>
        <v>1143</v>
      </c>
      <c r="E194" s="53">
        <f t="shared" si="45"/>
        <v>1105</v>
      </c>
      <c r="F194" s="53">
        <f t="shared" si="45"/>
        <v>1028</v>
      </c>
      <c r="G194" s="53">
        <f t="shared" si="45"/>
        <v>1119</v>
      </c>
      <c r="H194" s="53">
        <f t="shared" si="45"/>
        <v>1086</v>
      </c>
      <c r="I194" s="53">
        <f t="shared" si="45"/>
        <v>695</v>
      </c>
      <c r="J194" s="53">
        <f t="shared" si="45"/>
        <v>758</v>
      </c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</row>
    <row r="195">
      <c r="A195" s="60" t="s">
        <v>120</v>
      </c>
      <c r="B195" s="46"/>
      <c r="C195" s="61">
        <f t="shared" ref="C195:J195" si="46">+C194+C83</f>
        <v>0</v>
      </c>
      <c r="D195" s="61">
        <f t="shared" si="46"/>
        <v>0</v>
      </c>
      <c r="E195" s="61">
        <f t="shared" si="46"/>
        <v>0</v>
      </c>
      <c r="F195" s="61">
        <f t="shared" si="46"/>
        <v>0</v>
      </c>
      <c r="G195" s="61">
        <f t="shared" si="46"/>
        <v>0</v>
      </c>
      <c r="H195" s="61">
        <f t="shared" si="46"/>
        <v>0</v>
      </c>
      <c r="I195" s="61">
        <f t="shared" si="46"/>
        <v>0</v>
      </c>
      <c r="J195" s="61">
        <f t="shared" si="46"/>
        <v>0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</row>
    <row r="196">
      <c r="A196" s="42" t="s">
        <v>129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</row>
    <row r="197">
      <c r="A197" s="38" t="s">
        <v>107</v>
      </c>
      <c r="B197" s="39">
        <v>109.0</v>
      </c>
      <c r="C197" s="39">
        <v>121.0</v>
      </c>
      <c r="D197" s="39">
        <v>133.0</v>
      </c>
      <c r="E197" s="39">
        <v>140.0</v>
      </c>
      <c r="F197" s="39">
        <v>160.0</v>
      </c>
      <c r="G197" s="39">
        <v>149.0</v>
      </c>
      <c r="H197" s="39">
        <v>148.0</v>
      </c>
      <c r="I197" s="39">
        <v>130.0</v>
      </c>
      <c r="J197" s="39">
        <v>124.0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</row>
    <row r="198">
      <c r="A198" s="38" t="s">
        <v>111</v>
      </c>
      <c r="B198" s="46"/>
      <c r="C198" s="46"/>
      <c r="D198" s="46"/>
      <c r="E198" s="39">
        <v>106.0</v>
      </c>
      <c r="F198" s="39">
        <v>116.0</v>
      </c>
      <c r="G198" s="39">
        <v>111.0</v>
      </c>
      <c r="H198" s="39">
        <v>132.0</v>
      </c>
      <c r="I198" s="39">
        <v>136.0</v>
      </c>
      <c r="J198" s="39">
        <v>134.0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</row>
    <row r="199">
      <c r="A199" s="38" t="s">
        <v>141</v>
      </c>
      <c r="B199" s="39">
        <v>71.0</v>
      </c>
      <c r="C199" s="39">
        <v>75.0</v>
      </c>
      <c r="D199" s="39">
        <v>72.0</v>
      </c>
      <c r="E199" s="46"/>
      <c r="F199" s="46"/>
      <c r="G199" s="46"/>
      <c r="H199" s="46"/>
      <c r="I199" s="46"/>
      <c r="J199" s="46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</row>
    <row r="200">
      <c r="A200" s="38" t="s">
        <v>142</v>
      </c>
      <c r="B200" s="39">
        <v>11.0</v>
      </c>
      <c r="C200" s="39">
        <v>12.0</v>
      </c>
      <c r="D200" s="39">
        <v>12.0</v>
      </c>
      <c r="E200" s="46"/>
      <c r="F200" s="46"/>
      <c r="G200" s="46"/>
      <c r="H200" s="46"/>
      <c r="I200" s="46"/>
      <c r="J200" s="46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</row>
    <row r="201">
      <c r="A201" s="38" t="s">
        <v>144</v>
      </c>
      <c r="B201" s="39">
        <v>19.0</v>
      </c>
      <c r="C201" s="39">
        <v>22.0</v>
      </c>
      <c r="D201" s="39">
        <v>18.0</v>
      </c>
      <c r="E201" s="46"/>
      <c r="F201" s="46"/>
      <c r="G201" s="46"/>
      <c r="H201" s="46"/>
      <c r="I201" s="46"/>
      <c r="J201" s="46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</row>
    <row r="202">
      <c r="A202" s="38" t="s">
        <v>143</v>
      </c>
      <c r="B202" s="39">
        <v>25.0</v>
      </c>
      <c r="C202" s="39">
        <v>27.0</v>
      </c>
      <c r="D202" s="39">
        <v>25.0</v>
      </c>
      <c r="E202" s="46"/>
      <c r="F202" s="46"/>
      <c r="G202" s="46"/>
      <c r="H202" s="46"/>
      <c r="I202" s="46"/>
      <c r="J202" s="46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>
      <c r="A203" s="38" t="s">
        <v>112</v>
      </c>
      <c r="B203" s="39">
        <v>38.0</v>
      </c>
      <c r="C203" s="39">
        <v>46.0</v>
      </c>
      <c r="D203" s="39">
        <v>48.0</v>
      </c>
      <c r="E203" s="39">
        <v>54.0</v>
      </c>
      <c r="F203" s="39">
        <v>56.0</v>
      </c>
      <c r="G203" s="39">
        <v>50.0</v>
      </c>
      <c r="H203" s="39">
        <v>44.0</v>
      </c>
      <c r="I203" s="39">
        <v>46.0</v>
      </c>
      <c r="J203" s="39">
        <v>41.0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</row>
    <row r="204">
      <c r="A204" s="38" t="s">
        <v>113</v>
      </c>
      <c r="B204" s="46"/>
      <c r="C204" s="46"/>
      <c r="D204" s="46"/>
      <c r="E204" s="39">
        <v>54.0</v>
      </c>
      <c r="F204" s="39">
        <v>55.0</v>
      </c>
      <c r="G204" s="39">
        <v>53.0</v>
      </c>
      <c r="H204" s="39">
        <v>46.0</v>
      </c>
      <c r="I204" s="39">
        <v>43.0</v>
      </c>
      <c r="J204" s="39">
        <v>42.0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</row>
    <row r="205">
      <c r="A205" s="38" t="s">
        <v>114</v>
      </c>
      <c r="B205" s="39">
        <v>175.0</v>
      </c>
      <c r="C205" s="39">
        <v>210.0</v>
      </c>
      <c r="D205" s="39">
        <v>230.0</v>
      </c>
      <c r="E205" s="39">
        <v>233.0</v>
      </c>
      <c r="F205" s="39">
        <v>217.0</v>
      </c>
      <c r="G205" s="39">
        <v>195.0</v>
      </c>
      <c r="H205" s="39">
        <v>214.0</v>
      </c>
      <c r="I205" s="39">
        <v>222.0</v>
      </c>
      <c r="J205" s="39">
        <v>220.0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</row>
    <row r="206">
      <c r="A206" s="47" t="s">
        <v>125</v>
      </c>
      <c r="B206" s="49">
        <v>448.0</v>
      </c>
      <c r="C206" s="49">
        <f t="shared" ref="C206:J206" si="47">+SUM(C197:C205)</f>
        <v>513</v>
      </c>
      <c r="D206" s="49">
        <f t="shared" si="47"/>
        <v>538</v>
      </c>
      <c r="E206" s="49">
        <f t="shared" si="47"/>
        <v>587</v>
      </c>
      <c r="F206" s="49">
        <f t="shared" si="47"/>
        <v>604</v>
      </c>
      <c r="G206" s="49">
        <f t="shared" si="47"/>
        <v>558</v>
      </c>
      <c r="H206" s="49">
        <f t="shared" si="47"/>
        <v>584</v>
      </c>
      <c r="I206" s="49">
        <f t="shared" si="47"/>
        <v>577</v>
      </c>
      <c r="J206" s="49">
        <f t="shared" si="47"/>
        <v>561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</row>
    <row r="207">
      <c r="A207" s="38" t="s">
        <v>116</v>
      </c>
      <c r="B207" s="39">
        <v>16.0</v>
      </c>
      <c r="C207" s="39">
        <v>18.0</v>
      </c>
      <c r="D207" s="39">
        <v>27.0</v>
      </c>
      <c r="E207" s="39">
        <v>28.0</v>
      </c>
      <c r="F207" s="39">
        <v>33.0</v>
      </c>
      <c r="G207" s="39">
        <v>31.0</v>
      </c>
      <c r="H207" s="39">
        <v>25.0</v>
      </c>
      <c r="I207" s="39">
        <v>26.0</v>
      </c>
      <c r="J207" s="39">
        <v>22.0</v>
      </c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</row>
    <row r="208">
      <c r="A208" s="38" t="s">
        <v>118</v>
      </c>
      <c r="B208" s="39">
        <v>54.0</v>
      </c>
      <c r="C208" s="39">
        <v>75.0</v>
      </c>
      <c r="D208" s="39">
        <v>84.0</v>
      </c>
      <c r="E208" s="39">
        <v>91.0</v>
      </c>
      <c r="F208" s="39">
        <v>110.0</v>
      </c>
      <c r="G208" s="39">
        <v>116.0</v>
      </c>
      <c r="H208" s="39">
        <v>112.0</v>
      </c>
      <c r="I208" s="39">
        <v>141.0</v>
      </c>
      <c r="J208" s="39">
        <v>134.0</v>
      </c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</row>
    <row r="209">
      <c r="A209" s="51" t="s">
        <v>130</v>
      </c>
      <c r="B209" s="39">
        <v>518.0</v>
      </c>
      <c r="C209" s="53">
        <f t="shared" ref="C209:J209" si="48">+SUM(C206:C208)</f>
        <v>606</v>
      </c>
      <c r="D209" s="53">
        <f t="shared" si="48"/>
        <v>649</v>
      </c>
      <c r="E209" s="53">
        <f t="shared" si="48"/>
        <v>706</v>
      </c>
      <c r="F209" s="53">
        <f t="shared" si="48"/>
        <v>747</v>
      </c>
      <c r="G209" s="53">
        <f t="shared" si="48"/>
        <v>705</v>
      </c>
      <c r="H209" s="53">
        <f t="shared" si="48"/>
        <v>721</v>
      </c>
      <c r="I209" s="53">
        <f t="shared" si="48"/>
        <v>744</v>
      </c>
      <c r="J209" s="53">
        <f t="shared" si="48"/>
        <v>717</v>
      </c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</row>
    <row r="210">
      <c r="A210" s="60" t="s">
        <v>120</v>
      </c>
      <c r="B210" s="46"/>
      <c r="C210" s="61">
        <f t="shared" ref="C210:J210" si="49">+C209-C67</f>
        <v>0</v>
      </c>
      <c r="D210" s="61">
        <f t="shared" si="49"/>
        <v>0</v>
      </c>
      <c r="E210" s="61">
        <f t="shared" si="49"/>
        <v>0</v>
      </c>
      <c r="F210" s="61">
        <f t="shared" si="49"/>
        <v>0</v>
      </c>
      <c r="G210" s="61">
        <f t="shared" si="49"/>
        <v>0</v>
      </c>
      <c r="H210" s="61">
        <f t="shared" si="49"/>
        <v>0</v>
      </c>
      <c r="I210" s="61">
        <f t="shared" si="49"/>
        <v>0</v>
      </c>
      <c r="J210" s="61">
        <f t="shared" si="49"/>
        <v>0</v>
      </c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</row>
    <row r="211">
      <c r="A211" s="42" t="s">
        <v>147</v>
      </c>
      <c r="B211" s="46"/>
      <c r="C211" s="46"/>
      <c r="D211" s="46"/>
      <c r="E211" s="46"/>
      <c r="F211" s="46"/>
      <c r="G211" s="46"/>
      <c r="H211" s="46"/>
      <c r="I211" s="46"/>
      <c r="J211" s="46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</row>
    <row r="212">
      <c r="A212" s="38" t="s">
        <v>107</v>
      </c>
      <c r="B212" s="46"/>
      <c r="C212" s="39">
        <v>1737.0</v>
      </c>
      <c r="D212" s="39">
        <v>1689.0</v>
      </c>
      <c r="E212" s="39">
        <v>1798.0</v>
      </c>
      <c r="F212" s="39">
        <v>1443.0</v>
      </c>
      <c r="G212" s="39">
        <v>1718.0</v>
      </c>
      <c r="H212" s="39">
        <v>1020.0</v>
      </c>
      <c r="I212" s="39">
        <v>1777.0</v>
      </c>
      <c r="J212" s="39">
        <v>1850.0</v>
      </c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</row>
    <row r="213">
      <c r="A213" s="38" t="s">
        <v>111</v>
      </c>
      <c r="B213" s="46"/>
      <c r="C213" s="39">
        <v>344.0</v>
      </c>
      <c r="D213" s="39">
        <v>378.0</v>
      </c>
      <c r="E213" s="39">
        <v>690.0</v>
      </c>
      <c r="F213" s="39">
        <v>870.0</v>
      </c>
      <c r="G213" s="39">
        <v>1164.0</v>
      </c>
      <c r="H213" s="39">
        <v>712.0</v>
      </c>
      <c r="I213" s="39">
        <v>1349.0</v>
      </c>
      <c r="J213" s="39">
        <v>1351.0</v>
      </c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</row>
    <row r="214">
      <c r="A214" s="38" t="s">
        <v>141</v>
      </c>
      <c r="B214" s="46"/>
      <c r="C214" s="39">
        <v>242.0</v>
      </c>
      <c r="D214" s="39">
        <v>194.0</v>
      </c>
      <c r="E214" s="46"/>
      <c r="F214" s="46"/>
      <c r="G214" s="46"/>
      <c r="H214" s="46"/>
      <c r="I214" s="46"/>
      <c r="J214" s="46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</row>
    <row r="215">
      <c r="A215" s="38" t="s">
        <v>142</v>
      </c>
      <c r="B215" s="46"/>
      <c r="C215" s="46"/>
      <c r="D215" s="46"/>
      <c r="E215" s="46"/>
      <c r="F215" s="46"/>
      <c r="G215" s="46"/>
      <c r="H215" s="46"/>
      <c r="I215" s="46"/>
      <c r="J215" s="46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</row>
    <row r="216">
      <c r="A216" s="38" t="s">
        <v>144</v>
      </c>
      <c r="B216" s="46"/>
      <c r="C216" s="39">
        <v>134.0</v>
      </c>
      <c r="D216" s="39">
        <v>129.0</v>
      </c>
      <c r="E216" s="46"/>
      <c r="F216" s="46"/>
      <c r="G216" s="46"/>
      <c r="H216" s="46"/>
      <c r="I216" s="46"/>
      <c r="J216" s="46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</row>
    <row r="217">
      <c r="A217" s="38" t="s">
        <v>143</v>
      </c>
      <c r="B217" s="46"/>
      <c r="C217" s="39">
        <v>461.0</v>
      </c>
      <c r="D217" s="39">
        <v>409.0</v>
      </c>
      <c r="E217" s="46"/>
      <c r="F217" s="46"/>
      <c r="G217" s="46"/>
      <c r="H217" s="46"/>
      <c r="I217" s="46"/>
      <c r="J217" s="46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</row>
    <row r="218">
      <c r="A218" s="38" t="s">
        <v>112</v>
      </c>
      <c r="B218" s="46"/>
      <c r="C218" s="39">
        <v>84.0</v>
      </c>
      <c r="D218" s="39">
        <v>74.0</v>
      </c>
      <c r="E218" s="39">
        <v>102.0</v>
      </c>
      <c r="F218" s="39">
        <v>101.0</v>
      </c>
      <c r="G218" s="39">
        <v>245.0</v>
      </c>
      <c r="H218" s="39">
        <v>321.0</v>
      </c>
      <c r="I218" s="39">
        <v>288.0</v>
      </c>
      <c r="J218" s="39">
        <v>406.0</v>
      </c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</row>
    <row r="219">
      <c r="A219" s="38" t="s">
        <v>113</v>
      </c>
      <c r="B219" s="46"/>
      <c r="C219" s="46"/>
      <c r="D219" s="46"/>
      <c r="E219" s="39">
        <v>693.0</v>
      </c>
      <c r="F219" s="39">
        <v>720.0</v>
      </c>
      <c r="G219" s="39">
        <v>771.0</v>
      </c>
      <c r="H219" s="39">
        <v>425.0</v>
      </c>
      <c r="I219" s="39">
        <v>643.0</v>
      </c>
      <c r="J219" s="39">
        <v>664.0</v>
      </c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</row>
    <row r="220">
      <c r="A220" s="38" t="s">
        <v>114</v>
      </c>
      <c r="B220" s="46"/>
      <c r="C220" s="39">
        <v>88.0</v>
      </c>
      <c r="D220" s="39">
        <v>76.0</v>
      </c>
      <c r="E220" s="39">
        <v>86.0</v>
      </c>
      <c r="F220" s="39">
        <v>102.0</v>
      </c>
      <c r="G220" s="39">
        <v>105.0</v>
      </c>
      <c r="H220" s="39">
        <v>65.0</v>
      </c>
      <c r="I220" s="39">
        <v>128.0</v>
      </c>
      <c r="J220" s="39">
        <v>113.0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</row>
    <row r="221">
      <c r="A221" s="47" t="s">
        <v>125</v>
      </c>
      <c r="B221" s="46"/>
      <c r="C221" s="43">
        <f t="shared" ref="C221:J221" si="50">SUM(C212:C220)</f>
        <v>3090</v>
      </c>
      <c r="D221" s="43">
        <f t="shared" si="50"/>
        <v>2949</v>
      </c>
      <c r="E221" s="43">
        <f t="shared" si="50"/>
        <v>3369</v>
      </c>
      <c r="F221" s="43">
        <f t="shared" si="50"/>
        <v>3236</v>
      </c>
      <c r="G221" s="43">
        <f t="shared" si="50"/>
        <v>4003</v>
      </c>
      <c r="H221" s="43">
        <f t="shared" si="50"/>
        <v>2543</v>
      </c>
      <c r="I221" s="43">
        <f t="shared" si="50"/>
        <v>4185</v>
      </c>
      <c r="J221" s="43">
        <f t="shared" si="50"/>
        <v>4384</v>
      </c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</row>
    <row r="222">
      <c r="A222" s="38" t="s">
        <v>116</v>
      </c>
      <c r="B222" s="46"/>
      <c r="C222" s="39">
        <v>258.0</v>
      </c>
      <c r="D222" s="39">
        <v>270.0</v>
      </c>
      <c r="E222" s="39">
        <v>297.0</v>
      </c>
      <c r="F222" s="39">
        <v>240.0</v>
      </c>
      <c r="G222" s="39">
        <v>243.0</v>
      </c>
      <c r="H222" s="39">
        <v>149.0</v>
      </c>
      <c r="I222" s="39">
        <v>225.0</v>
      </c>
      <c r="J222" s="39">
        <v>230.0</v>
      </c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</row>
    <row r="223">
      <c r="A223" s="38" t="s">
        <v>118</v>
      </c>
      <c r="B223" s="46"/>
      <c r="C223" s="39">
        <v>10.0</v>
      </c>
      <c r="D223" s="39">
        <v>22.0</v>
      </c>
      <c r="E223" s="39">
        <v>11.0</v>
      </c>
      <c r="F223" s="39">
        <v>22.0</v>
      </c>
      <c r="G223" s="39">
        <v>26.0</v>
      </c>
      <c r="H223" s="39">
        <v>57.0</v>
      </c>
      <c r="I223" s="39">
        <v>53.0</v>
      </c>
      <c r="J223" s="39">
        <v>53.0</v>
      </c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</row>
    <row r="224">
      <c r="A224" s="51" t="s">
        <v>148</v>
      </c>
      <c r="B224" s="46"/>
      <c r="C224" s="43">
        <f t="shared" ref="C224:J224" si="51">sum(C221:C223)</f>
        <v>3358</v>
      </c>
      <c r="D224" s="43">
        <f t="shared" si="51"/>
        <v>3241</v>
      </c>
      <c r="E224" s="43">
        <f t="shared" si="51"/>
        <v>3677</v>
      </c>
      <c r="F224" s="43">
        <f t="shared" si="51"/>
        <v>3498</v>
      </c>
      <c r="G224" s="43">
        <f t="shared" si="51"/>
        <v>4272</v>
      </c>
      <c r="H224" s="43">
        <f t="shared" si="51"/>
        <v>2749</v>
      </c>
      <c r="I224" s="43">
        <f t="shared" si="51"/>
        <v>4463</v>
      </c>
      <c r="J224" s="43">
        <f t="shared" si="51"/>
        <v>4667</v>
      </c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</row>
    <row r="225">
      <c r="A225" s="60" t="s">
        <v>120</v>
      </c>
      <c r="B225" s="46"/>
      <c r="C225" s="61">
        <f t="shared" ref="C225:J225" si="52">C224-C27</f>
        <v>0</v>
      </c>
      <c r="D225" s="61">
        <f t="shared" si="52"/>
        <v>0</v>
      </c>
      <c r="E225" s="61">
        <f t="shared" si="52"/>
        <v>0</v>
      </c>
      <c r="F225" s="61">
        <f t="shared" si="52"/>
        <v>0</v>
      </c>
      <c r="G225" s="61">
        <f t="shared" si="52"/>
        <v>0</v>
      </c>
      <c r="H225" s="61">
        <f t="shared" si="52"/>
        <v>0</v>
      </c>
      <c r="I225" s="61">
        <f t="shared" si="52"/>
        <v>0</v>
      </c>
      <c r="J225" s="61">
        <f t="shared" si="52"/>
        <v>0</v>
      </c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</row>
    <row r="226">
      <c r="A226" s="42" t="s">
        <v>149</v>
      </c>
      <c r="B226" s="68"/>
      <c r="C226" s="68"/>
      <c r="D226" s="68"/>
      <c r="E226" s="68"/>
      <c r="F226" s="68"/>
      <c r="G226" s="68"/>
      <c r="H226" s="68"/>
      <c r="I226" s="68"/>
      <c r="J226" s="6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</row>
    <row r="227">
      <c r="A227" s="38" t="s">
        <v>107</v>
      </c>
      <c r="B227" s="68"/>
      <c r="C227" s="69">
        <v>2207.0</v>
      </c>
      <c r="D227" s="39">
        <v>2363.0</v>
      </c>
      <c r="E227" s="70">
        <v>2218.0</v>
      </c>
      <c r="F227" s="70">
        <v>2270.0</v>
      </c>
      <c r="G227" s="70">
        <v>2328.0</v>
      </c>
      <c r="H227" s="70">
        <v>3077.0</v>
      </c>
      <c r="I227" s="70">
        <v>2851.0</v>
      </c>
      <c r="J227" s="70">
        <v>4098.0</v>
      </c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</row>
    <row r="228">
      <c r="A228" s="38" t="s">
        <v>111</v>
      </c>
      <c r="B228" s="68"/>
      <c r="C228" s="69">
        <v>699.0</v>
      </c>
      <c r="D228" s="39">
        <v>929.0</v>
      </c>
      <c r="E228" s="70">
        <v>1327.0</v>
      </c>
      <c r="F228" s="70">
        <v>1433.0</v>
      </c>
      <c r="G228" s="70">
        <v>1390.0</v>
      </c>
      <c r="H228" s="70">
        <v>2070.0</v>
      </c>
      <c r="I228" s="70">
        <v>1821.0</v>
      </c>
      <c r="J228" s="70">
        <v>1887.0</v>
      </c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</row>
    <row r="229">
      <c r="A229" s="38" t="s">
        <v>141</v>
      </c>
      <c r="B229" s="68"/>
      <c r="C229" s="69">
        <v>169.0</v>
      </c>
      <c r="D229" s="39">
        <v>210.0</v>
      </c>
      <c r="E229" s="68"/>
      <c r="F229" s="68"/>
      <c r="G229" s="68"/>
      <c r="H229" s="68"/>
      <c r="I229" s="68"/>
      <c r="J229" s="6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</row>
    <row r="230">
      <c r="A230" s="38" t="s">
        <v>142</v>
      </c>
      <c r="B230" s="68"/>
      <c r="C230" s="68"/>
      <c r="D230" s="46"/>
      <c r="E230" s="68"/>
      <c r="F230" s="68"/>
      <c r="G230" s="68"/>
      <c r="H230" s="68"/>
      <c r="I230" s="68"/>
      <c r="J230" s="6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</row>
    <row r="231">
      <c r="A231" s="38" t="s">
        <v>144</v>
      </c>
      <c r="B231" s="68"/>
      <c r="C231" s="69">
        <v>94.0</v>
      </c>
      <c r="D231" s="39">
        <v>146.0</v>
      </c>
      <c r="E231" s="68"/>
      <c r="F231" s="68"/>
      <c r="G231" s="68"/>
      <c r="H231" s="68"/>
      <c r="I231" s="68"/>
      <c r="J231" s="6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</row>
    <row r="232">
      <c r="A232" s="38" t="s">
        <v>143</v>
      </c>
      <c r="B232" s="68"/>
      <c r="C232" s="69">
        <v>528.0</v>
      </c>
      <c r="D232" s="39">
        <v>478.0</v>
      </c>
      <c r="E232" s="68"/>
      <c r="F232" s="68"/>
      <c r="G232" s="68"/>
      <c r="H232" s="68"/>
      <c r="I232" s="68"/>
      <c r="J232" s="6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</row>
    <row r="233">
      <c r="A233" s="38" t="s">
        <v>112</v>
      </c>
      <c r="B233" s="68"/>
      <c r="C233" s="69">
        <v>249.0</v>
      </c>
      <c r="D233" s="39">
        <v>375.0</v>
      </c>
      <c r="E233" s="70">
        <v>463.0</v>
      </c>
      <c r="F233" s="70">
        <v>580.0</v>
      </c>
      <c r="G233" s="70">
        <v>693.0</v>
      </c>
      <c r="H233" s="70">
        <v>882.0</v>
      </c>
      <c r="I233" s="70">
        <v>1247.0</v>
      </c>
      <c r="J233" s="70">
        <v>1044.0</v>
      </c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</row>
    <row r="234">
      <c r="A234" s="38" t="s">
        <v>113</v>
      </c>
      <c r="B234" s="68"/>
      <c r="C234" s="68"/>
      <c r="D234" s="46"/>
      <c r="E234" s="70">
        <v>694.0</v>
      </c>
      <c r="F234" s="70">
        <v>687.0</v>
      </c>
      <c r="G234" s="70">
        <v>694.0</v>
      </c>
      <c r="H234" s="70">
        <v>770.0</v>
      </c>
      <c r="I234" s="70">
        <v>667.0</v>
      </c>
      <c r="J234" s="70">
        <v>686.0</v>
      </c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</row>
    <row r="235">
      <c r="A235" s="38" t="s">
        <v>114</v>
      </c>
      <c r="B235" s="68"/>
      <c r="C235" s="69">
        <v>32.0</v>
      </c>
      <c r="D235" s="39">
        <v>35.0</v>
      </c>
      <c r="E235" s="70">
        <v>68.0</v>
      </c>
      <c r="F235" s="70">
        <v>91.0</v>
      </c>
      <c r="G235" s="70">
        <v>126.0</v>
      </c>
      <c r="H235" s="70">
        <v>137.0</v>
      </c>
      <c r="I235" s="70">
        <v>153.0</v>
      </c>
      <c r="J235" s="70">
        <v>197.0</v>
      </c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</row>
    <row r="236">
      <c r="A236" s="47" t="s">
        <v>125</v>
      </c>
      <c r="B236" s="68"/>
      <c r="C236" s="71">
        <f t="shared" ref="C236:J236" si="53">SUM(C227:C235)</f>
        <v>3978</v>
      </c>
      <c r="D236" s="72">
        <f t="shared" si="53"/>
        <v>4536</v>
      </c>
      <c r="E236" s="73">
        <f t="shared" si="53"/>
        <v>4770</v>
      </c>
      <c r="F236" s="73">
        <f t="shared" si="53"/>
        <v>5061</v>
      </c>
      <c r="G236" s="73">
        <f t="shared" si="53"/>
        <v>5231</v>
      </c>
      <c r="H236" s="73">
        <f t="shared" si="53"/>
        <v>6936</v>
      </c>
      <c r="I236" s="73">
        <f t="shared" si="53"/>
        <v>6739</v>
      </c>
      <c r="J236" s="73">
        <f t="shared" si="53"/>
        <v>7912</v>
      </c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</row>
    <row r="237">
      <c r="A237" s="38" t="s">
        <v>116</v>
      </c>
      <c r="B237" s="68"/>
      <c r="C237" s="69">
        <v>237.0</v>
      </c>
      <c r="D237" s="39">
        <v>306.0</v>
      </c>
      <c r="E237" s="70">
        <v>286.0</v>
      </c>
      <c r="F237" s="70">
        <v>268.0</v>
      </c>
      <c r="G237" s="70">
        <v>269.0</v>
      </c>
      <c r="H237" s="70">
        <v>341.0</v>
      </c>
      <c r="I237" s="70">
        <v>290.0</v>
      </c>
      <c r="J237" s="70">
        <v>279.0</v>
      </c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</row>
    <row r="238">
      <c r="A238" s="38" t="s">
        <v>118</v>
      </c>
      <c r="B238" s="68"/>
      <c r="C238" s="69">
        <v>122.0</v>
      </c>
      <c r="D238" s="39">
        <v>-4.0</v>
      </c>
      <c r="E238" s="74">
        <v>-1.0</v>
      </c>
      <c r="F238" s="74">
        <v>-68.0</v>
      </c>
      <c r="G238" s="70">
        <v>122.0</v>
      </c>
      <c r="H238" s="70">
        <v>90.0</v>
      </c>
      <c r="I238" s="70">
        <v>-175.0</v>
      </c>
      <c r="J238" s="70">
        <v>229.0</v>
      </c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</row>
    <row r="239">
      <c r="A239" s="51" t="s">
        <v>150</v>
      </c>
      <c r="B239" s="75"/>
      <c r="C239" s="76">
        <f t="shared" ref="C239:J239" si="54">sum(C236:C238)</f>
        <v>4337</v>
      </c>
      <c r="D239" s="76">
        <f t="shared" si="54"/>
        <v>4838</v>
      </c>
      <c r="E239" s="77">
        <f t="shared" si="54"/>
        <v>5055</v>
      </c>
      <c r="F239" s="77">
        <f t="shared" si="54"/>
        <v>5261</v>
      </c>
      <c r="G239" s="77">
        <f t="shared" si="54"/>
        <v>5622</v>
      </c>
      <c r="H239" s="77">
        <f t="shared" si="54"/>
        <v>7367</v>
      </c>
      <c r="I239" s="77">
        <f t="shared" si="54"/>
        <v>6854</v>
      </c>
      <c r="J239" s="77">
        <f t="shared" si="54"/>
        <v>8420</v>
      </c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</row>
    <row r="240">
      <c r="A240" s="60" t="s">
        <v>120</v>
      </c>
      <c r="B240" s="75"/>
      <c r="C240" s="78">
        <f t="shared" ref="C240:J240" si="55">C239-C28</f>
        <v>0</v>
      </c>
      <c r="D240" s="78">
        <f t="shared" si="55"/>
        <v>0</v>
      </c>
      <c r="E240" s="79">
        <f t="shared" si="55"/>
        <v>0</v>
      </c>
      <c r="F240" s="79">
        <f t="shared" si="55"/>
        <v>0</v>
      </c>
      <c r="G240" s="79">
        <f t="shared" si="55"/>
        <v>0</v>
      </c>
      <c r="H240" s="79">
        <f t="shared" si="55"/>
        <v>0</v>
      </c>
      <c r="I240" s="79">
        <f t="shared" si="55"/>
        <v>0</v>
      </c>
      <c r="J240" s="80">
        <f t="shared" si="55"/>
        <v>0</v>
      </c>
      <c r="K240" s="81"/>
      <c r="L240" s="81"/>
      <c r="M240" s="81"/>
      <c r="N240" s="81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</row>
    <row r="241">
      <c r="A241" s="82" t="s">
        <v>131</v>
      </c>
      <c r="B241" s="83"/>
      <c r="C241" s="83"/>
      <c r="D241" s="83"/>
      <c r="E241" s="83"/>
      <c r="F241" s="83"/>
      <c r="G241" s="83"/>
      <c r="H241" s="83"/>
      <c r="I241" s="83"/>
      <c r="J241" s="83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</row>
    <row r="242">
      <c r="A242" s="42" t="s">
        <v>132</v>
      </c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</row>
    <row r="243">
      <c r="A243" s="84" t="s">
        <v>107</v>
      </c>
      <c r="B243" s="85"/>
      <c r="C243" s="86">
        <v>0.12</v>
      </c>
      <c r="D243" s="86">
        <v>0.08</v>
      </c>
      <c r="E243" s="86">
        <v>0.03</v>
      </c>
      <c r="F243" s="86">
        <v>-0.02</v>
      </c>
      <c r="G243" s="86">
        <v>0.07</v>
      </c>
      <c r="H243" s="86">
        <v>-0.09</v>
      </c>
      <c r="I243" s="86">
        <v>0.19</v>
      </c>
      <c r="J243" s="86">
        <v>0.07</v>
      </c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</row>
    <row r="244">
      <c r="A244" s="87" t="s">
        <v>108</v>
      </c>
      <c r="B244" s="85"/>
      <c r="C244" s="88">
        <v>0.14</v>
      </c>
      <c r="D244" s="88">
        <v>0.1</v>
      </c>
      <c r="E244" s="88">
        <v>0.04</v>
      </c>
      <c r="F244" s="88">
        <v>-0.04</v>
      </c>
      <c r="G244" s="88">
        <v>0.08</v>
      </c>
      <c r="H244" s="88">
        <v>-0.07</v>
      </c>
      <c r="I244" s="88">
        <v>0.25</v>
      </c>
      <c r="J244" s="88">
        <v>0.05</v>
      </c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</row>
    <row r="245">
      <c r="A245" s="87" t="s">
        <v>109</v>
      </c>
      <c r="B245" s="85"/>
      <c r="C245" s="88">
        <v>0.12</v>
      </c>
      <c r="D245" s="88">
        <v>0.08</v>
      </c>
      <c r="E245" s="88">
        <v>0.03</v>
      </c>
      <c r="F245" s="88">
        <v>0.01</v>
      </c>
      <c r="G245" s="88">
        <v>0.07</v>
      </c>
      <c r="H245" s="88">
        <v>-0.12</v>
      </c>
      <c r="I245" s="88">
        <v>0.08</v>
      </c>
      <c r="J245" s="88">
        <v>0.09</v>
      </c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</row>
    <row r="246">
      <c r="A246" s="87" t="s">
        <v>110</v>
      </c>
      <c r="B246" s="85"/>
      <c r="C246" s="88">
        <v>-0.05</v>
      </c>
      <c r="D246" s="88">
        <v>-0.13</v>
      </c>
      <c r="E246" s="88">
        <v>-0.1</v>
      </c>
      <c r="F246" s="88">
        <v>-0.08</v>
      </c>
      <c r="G246" s="88">
        <v>0.0</v>
      </c>
      <c r="H246" s="88">
        <v>-0.14</v>
      </c>
      <c r="I246" s="88">
        <v>-0.02</v>
      </c>
      <c r="J246" s="88">
        <v>0.25</v>
      </c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</row>
    <row r="247">
      <c r="A247" s="89" t="s">
        <v>141</v>
      </c>
      <c r="B247" s="90"/>
      <c r="C247" s="91">
        <v>0.21</v>
      </c>
      <c r="D247" s="91">
        <v>0.14</v>
      </c>
      <c r="E247" s="90"/>
      <c r="F247" s="90"/>
      <c r="G247" s="90"/>
      <c r="H247" s="90"/>
      <c r="I247" s="90"/>
      <c r="J247" s="90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</row>
    <row r="248">
      <c r="A248" s="92" t="s">
        <v>108</v>
      </c>
      <c r="B248" s="90"/>
      <c r="C248" s="93">
        <v>0.25</v>
      </c>
      <c r="D248" s="93">
        <v>0.14</v>
      </c>
      <c r="E248" s="90"/>
      <c r="F248" s="90"/>
      <c r="G248" s="90"/>
      <c r="H248" s="90"/>
      <c r="I248" s="90"/>
      <c r="J248" s="90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</row>
    <row r="249">
      <c r="A249" s="92" t="s">
        <v>109</v>
      </c>
      <c r="B249" s="90"/>
      <c r="C249" s="93">
        <v>0.14</v>
      </c>
      <c r="D249" s="93">
        <v>0.16</v>
      </c>
      <c r="E249" s="90"/>
      <c r="F249" s="90"/>
      <c r="G249" s="90"/>
      <c r="H249" s="90"/>
      <c r="I249" s="90"/>
      <c r="J249" s="90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</row>
    <row r="250">
      <c r="A250" s="92" t="s">
        <v>110</v>
      </c>
      <c r="B250" s="90"/>
      <c r="C250" s="93">
        <v>0.15</v>
      </c>
      <c r="D250" s="93">
        <v>0.08</v>
      </c>
      <c r="E250" s="90"/>
      <c r="F250" s="90"/>
      <c r="G250" s="90"/>
      <c r="H250" s="90"/>
      <c r="I250" s="90"/>
      <c r="J250" s="90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</row>
    <row r="251">
      <c r="A251" s="89" t="s">
        <v>151</v>
      </c>
      <c r="B251" s="90"/>
      <c r="C251" s="91">
        <v>0.15</v>
      </c>
      <c r="D251" s="91">
        <v>0.17</v>
      </c>
      <c r="E251" s="90"/>
      <c r="F251" s="90"/>
      <c r="G251" s="90"/>
      <c r="H251" s="90"/>
      <c r="I251" s="90"/>
      <c r="J251" s="90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</row>
    <row r="252">
      <c r="A252" s="92" t="s">
        <v>108</v>
      </c>
      <c r="B252" s="90"/>
      <c r="C252" s="93">
        <v>0.22</v>
      </c>
      <c r="D252" s="93">
        <v>0.23</v>
      </c>
      <c r="E252" s="90"/>
      <c r="F252" s="90"/>
      <c r="G252" s="90"/>
      <c r="H252" s="90"/>
      <c r="I252" s="90"/>
      <c r="J252" s="90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</row>
    <row r="253">
      <c r="A253" s="92" t="s">
        <v>109</v>
      </c>
      <c r="B253" s="90"/>
      <c r="C253" s="93">
        <v>0.05</v>
      </c>
      <c r="D253" s="93">
        <v>0.09</v>
      </c>
      <c r="E253" s="90"/>
      <c r="F253" s="90"/>
      <c r="G253" s="90"/>
      <c r="H253" s="90"/>
      <c r="I253" s="90"/>
      <c r="J253" s="90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</row>
    <row r="254">
      <c r="A254" s="92" t="s">
        <v>110</v>
      </c>
      <c r="B254" s="90"/>
      <c r="C254" s="93">
        <v>0.14</v>
      </c>
      <c r="D254" s="93">
        <v>0.07</v>
      </c>
      <c r="E254" s="90"/>
      <c r="F254" s="90"/>
      <c r="G254" s="90"/>
      <c r="H254" s="90"/>
      <c r="I254" s="90"/>
      <c r="J254" s="90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</row>
    <row r="255">
      <c r="A255" s="89" t="s">
        <v>144</v>
      </c>
      <c r="B255" s="90"/>
      <c r="C255" s="91">
        <v>0.09</v>
      </c>
      <c r="D255" s="91">
        <v>0.22</v>
      </c>
      <c r="E255" s="90"/>
      <c r="F255" s="90"/>
      <c r="G255" s="90"/>
      <c r="H255" s="90"/>
      <c r="I255" s="90"/>
      <c r="J255" s="90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</row>
    <row r="256">
      <c r="A256" s="92" t="s">
        <v>108</v>
      </c>
      <c r="B256" s="90"/>
      <c r="C256" s="93">
        <v>0.23</v>
      </c>
      <c r="D256" s="93">
        <v>0.34</v>
      </c>
      <c r="E256" s="90"/>
      <c r="F256" s="90"/>
      <c r="G256" s="90"/>
      <c r="H256" s="90"/>
      <c r="I256" s="90"/>
      <c r="J256" s="90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</row>
    <row r="257">
      <c r="A257" s="92" t="s">
        <v>109</v>
      </c>
      <c r="B257" s="90"/>
      <c r="C257" s="93">
        <v>-0.08</v>
      </c>
      <c r="D257" s="93">
        <v>0.05</v>
      </c>
      <c r="E257" s="90"/>
      <c r="F257" s="90"/>
      <c r="G257" s="90"/>
      <c r="H257" s="90"/>
      <c r="I257" s="90"/>
      <c r="J257" s="90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</row>
    <row r="258">
      <c r="A258" s="92" t="s">
        <v>110</v>
      </c>
      <c r="B258" s="90"/>
      <c r="C258" s="93">
        <v>-0.06</v>
      </c>
      <c r="D258" s="93">
        <v>0.03</v>
      </c>
      <c r="E258" s="90"/>
      <c r="F258" s="90"/>
      <c r="G258" s="90"/>
      <c r="H258" s="90"/>
      <c r="I258" s="90"/>
      <c r="J258" s="90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</row>
    <row r="259">
      <c r="A259" s="84" t="s">
        <v>111</v>
      </c>
      <c r="B259" s="85"/>
      <c r="C259" s="85"/>
      <c r="D259" s="85"/>
      <c r="E259" s="86">
        <v>0.1</v>
      </c>
      <c r="F259" s="86">
        <v>0.09</v>
      </c>
      <c r="G259" s="86">
        <v>0.11</v>
      </c>
      <c r="H259" s="86">
        <v>0.01</v>
      </c>
      <c r="I259" s="86">
        <v>0.17</v>
      </c>
      <c r="J259" s="86">
        <v>0.12</v>
      </c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</row>
    <row r="260">
      <c r="A260" s="87" t="s">
        <v>108</v>
      </c>
      <c r="B260" s="85"/>
      <c r="C260" s="85"/>
      <c r="D260" s="85"/>
      <c r="E260" s="88">
        <v>0.08</v>
      </c>
      <c r="F260" s="88">
        <v>0.06</v>
      </c>
      <c r="G260" s="88">
        <v>0.12</v>
      </c>
      <c r="H260" s="88">
        <v>-0.03</v>
      </c>
      <c r="I260" s="88">
        <v>0.13</v>
      </c>
      <c r="J260" s="88">
        <v>0.09</v>
      </c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</row>
    <row r="261">
      <c r="A261" s="87" t="s">
        <v>109</v>
      </c>
      <c r="B261" s="85"/>
      <c r="C261" s="85"/>
      <c r="D261" s="85"/>
      <c r="E261" s="88">
        <v>0.17</v>
      </c>
      <c r="F261" s="88">
        <v>0.16</v>
      </c>
      <c r="G261" s="88">
        <v>0.09</v>
      </c>
      <c r="H261" s="88">
        <v>0.02</v>
      </c>
      <c r="I261" s="88">
        <v>0.25</v>
      </c>
      <c r="J261" s="88">
        <v>0.16</v>
      </c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</row>
    <row r="262">
      <c r="A262" s="87" t="s">
        <v>110</v>
      </c>
      <c r="B262" s="85"/>
      <c r="C262" s="85"/>
      <c r="D262" s="85"/>
      <c r="E262" s="88">
        <v>0.07</v>
      </c>
      <c r="F262" s="88">
        <v>0.06</v>
      </c>
      <c r="G262" s="88">
        <v>0.05</v>
      </c>
      <c r="H262" s="88">
        <v>-0.03</v>
      </c>
      <c r="I262" s="88">
        <v>0.19</v>
      </c>
      <c r="J262" s="88">
        <v>0.17</v>
      </c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</row>
    <row r="263">
      <c r="A263" s="84" t="s">
        <v>112</v>
      </c>
      <c r="B263" s="85"/>
      <c r="C263" s="86">
        <v>0.19</v>
      </c>
      <c r="D263" s="86">
        <v>0.27</v>
      </c>
      <c r="E263" s="86">
        <v>0.17</v>
      </c>
      <c r="F263" s="86">
        <v>0.18</v>
      </c>
      <c r="G263" s="86">
        <v>0.24</v>
      </c>
      <c r="H263" s="86">
        <v>0.11</v>
      </c>
      <c r="I263" s="86">
        <v>0.19</v>
      </c>
      <c r="J263" s="86">
        <v>-0.13</v>
      </c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</row>
    <row r="264">
      <c r="A264" s="87" t="s">
        <v>108</v>
      </c>
      <c r="B264" s="85"/>
      <c r="C264" s="88">
        <v>0.28</v>
      </c>
      <c r="D264" s="88">
        <v>0.33</v>
      </c>
      <c r="E264" s="88">
        <v>0.18</v>
      </c>
      <c r="F264" s="88">
        <v>0.16</v>
      </c>
      <c r="G264" s="88">
        <v>0.25</v>
      </c>
      <c r="H264" s="88">
        <v>0.12</v>
      </c>
      <c r="I264" s="88">
        <v>0.19</v>
      </c>
      <c r="J264" s="88">
        <v>-0.1</v>
      </c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</row>
    <row r="265">
      <c r="A265" s="87" t="s">
        <v>109</v>
      </c>
      <c r="B265" s="85"/>
      <c r="C265" s="88">
        <v>0.07</v>
      </c>
      <c r="D265" s="94">
        <v>0.17</v>
      </c>
      <c r="E265" s="88">
        <v>0.18</v>
      </c>
      <c r="F265" s="88">
        <v>0.23</v>
      </c>
      <c r="G265" s="88">
        <v>0.23</v>
      </c>
      <c r="H265" s="88">
        <v>0.08</v>
      </c>
      <c r="I265" s="88">
        <v>0.19</v>
      </c>
      <c r="J265" s="88">
        <v>-0.21</v>
      </c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</row>
    <row r="266">
      <c r="A266" s="87" t="s">
        <v>110</v>
      </c>
      <c r="B266" s="85"/>
      <c r="C266" s="88">
        <v>0.01</v>
      </c>
      <c r="D266" s="88">
        <v>0.07</v>
      </c>
      <c r="E266" s="88">
        <v>0.03</v>
      </c>
      <c r="F266" s="88">
        <v>-0.01</v>
      </c>
      <c r="G266" s="88">
        <v>0.08</v>
      </c>
      <c r="H266" s="88">
        <v>0.11</v>
      </c>
      <c r="I266" s="88">
        <v>0.26</v>
      </c>
      <c r="J266" s="88">
        <v>-0.06</v>
      </c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</row>
    <row r="267">
      <c r="A267" s="84" t="s">
        <v>113</v>
      </c>
      <c r="B267" s="85"/>
      <c r="C267" s="85"/>
      <c r="D267" s="85"/>
      <c r="E267" s="86">
        <v>0.13</v>
      </c>
      <c r="F267" s="86">
        <v>0.1</v>
      </c>
      <c r="G267" s="86">
        <v>0.13</v>
      </c>
      <c r="H267" s="86">
        <v>0.01</v>
      </c>
      <c r="I267" s="86">
        <v>0.08</v>
      </c>
      <c r="J267" s="86">
        <v>0.16</v>
      </c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</row>
    <row r="268">
      <c r="A268" s="87" t="s">
        <v>108</v>
      </c>
      <c r="B268" s="85"/>
      <c r="C268" s="85"/>
      <c r="D268" s="85"/>
      <c r="E268" s="88">
        <v>0.16</v>
      </c>
      <c r="F268" s="88">
        <v>0.09</v>
      </c>
      <c r="G268" s="88">
        <v>0.12</v>
      </c>
      <c r="H268" s="88">
        <v>0.0</v>
      </c>
      <c r="I268" s="94">
        <v>0.08</v>
      </c>
      <c r="J268" s="88">
        <v>0.17</v>
      </c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</row>
    <row r="269">
      <c r="A269" s="87" t="s">
        <v>109</v>
      </c>
      <c r="B269" s="85"/>
      <c r="C269" s="85"/>
      <c r="D269" s="85"/>
      <c r="E269" s="88">
        <v>0.09</v>
      </c>
      <c r="F269" s="88">
        <v>0.15</v>
      </c>
      <c r="G269" s="88">
        <v>0.15</v>
      </c>
      <c r="H269" s="88">
        <v>0.03</v>
      </c>
      <c r="I269" s="88">
        <v>0.1</v>
      </c>
      <c r="J269" s="88">
        <v>0.12</v>
      </c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</row>
    <row r="270">
      <c r="A270" s="87" t="s">
        <v>110</v>
      </c>
      <c r="B270" s="85"/>
      <c r="C270" s="85"/>
      <c r="D270" s="85"/>
      <c r="E270" s="88">
        <v>-0.01</v>
      </c>
      <c r="F270" s="88">
        <v>-0.08</v>
      </c>
      <c r="G270" s="88">
        <v>0.08</v>
      </c>
      <c r="H270" s="88">
        <v>-0.04</v>
      </c>
      <c r="I270" s="88">
        <v>-0.09</v>
      </c>
      <c r="J270" s="88">
        <v>0.28</v>
      </c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</row>
    <row r="271">
      <c r="A271" s="84" t="s">
        <v>143</v>
      </c>
      <c r="B271" s="85"/>
      <c r="C271" s="86">
        <v>0.08</v>
      </c>
      <c r="D271" s="86">
        <v>0.13</v>
      </c>
      <c r="E271" s="85"/>
      <c r="F271" s="85"/>
      <c r="G271" s="85"/>
      <c r="H271" s="85"/>
      <c r="I271" s="85"/>
      <c r="J271" s="85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</row>
    <row r="272">
      <c r="A272" s="87" t="s">
        <v>108</v>
      </c>
      <c r="B272" s="85"/>
      <c r="C272" s="88">
        <v>0.09</v>
      </c>
      <c r="D272" s="88">
        <v>0.14</v>
      </c>
      <c r="E272" s="85"/>
      <c r="F272" s="85"/>
      <c r="G272" s="85"/>
      <c r="H272" s="85"/>
      <c r="I272" s="85"/>
      <c r="J272" s="85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</row>
    <row r="273">
      <c r="A273" s="87" t="s">
        <v>109</v>
      </c>
      <c r="B273" s="85"/>
      <c r="C273" s="88">
        <v>0.05</v>
      </c>
      <c r="D273" s="88">
        <v>0.11</v>
      </c>
      <c r="E273" s="85"/>
      <c r="F273" s="85"/>
      <c r="G273" s="85"/>
      <c r="H273" s="85"/>
      <c r="I273" s="85"/>
      <c r="J273" s="85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</row>
    <row r="274">
      <c r="A274" s="87" t="s">
        <v>110</v>
      </c>
      <c r="B274" s="85"/>
      <c r="C274" s="88">
        <v>0.05</v>
      </c>
      <c r="D274" s="88">
        <v>0.11</v>
      </c>
      <c r="E274" s="85"/>
      <c r="F274" s="85"/>
      <c r="G274" s="85"/>
      <c r="H274" s="85"/>
      <c r="I274" s="85"/>
      <c r="J274" s="85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</row>
    <row r="275">
      <c r="A275" s="84" t="s">
        <v>114</v>
      </c>
      <c r="B275" s="85"/>
      <c r="C275" s="86">
        <v>-0.02</v>
      </c>
      <c r="D275" s="86">
        <v>-0.3</v>
      </c>
      <c r="E275" s="86">
        <v>0.02</v>
      </c>
      <c r="F275" s="86">
        <v>0.12</v>
      </c>
      <c r="G275" s="86">
        <v>-0.53</v>
      </c>
      <c r="H275" s="86">
        <v>-0.26</v>
      </c>
      <c r="I275" s="86">
        <v>-0.17</v>
      </c>
      <c r="J275" s="86">
        <v>3.02</v>
      </c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</row>
    <row r="276">
      <c r="A276" s="95" t="s">
        <v>115</v>
      </c>
      <c r="B276" s="96"/>
      <c r="C276" s="97">
        <v>0.14</v>
      </c>
      <c r="D276" s="97">
        <v>0.13</v>
      </c>
      <c r="E276" s="97">
        <v>0.08</v>
      </c>
      <c r="F276" s="97">
        <v>0.05</v>
      </c>
      <c r="G276" s="97">
        <v>0.11</v>
      </c>
      <c r="H276" s="97">
        <v>-0.02</v>
      </c>
      <c r="I276" s="97">
        <v>0.17</v>
      </c>
      <c r="J276" s="97">
        <v>0.06</v>
      </c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</row>
    <row r="277">
      <c r="A277" s="84" t="s">
        <v>116</v>
      </c>
      <c r="B277" s="85"/>
      <c r="C277" s="86">
        <v>0.21</v>
      </c>
      <c r="D277" s="86">
        <v>0.02</v>
      </c>
      <c r="E277" s="86">
        <v>0.06</v>
      </c>
      <c r="F277" s="86">
        <v>-0.11</v>
      </c>
      <c r="G277" s="86">
        <v>0.03</v>
      </c>
      <c r="H277" s="86">
        <v>-0.01</v>
      </c>
      <c r="I277" s="86">
        <v>0.16</v>
      </c>
      <c r="J277" s="86">
        <v>0.07</v>
      </c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</row>
    <row r="278">
      <c r="A278" s="87" t="s">
        <v>108</v>
      </c>
      <c r="B278" s="85"/>
      <c r="C278" s="85"/>
      <c r="D278" s="85"/>
      <c r="E278" s="85"/>
      <c r="F278" s="85"/>
      <c r="G278" s="88">
        <v>0.05</v>
      </c>
      <c r="H278" s="88">
        <v>0.01</v>
      </c>
      <c r="I278" s="88">
        <v>0.17</v>
      </c>
      <c r="J278" s="88">
        <v>0.06</v>
      </c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</row>
    <row r="279">
      <c r="A279" s="87" t="s">
        <v>109</v>
      </c>
      <c r="B279" s="85"/>
      <c r="C279" s="85"/>
      <c r="D279" s="85"/>
      <c r="E279" s="85"/>
      <c r="F279" s="85"/>
      <c r="G279" s="88">
        <v>-0.17</v>
      </c>
      <c r="H279" s="88">
        <v>-0.22</v>
      </c>
      <c r="I279" s="88">
        <v>0.13</v>
      </c>
      <c r="J279" s="88">
        <v>-0.03</v>
      </c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</row>
    <row r="280">
      <c r="A280" s="87" t="s">
        <v>110</v>
      </c>
      <c r="B280" s="85"/>
      <c r="C280" s="85"/>
      <c r="D280" s="85"/>
      <c r="E280" s="85"/>
      <c r="F280" s="85"/>
      <c r="G280" s="88">
        <v>-0.13</v>
      </c>
      <c r="H280" s="88">
        <v>0.08</v>
      </c>
      <c r="I280" s="88">
        <v>0.14</v>
      </c>
      <c r="J280" s="88">
        <v>-0.16</v>
      </c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</row>
    <row r="281">
      <c r="A281" s="87" t="s">
        <v>117</v>
      </c>
      <c r="B281" s="85"/>
      <c r="C281" s="85"/>
      <c r="D281" s="85"/>
      <c r="E281" s="85"/>
      <c r="F281" s="85"/>
      <c r="G281" s="88">
        <v>0.04</v>
      </c>
      <c r="H281" s="88">
        <v>-0.14</v>
      </c>
      <c r="I281" s="88">
        <v>-0.01</v>
      </c>
      <c r="J281" s="88">
        <v>0.42</v>
      </c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</row>
    <row r="282">
      <c r="A282" s="87" t="s">
        <v>118</v>
      </c>
      <c r="B282" s="85"/>
      <c r="C282" s="88">
        <v>0.0</v>
      </c>
      <c r="D282" s="88">
        <v>0.0</v>
      </c>
      <c r="E282" s="88">
        <v>0.0</v>
      </c>
      <c r="F282" s="88">
        <v>0.0</v>
      </c>
      <c r="G282" s="88">
        <v>0.0</v>
      </c>
      <c r="H282" s="88">
        <v>0.0</v>
      </c>
      <c r="I282" s="88">
        <v>0.0</v>
      </c>
      <c r="J282" s="88">
        <v>0.0</v>
      </c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</row>
    <row r="283">
      <c r="A283" s="98" t="s">
        <v>119</v>
      </c>
      <c r="B283" s="99"/>
      <c r="C283" s="100">
        <v>0.14</v>
      </c>
      <c r="D283" s="100">
        <v>0.12</v>
      </c>
      <c r="E283" s="100">
        <v>0.08</v>
      </c>
      <c r="F283" s="100">
        <v>0.04</v>
      </c>
      <c r="G283" s="100">
        <v>0.11</v>
      </c>
      <c r="H283" s="100">
        <v>-0.02</v>
      </c>
      <c r="I283" s="100">
        <v>0.17</v>
      </c>
      <c r="J283" s="100">
        <v>0.06</v>
      </c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</row>
    <row r="1001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</row>
    <row r="1002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</row>
    <row r="1003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</row>
    <row r="1004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</row>
    <row r="1005">
      <c r="A1005" s="38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</row>
    <row r="1006">
      <c r="A1006" s="38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</row>
    <row r="1007">
      <c r="A1007" s="38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</row>
    <row r="1008">
      <c r="A1008" s="38"/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</row>
    <row r="1009">
      <c r="A1009" s="38"/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</row>
    <row r="1010">
      <c r="A1010" s="38"/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</row>
    <row r="1011">
      <c r="A1011" s="38"/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</row>
    <row r="1012">
      <c r="A1012" s="38"/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</row>
    <row r="1013">
      <c r="A1013" s="38"/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</row>
    <row r="1014">
      <c r="A1014" s="38"/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</row>
    <row r="1015">
      <c r="A1015" s="38"/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</row>
    <row r="1016">
      <c r="A1016" s="38"/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</row>
    <row r="1017">
      <c r="A1017" s="38"/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</row>
    <row r="1018">
      <c r="A1018" s="38"/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</row>
    <row r="1019">
      <c r="A1019" s="38"/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</row>
    <row r="1020">
      <c r="A1020" s="38"/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</row>
    <row r="1021">
      <c r="A1021" s="38"/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</row>
    <row r="1022">
      <c r="A1022" s="38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</row>
    <row r="1023">
      <c r="A1023" s="38"/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</row>
    <row r="1024">
      <c r="A1024" s="38"/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</row>
    <row r="1025">
      <c r="A1025" s="38"/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</row>
    <row r="1026">
      <c r="A1026" s="38"/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</row>
    <row r="1027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</row>
    <row r="1028">
      <c r="A1028" s="38"/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</row>
    <row r="1029">
      <c r="A1029" s="38"/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</row>
    <row r="1030">
      <c r="A1030" s="38"/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</row>
    <row r="1031">
      <c r="A1031" s="38"/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</row>
    <row r="1032">
      <c r="A1032" s="38"/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</row>
    <row r="1033">
      <c r="A1033" s="38"/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</row>
    <row r="1034">
      <c r="A1034" s="38"/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</row>
    <row r="1035">
      <c r="A1035" s="38"/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</row>
    <row r="1036">
      <c r="A1036" s="38"/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</row>
    <row r="1037">
      <c r="A1037" s="38"/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</row>
    <row r="1038">
      <c r="A1038" s="38"/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</row>
    <row r="1039">
      <c r="A1039" s="38"/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</row>
    <row r="1040">
      <c r="A1040" s="38"/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</row>
    <row r="1041">
      <c r="A1041" s="38"/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</row>
    <row r="1042">
      <c r="A1042" s="38"/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</row>
    <row r="1043">
      <c r="A1043" s="38"/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</row>
    <row r="1044">
      <c r="A1044" s="38"/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</row>
    <row r="1045">
      <c r="A1045" s="38"/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</row>
    <row r="1046">
      <c r="A1046" s="38"/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</row>
    <row r="1047">
      <c r="A1047" s="38"/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</row>
    <row r="1048">
      <c r="A1048" s="38"/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</row>
    <row r="1049">
      <c r="A1049" s="38"/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</row>
    <row r="1050">
      <c r="A1050" s="38"/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</row>
    <row r="1051">
      <c r="A1051" s="38"/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</row>
    <row r="1052">
      <c r="A1052" s="38"/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</row>
    <row r="1053">
      <c r="A1053" s="38"/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</row>
    <row r="1054">
      <c r="A1054" s="38"/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</row>
    <row r="1055">
      <c r="A1055" s="38"/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</row>
    <row r="1056">
      <c r="A1056" s="38"/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</row>
    <row r="1057">
      <c r="A1057" s="38"/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</row>
    <row r="1058">
      <c r="A1058" s="38"/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</row>
    <row r="1059">
      <c r="A1059" s="38"/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</row>
    <row r="1060">
      <c r="A1060" s="38"/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</row>
    <row r="1061">
      <c r="A1061" s="38"/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</row>
    <row r="1062">
      <c r="A1062" s="38"/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</row>
    <row r="1063">
      <c r="A1063" s="38"/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</row>
    <row r="1064">
      <c r="A1064" s="38"/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</row>
    <row r="1065">
      <c r="A1065" s="38"/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</row>
    <row r="1066">
      <c r="A1066" s="38"/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</row>
    <row r="1067">
      <c r="A1067" s="38"/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</row>
    <row r="1068">
      <c r="A1068" s="38"/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</row>
    <row r="1069">
      <c r="A1069" s="38"/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</row>
    <row r="1070">
      <c r="A1070" s="38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</row>
    <row r="1071">
      <c r="A1071" s="38"/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</row>
    <row r="1072">
      <c r="A1072" s="38"/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</row>
    <row r="1073">
      <c r="A1073" s="38"/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</row>
    <row r="1074">
      <c r="A1074" s="38"/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</row>
    <row r="1075">
      <c r="A1075" s="38"/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</row>
    <row r="1076">
      <c r="A1076" s="38"/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</row>
    <row r="1077">
      <c r="A1077" s="38"/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</row>
    <row r="1078">
      <c r="A1078" s="38"/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</row>
    <row r="1079">
      <c r="A1079" s="38"/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</row>
    <row r="1080">
      <c r="A1080" s="38"/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</row>
    <row r="1081">
      <c r="A1081" s="38"/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</row>
    <row r="1082">
      <c r="A1082" s="38"/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</row>
    <row r="1083">
      <c r="A1083" s="38"/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</row>
    <row r="1084">
      <c r="A1084" s="38"/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71"/>
    <col customWidth="1" min="2" max="14" width="11.71"/>
    <col customWidth="1" min="15" max="15" width="8.71"/>
    <col customWidth="1" min="16" max="16" width="15.29"/>
    <col customWidth="1" min="17" max="17" width="9.43"/>
    <col customWidth="1" min="18" max="26" width="8.71"/>
  </cols>
  <sheetData>
    <row r="1" ht="60.0" customHeight="1">
      <c r="A1" s="5" t="s">
        <v>152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101">
        <f t="shared" ref="J1:N1" si="2">+I1+1</f>
        <v>2023</v>
      </c>
      <c r="K1" s="101">
        <f t="shared" si="2"/>
        <v>2024</v>
      </c>
      <c r="L1" s="101">
        <f t="shared" si="2"/>
        <v>2025</v>
      </c>
      <c r="M1" s="101">
        <f t="shared" si="2"/>
        <v>2026</v>
      </c>
      <c r="N1" s="101">
        <f t="shared" si="2"/>
        <v>2027</v>
      </c>
      <c r="P1" s="102" t="s">
        <v>153</v>
      </c>
      <c r="Q1" s="102" t="s">
        <v>154</v>
      </c>
      <c r="R1" s="103" t="s">
        <v>155</v>
      </c>
    </row>
    <row r="2" ht="14.25" customHeight="1">
      <c r="A2" s="104" t="s">
        <v>156</v>
      </c>
      <c r="B2" s="104"/>
      <c r="C2" s="104"/>
      <c r="D2" s="104"/>
      <c r="E2" s="104"/>
      <c r="F2" s="104"/>
      <c r="G2" s="104"/>
      <c r="H2" s="104"/>
      <c r="I2" s="104"/>
      <c r="J2" s="101"/>
      <c r="K2" s="101"/>
      <c r="L2" s="101"/>
      <c r="M2" s="101"/>
      <c r="N2" s="101"/>
    </row>
    <row r="3" ht="14.25" customHeight="1">
      <c r="A3" s="12" t="s">
        <v>157</v>
      </c>
      <c r="B3" s="8">
        <v>30601.0</v>
      </c>
      <c r="C3" s="8">
        <v>32376.0</v>
      </c>
      <c r="D3" s="8">
        <v>34350.0</v>
      </c>
      <c r="E3" s="8">
        <v>36397.0</v>
      </c>
      <c r="F3" s="8">
        <v>39117.0</v>
      </c>
      <c r="G3" s="8">
        <v>37403.0</v>
      </c>
      <c r="H3" s="8">
        <v>44538.0</v>
      </c>
      <c r="I3" s="8">
        <v>46710.0</v>
      </c>
      <c r="J3" s="105">
        <v>46710.0</v>
      </c>
      <c r="K3" s="105">
        <v>46710.0</v>
      </c>
      <c r="L3" s="105">
        <v>46710.0</v>
      </c>
      <c r="M3" s="105">
        <v>46710.0</v>
      </c>
      <c r="N3" s="105">
        <v>46710.0</v>
      </c>
      <c r="O3" s="7" t="s">
        <v>158</v>
      </c>
      <c r="P3" s="106">
        <f>N21+N53+N84+N115+N146+N167</f>
        <v>46782</v>
      </c>
      <c r="Q3" s="106">
        <f>'Historicals B'!J148</f>
        <v>-72</v>
      </c>
      <c r="R3" s="107">
        <f>P3+Q3-N3</f>
        <v>0</v>
      </c>
    </row>
    <row r="4" ht="14.25" customHeight="1">
      <c r="A4" s="108" t="s">
        <v>159</v>
      </c>
      <c r="B4" s="109" t="str">
        <f t="shared" ref="B4:N4" si="3">+IFERROR(B3/A3-1,"nm")</f>
        <v>nm</v>
      </c>
      <c r="C4" s="109">
        <f t="shared" si="3"/>
        <v>0.05800464037</v>
      </c>
      <c r="D4" s="109">
        <f t="shared" si="3"/>
        <v>0.0609710897</v>
      </c>
      <c r="E4" s="109">
        <f t="shared" si="3"/>
        <v>0.05959243086</v>
      </c>
      <c r="F4" s="109">
        <f t="shared" si="3"/>
        <v>0.07473143391</v>
      </c>
      <c r="G4" s="109">
        <f t="shared" si="3"/>
        <v>-0.04381726615</v>
      </c>
      <c r="H4" s="109">
        <f t="shared" si="3"/>
        <v>0.1907600995</v>
      </c>
      <c r="I4" s="109">
        <f t="shared" si="3"/>
        <v>0.04876734474</v>
      </c>
      <c r="J4" s="109">
        <f t="shared" si="3"/>
        <v>0</v>
      </c>
      <c r="K4" s="109">
        <f t="shared" si="3"/>
        <v>0</v>
      </c>
      <c r="L4" s="109">
        <f t="shared" si="3"/>
        <v>0</v>
      </c>
      <c r="M4" s="109">
        <f t="shared" si="3"/>
        <v>0</v>
      </c>
      <c r="N4" s="109">
        <f t="shared" si="3"/>
        <v>0</v>
      </c>
      <c r="R4" s="110"/>
    </row>
    <row r="5" ht="14.25" customHeight="1">
      <c r="A5" s="12" t="s">
        <v>134</v>
      </c>
      <c r="B5" s="106">
        <f t="shared" ref="B5:N5" si="4">B11+B8</f>
        <v>4839</v>
      </c>
      <c r="C5" s="106">
        <f t="shared" si="4"/>
        <v>5291</v>
      </c>
      <c r="D5" s="106">
        <f t="shared" si="4"/>
        <v>5651</v>
      </c>
      <c r="E5" s="106">
        <f t="shared" si="4"/>
        <v>5126</v>
      </c>
      <c r="F5" s="106">
        <f t="shared" si="4"/>
        <v>5555</v>
      </c>
      <c r="G5" s="106">
        <f t="shared" si="4"/>
        <v>3697</v>
      </c>
      <c r="H5" s="106">
        <f t="shared" si="4"/>
        <v>7667</v>
      </c>
      <c r="I5" s="106">
        <f t="shared" si="4"/>
        <v>7573</v>
      </c>
      <c r="J5" s="111">
        <f t="shared" si="4"/>
        <v>7573</v>
      </c>
      <c r="K5" s="111">
        <f t="shared" si="4"/>
        <v>7573</v>
      </c>
      <c r="L5" s="111">
        <f t="shared" si="4"/>
        <v>7573</v>
      </c>
      <c r="M5" s="111">
        <f t="shared" si="4"/>
        <v>7573</v>
      </c>
      <c r="N5" s="111">
        <f t="shared" si="4"/>
        <v>7573</v>
      </c>
      <c r="O5" s="7" t="s">
        <v>160</v>
      </c>
      <c r="P5" s="106">
        <f>N35+N67+N98+N129+N150+N187</f>
        <v>9658</v>
      </c>
      <c r="Q5" s="106">
        <f>Q8+Q11</f>
        <v>-2085</v>
      </c>
      <c r="R5" s="107">
        <f>P5+Q5-N5</f>
        <v>0</v>
      </c>
    </row>
    <row r="6" ht="14.25" customHeight="1">
      <c r="A6" s="108" t="s">
        <v>159</v>
      </c>
      <c r="B6" s="109" t="str">
        <f t="shared" ref="B6:N6" si="5">+IFERROR(B5/A5-1,"nm")</f>
        <v>nm</v>
      </c>
      <c r="C6" s="109">
        <f t="shared" si="5"/>
        <v>0.09340772887</v>
      </c>
      <c r="D6" s="109">
        <f t="shared" si="5"/>
        <v>0.06804006804</v>
      </c>
      <c r="E6" s="109">
        <f t="shared" si="5"/>
        <v>-0.09290391081</v>
      </c>
      <c r="F6" s="109">
        <f t="shared" si="5"/>
        <v>0.08369098712</v>
      </c>
      <c r="G6" s="109">
        <f t="shared" si="5"/>
        <v>-0.3344734473</v>
      </c>
      <c r="H6" s="109">
        <f t="shared" si="5"/>
        <v>1.073843657</v>
      </c>
      <c r="I6" s="109">
        <f t="shared" si="5"/>
        <v>-0.01226033651</v>
      </c>
      <c r="J6" s="109">
        <f t="shared" si="5"/>
        <v>0</v>
      </c>
      <c r="K6" s="109">
        <f t="shared" si="5"/>
        <v>0</v>
      </c>
      <c r="L6" s="109">
        <f t="shared" si="5"/>
        <v>0</v>
      </c>
      <c r="M6" s="109">
        <f t="shared" si="5"/>
        <v>0</v>
      </c>
      <c r="N6" s="109">
        <f t="shared" si="5"/>
        <v>0</v>
      </c>
      <c r="R6" s="110"/>
    </row>
    <row r="7" ht="14.25" customHeight="1">
      <c r="A7" s="108" t="s">
        <v>161</v>
      </c>
      <c r="B7" s="109">
        <f t="shared" ref="B7:N7" si="6">+IFERROR(B5/B$3,"nm")</f>
        <v>0.1581320872</v>
      </c>
      <c r="C7" s="109">
        <f t="shared" si="6"/>
        <v>0.1634235236</v>
      </c>
      <c r="D7" s="109">
        <f t="shared" si="6"/>
        <v>0.1645123726</v>
      </c>
      <c r="E7" s="109">
        <f t="shared" si="6"/>
        <v>0.1408357832</v>
      </c>
      <c r="F7" s="109">
        <f t="shared" si="6"/>
        <v>0.1420098678</v>
      </c>
      <c r="G7" s="109">
        <f t="shared" si="6"/>
        <v>0.09884233885</v>
      </c>
      <c r="H7" s="109">
        <f t="shared" si="6"/>
        <v>0.1721451345</v>
      </c>
      <c r="I7" s="109">
        <f t="shared" si="6"/>
        <v>0.162128024</v>
      </c>
      <c r="J7" s="109">
        <f t="shared" si="6"/>
        <v>0.162128024</v>
      </c>
      <c r="K7" s="109">
        <f t="shared" si="6"/>
        <v>0.162128024</v>
      </c>
      <c r="L7" s="109">
        <f t="shared" si="6"/>
        <v>0.162128024</v>
      </c>
      <c r="M7" s="109">
        <f t="shared" si="6"/>
        <v>0.162128024</v>
      </c>
      <c r="N7" s="109">
        <f t="shared" si="6"/>
        <v>0.162128024</v>
      </c>
      <c r="R7" s="110"/>
    </row>
    <row r="8" ht="14.25" customHeight="1">
      <c r="A8" s="12" t="s">
        <v>162</v>
      </c>
      <c r="B8" s="106">
        <v>606.0</v>
      </c>
      <c r="C8" s="106">
        <v>649.0</v>
      </c>
      <c r="D8" s="106">
        <v>706.0</v>
      </c>
      <c r="E8" s="106">
        <v>747.0</v>
      </c>
      <c r="F8" s="106">
        <v>705.0</v>
      </c>
      <c r="G8" s="106">
        <v>721.0</v>
      </c>
      <c r="H8" s="106">
        <v>744.0</v>
      </c>
      <c r="I8" s="106">
        <v>717.0</v>
      </c>
      <c r="J8" s="106">
        <v>717.0</v>
      </c>
      <c r="K8" s="106">
        <v>717.0</v>
      </c>
      <c r="L8" s="106">
        <v>717.0</v>
      </c>
      <c r="M8" s="106">
        <v>717.0</v>
      </c>
      <c r="N8" s="106">
        <v>717.0</v>
      </c>
      <c r="O8" s="7" t="s">
        <v>163</v>
      </c>
      <c r="P8" s="106">
        <f>N38+N70+N101+N132+N153+N190</f>
        <v>583</v>
      </c>
      <c r="Q8" s="106">
        <f>'Historicals B'!J208</f>
        <v>134</v>
      </c>
      <c r="R8" s="107">
        <f>P8+Q8-N8</f>
        <v>0</v>
      </c>
    </row>
    <row r="9" ht="14.25" customHeight="1">
      <c r="A9" s="108" t="s">
        <v>159</v>
      </c>
      <c r="B9" s="109" t="str">
        <f t="shared" ref="B9:N9" si="7">+IFERROR(B8/A8-1,"nm")</f>
        <v>nm</v>
      </c>
      <c r="C9" s="109">
        <f t="shared" si="7"/>
        <v>0.07095709571</v>
      </c>
      <c r="D9" s="109">
        <f t="shared" si="7"/>
        <v>0.08782742681</v>
      </c>
      <c r="E9" s="109">
        <f t="shared" si="7"/>
        <v>0.05807365439</v>
      </c>
      <c r="F9" s="109">
        <f t="shared" si="7"/>
        <v>-0.0562248996</v>
      </c>
      <c r="G9" s="109">
        <f t="shared" si="7"/>
        <v>0.02269503546</v>
      </c>
      <c r="H9" s="109">
        <f t="shared" si="7"/>
        <v>0.0319001387</v>
      </c>
      <c r="I9" s="109">
        <f t="shared" si="7"/>
        <v>-0.03629032258</v>
      </c>
      <c r="J9" s="109">
        <f t="shared" si="7"/>
        <v>0</v>
      </c>
      <c r="K9" s="109">
        <f t="shared" si="7"/>
        <v>0</v>
      </c>
      <c r="L9" s="109">
        <f t="shared" si="7"/>
        <v>0</v>
      </c>
      <c r="M9" s="109">
        <f t="shared" si="7"/>
        <v>0</v>
      </c>
      <c r="N9" s="109">
        <f t="shared" si="7"/>
        <v>0</v>
      </c>
      <c r="R9" s="110"/>
    </row>
    <row r="10" ht="14.25" customHeight="1">
      <c r="A10" s="108" t="s">
        <v>164</v>
      </c>
      <c r="B10" s="109">
        <f t="shared" ref="B10:N10" si="8">+IFERROR(B8/B$3,"nm")</f>
        <v>0.0198032744</v>
      </c>
      <c r="C10" s="109">
        <f t="shared" si="8"/>
        <v>0.02004571287</v>
      </c>
      <c r="D10" s="109">
        <f t="shared" si="8"/>
        <v>0.02055312955</v>
      </c>
      <c r="E10" s="109">
        <f t="shared" si="8"/>
        <v>0.02052366953</v>
      </c>
      <c r="F10" s="109">
        <f t="shared" si="8"/>
        <v>0.01802285451</v>
      </c>
      <c r="G10" s="109">
        <f t="shared" si="8"/>
        <v>0.01927652862</v>
      </c>
      <c r="H10" s="109">
        <f t="shared" si="8"/>
        <v>0.01670483632</v>
      </c>
      <c r="I10" s="109">
        <f t="shared" si="8"/>
        <v>0.01535003211</v>
      </c>
      <c r="J10" s="109">
        <f t="shared" si="8"/>
        <v>0.01535003211</v>
      </c>
      <c r="K10" s="109">
        <f t="shared" si="8"/>
        <v>0.01535003211</v>
      </c>
      <c r="L10" s="109">
        <f t="shared" si="8"/>
        <v>0.01535003211</v>
      </c>
      <c r="M10" s="109">
        <f t="shared" si="8"/>
        <v>0.01535003211</v>
      </c>
      <c r="N10" s="109">
        <f t="shared" si="8"/>
        <v>0.01535003211</v>
      </c>
      <c r="R10" s="110"/>
    </row>
    <row r="11" ht="14.25" customHeight="1">
      <c r="A11" s="12" t="s">
        <v>165</v>
      </c>
      <c r="B11" s="106">
        <v>4233.0</v>
      </c>
      <c r="C11" s="106">
        <v>4642.0</v>
      </c>
      <c r="D11" s="106">
        <v>4945.0</v>
      </c>
      <c r="E11" s="106">
        <v>4379.0</v>
      </c>
      <c r="F11" s="106">
        <v>4850.0</v>
      </c>
      <c r="G11" s="106">
        <v>2976.0</v>
      </c>
      <c r="H11" s="106">
        <v>6923.0</v>
      </c>
      <c r="I11" s="106">
        <v>6856.0</v>
      </c>
      <c r="J11" s="112">
        <v>6856.0</v>
      </c>
      <c r="K11" s="112">
        <v>6856.0</v>
      </c>
      <c r="L11" s="112">
        <v>6856.0</v>
      </c>
      <c r="M11" s="112">
        <v>6856.0</v>
      </c>
      <c r="N11" s="112">
        <v>6856.0</v>
      </c>
      <c r="O11" s="7" t="s">
        <v>166</v>
      </c>
      <c r="P11" s="106">
        <f>N42+N74+N105+N136+N157+N194</f>
        <v>9075</v>
      </c>
      <c r="Q11" s="106">
        <f>'Historicals B'!J163</f>
        <v>-2219</v>
      </c>
      <c r="R11" s="107">
        <f>P11+Q11-N11</f>
        <v>0</v>
      </c>
    </row>
    <row r="12" ht="14.25" customHeight="1">
      <c r="A12" s="108" t="s">
        <v>159</v>
      </c>
      <c r="B12" s="109" t="str">
        <f t="shared" ref="B12:N12" si="9">+IFERROR(B11/A11-1,"nm")</f>
        <v>nm</v>
      </c>
      <c r="C12" s="109">
        <f t="shared" si="9"/>
        <v>0.09662178124</v>
      </c>
      <c r="D12" s="109">
        <f t="shared" si="9"/>
        <v>0.06527358897</v>
      </c>
      <c r="E12" s="109">
        <f t="shared" si="9"/>
        <v>-0.1144590495</v>
      </c>
      <c r="F12" s="109">
        <f t="shared" si="9"/>
        <v>0.1075588034</v>
      </c>
      <c r="G12" s="109">
        <f t="shared" si="9"/>
        <v>-0.3863917526</v>
      </c>
      <c r="H12" s="109">
        <f t="shared" si="9"/>
        <v>1.326276882</v>
      </c>
      <c r="I12" s="109">
        <f t="shared" si="9"/>
        <v>-0.00967788531</v>
      </c>
      <c r="J12" s="109">
        <f t="shared" si="9"/>
        <v>0</v>
      </c>
      <c r="K12" s="109">
        <f t="shared" si="9"/>
        <v>0</v>
      </c>
      <c r="L12" s="109">
        <f t="shared" si="9"/>
        <v>0</v>
      </c>
      <c r="M12" s="109">
        <f t="shared" si="9"/>
        <v>0</v>
      </c>
      <c r="N12" s="109">
        <f t="shared" si="9"/>
        <v>0</v>
      </c>
      <c r="R12" s="110"/>
    </row>
    <row r="13" ht="14.25" customHeight="1">
      <c r="A13" s="108" t="s">
        <v>161</v>
      </c>
      <c r="B13" s="109">
        <f t="shared" ref="B13:N13" si="10">+IFERROR(B11/B$3,"nm")</f>
        <v>0.1383288128</v>
      </c>
      <c r="C13" s="109">
        <f t="shared" si="10"/>
        <v>0.1433778107</v>
      </c>
      <c r="D13" s="109">
        <f t="shared" si="10"/>
        <v>0.1439592431</v>
      </c>
      <c r="E13" s="109">
        <f t="shared" si="10"/>
        <v>0.1203121136</v>
      </c>
      <c r="F13" s="109">
        <f t="shared" si="10"/>
        <v>0.1239870133</v>
      </c>
      <c r="G13" s="109">
        <f t="shared" si="10"/>
        <v>0.07956581023</v>
      </c>
      <c r="H13" s="109">
        <f t="shared" si="10"/>
        <v>0.1554402982</v>
      </c>
      <c r="I13" s="109">
        <f t="shared" si="10"/>
        <v>0.1467779919</v>
      </c>
      <c r="J13" s="109">
        <f t="shared" si="10"/>
        <v>0.1467779919</v>
      </c>
      <c r="K13" s="109">
        <f t="shared" si="10"/>
        <v>0.1467779919</v>
      </c>
      <c r="L13" s="109">
        <f t="shared" si="10"/>
        <v>0.1467779919</v>
      </c>
      <c r="M13" s="109">
        <f t="shared" si="10"/>
        <v>0.1467779919</v>
      </c>
      <c r="N13" s="109">
        <f t="shared" si="10"/>
        <v>0.1467779919</v>
      </c>
      <c r="R13" s="110"/>
    </row>
    <row r="14" ht="14.25" customHeight="1">
      <c r="A14" s="12" t="s">
        <v>167</v>
      </c>
      <c r="B14" s="106">
        <v>963.0</v>
      </c>
      <c r="C14" s="106">
        <v>1143.0</v>
      </c>
      <c r="D14" s="106">
        <v>1105.0</v>
      </c>
      <c r="E14" s="106">
        <v>1028.0</v>
      </c>
      <c r="F14" s="106">
        <v>1119.0</v>
      </c>
      <c r="G14" s="106">
        <v>1086.0</v>
      </c>
      <c r="H14" s="106">
        <v>695.0</v>
      </c>
      <c r="I14" s="106">
        <v>758.0</v>
      </c>
      <c r="J14" s="106">
        <v>758.0</v>
      </c>
      <c r="K14" s="106">
        <v>758.0</v>
      </c>
      <c r="L14" s="106">
        <v>758.0</v>
      </c>
      <c r="M14" s="106">
        <v>758.0</v>
      </c>
      <c r="N14" s="106">
        <v>758.0</v>
      </c>
      <c r="O14" s="7" t="s">
        <v>168</v>
      </c>
      <c r="P14" s="106">
        <f>N45+N77+N108+N139+N160+N197</f>
        <v>708</v>
      </c>
      <c r="Q14" s="106">
        <f>'Historicals B'!J193</f>
        <v>50</v>
      </c>
      <c r="R14" s="107">
        <f>P14+Q14-N14</f>
        <v>0</v>
      </c>
    </row>
    <row r="15" ht="14.25" customHeight="1">
      <c r="A15" s="108" t="s">
        <v>159</v>
      </c>
      <c r="B15" s="109" t="str">
        <f t="shared" ref="B15:N15" si="11">+IFERROR(B14/A14-1,"nm")</f>
        <v>nm</v>
      </c>
      <c r="C15" s="109">
        <f t="shared" si="11"/>
        <v>0.1869158879</v>
      </c>
      <c r="D15" s="109">
        <f t="shared" si="11"/>
        <v>-0.03324584427</v>
      </c>
      <c r="E15" s="109">
        <f t="shared" si="11"/>
        <v>-0.06968325792</v>
      </c>
      <c r="F15" s="109">
        <f t="shared" si="11"/>
        <v>0.08852140078</v>
      </c>
      <c r="G15" s="109">
        <f t="shared" si="11"/>
        <v>-0.02949061662</v>
      </c>
      <c r="H15" s="109">
        <f t="shared" si="11"/>
        <v>-0.3600368324</v>
      </c>
      <c r="I15" s="109">
        <f t="shared" si="11"/>
        <v>0.09064748201</v>
      </c>
      <c r="J15" s="109">
        <f t="shared" si="11"/>
        <v>0</v>
      </c>
      <c r="K15" s="109">
        <f t="shared" si="11"/>
        <v>0</v>
      </c>
      <c r="L15" s="109">
        <f t="shared" si="11"/>
        <v>0</v>
      </c>
      <c r="M15" s="109">
        <f t="shared" si="11"/>
        <v>0</v>
      </c>
      <c r="N15" s="109">
        <f t="shared" si="11"/>
        <v>0</v>
      </c>
      <c r="R15" s="110"/>
    </row>
    <row r="16" ht="14.25" customHeight="1">
      <c r="A16" s="108" t="s">
        <v>164</v>
      </c>
      <c r="B16" s="109">
        <f t="shared" ref="B16:N16" si="12">+IFERROR(B14/B$3,"nm")</f>
        <v>0.03146955982</v>
      </c>
      <c r="C16" s="109">
        <f t="shared" si="12"/>
        <v>0.03530392884</v>
      </c>
      <c r="D16" s="109">
        <f t="shared" si="12"/>
        <v>0.03216885007</v>
      </c>
      <c r="E16" s="109">
        <f t="shared" si="12"/>
        <v>0.02824408605</v>
      </c>
      <c r="F16" s="109">
        <f t="shared" si="12"/>
        <v>0.02860648823</v>
      </c>
      <c r="G16" s="109">
        <f t="shared" si="12"/>
        <v>0.02903510414</v>
      </c>
      <c r="H16" s="109">
        <f t="shared" si="12"/>
        <v>0.01560465221</v>
      </c>
      <c r="I16" s="109">
        <f t="shared" si="12"/>
        <v>0.01622778848</v>
      </c>
      <c r="J16" s="109">
        <f t="shared" si="12"/>
        <v>0.01622778848</v>
      </c>
      <c r="K16" s="109">
        <f t="shared" si="12"/>
        <v>0.01622778848</v>
      </c>
      <c r="L16" s="109">
        <f t="shared" si="12"/>
        <v>0.01622778848</v>
      </c>
      <c r="M16" s="109">
        <f t="shared" si="12"/>
        <v>0.01622778848</v>
      </c>
      <c r="N16" s="109">
        <f t="shared" si="12"/>
        <v>0.01622778848</v>
      </c>
      <c r="R16" s="110"/>
    </row>
    <row r="17" ht="14.25" customHeight="1">
      <c r="A17" s="12" t="s">
        <v>169</v>
      </c>
      <c r="B17" s="106">
        <v>3011.0</v>
      </c>
      <c r="C17" s="106">
        <v>3520.0</v>
      </c>
      <c r="D17" s="106">
        <v>3989.0</v>
      </c>
      <c r="E17" s="106">
        <v>4454.0</v>
      </c>
      <c r="F17" s="106">
        <v>4744.0</v>
      </c>
      <c r="G17" s="106">
        <v>4866.0</v>
      </c>
      <c r="H17" s="106">
        <v>4904.0</v>
      </c>
      <c r="I17" s="106">
        <v>4791.0</v>
      </c>
      <c r="J17" s="106">
        <v>4791.0</v>
      </c>
      <c r="K17" s="106">
        <v>4791.0</v>
      </c>
      <c r="L17" s="106">
        <v>4791.0</v>
      </c>
      <c r="M17" s="106">
        <v>4791.0</v>
      </c>
      <c r="N17" s="106">
        <v>4791.0</v>
      </c>
      <c r="O17" s="7" t="s">
        <v>170</v>
      </c>
      <c r="P17" s="106">
        <f>N48+N80+N111+N142+N163+N200</f>
        <v>2974</v>
      </c>
      <c r="Q17" s="106">
        <f>'Historicals B'!J178</f>
        <v>1817</v>
      </c>
      <c r="R17" s="107">
        <f>P17+Q17-N17</f>
        <v>0</v>
      </c>
    </row>
    <row r="18" ht="14.25" customHeight="1">
      <c r="A18" s="108" t="s">
        <v>159</v>
      </c>
      <c r="B18" s="109" t="str">
        <f t="shared" ref="B18:N18" si="13">+IFERROR(B17/A17-1,"nm")</f>
        <v>nm</v>
      </c>
      <c r="C18" s="109">
        <f t="shared" si="13"/>
        <v>0.1690468283</v>
      </c>
      <c r="D18" s="109">
        <f t="shared" si="13"/>
        <v>0.1332386364</v>
      </c>
      <c r="E18" s="109">
        <f t="shared" si="13"/>
        <v>0.1165705691</v>
      </c>
      <c r="F18" s="109">
        <f t="shared" si="13"/>
        <v>0.06511001347</v>
      </c>
      <c r="G18" s="109">
        <f t="shared" si="13"/>
        <v>0.02571669477</v>
      </c>
      <c r="H18" s="109">
        <f t="shared" si="13"/>
        <v>0.007809288944</v>
      </c>
      <c r="I18" s="109">
        <f t="shared" si="13"/>
        <v>-0.02304241436</v>
      </c>
      <c r="J18" s="109">
        <f t="shared" si="13"/>
        <v>0</v>
      </c>
      <c r="K18" s="109">
        <f t="shared" si="13"/>
        <v>0</v>
      </c>
      <c r="L18" s="109">
        <f t="shared" si="13"/>
        <v>0</v>
      </c>
      <c r="M18" s="109">
        <f t="shared" si="13"/>
        <v>0</v>
      </c>
      <c r="N18" s="109">
        <f t="shared" si="13"/>
        <v>0</v>
      </c>
      <c r="R18" s="110"/>
    </row>
    <row r="19" ht="14.25" customHeight="1">
      <c r="A19" s="108" t="s">
        <v>164</v>
      </c>
      <c r="B19" s="109">
        <f t="shared" ref="B19:N19" si="14">+IFERROR(B17/B$3,"nm")</f>
        <v>0.09839547727</v>
      </c>
      <c r="C19" s="109">
        <f t="shared" si="14"/>
        <v>0.1087225105</v>
      </c>
      <c r="D19" s="109">
        <f t="shared" si="14"/>
        <v>0.1161280932</v>
      </c>
      <c r="E19" s="109">
        <f t="shared" si="14"/>
        <v>0.122372723</v>
      </c>
      <c r="F19" s="109">
        <f t="shared" si="14"/>
        <v>0.1212771941</v>
      </c>
      <c r="G19" s="109">
        <f t="shared" si="14"/>
        <v>0.1300965163</v>
      </c>
      <c r="H19" s="109">
        <f t="shared" si="14"/>
        <v>0.1101082222</v>
      </c>
      <c r="I19" s="109">
        <f t="shared" si="14"/>
        <v>0.102569043</v>
      </c>
      <c r="J19" s="109">
        <f t="shared" si="14"/>
        <v>0.102569043</v>
      </c>
      <c r="K19" s="109">
        <f t="shared" si="14"/>
        <v>0.102569043</v>
      </c>
      <c r="L19" s="109">
        <f t="shared" si="14"/>
        <v>0.102569043</v>
      </c>
      <c r="M19" s="109">
        <f t="shared" si="14"/>
        <v>0.102569043</v>
      </c>
      <c r="N19" s="109">
        <f t="shared" si="14"/>
        <v>0.102569043</v>
      </c>
    </row>
    <row r="20" ht="14.25" customHeight="1">
      <c r="A20" s="113" t="str">
        <f>+Historicals!A107</f>
        <v>North America</v>
      </c>
      <c r="B20" s="113"/>
      <c r="C20" s="113"/>
      <c r="D20" s="113"/>
      <c r="E20" s="113"/>
      <c r="F20" s="113"/>
      <c r="G20" s="113"/>
      <c r="H20" s="113"/>
      <c r="I20" s="113"/>
      <c r="J20" s="101"/>
      <c r="K20" s="101"/>
      <c r="L20" s="101"/>
      <c r="M20" s="101"/>
      <c r="N20" s="101"/>
    </row>
    <row r="21" ht="14.25" customHeight="1">
      <c r="A21" s="12" t="s">
        <v>171</v>
      </c>
      <c r="B21" s="12">
        <f>'Historicals B'!C113</f>
        <v>13740</v>
      </c>
      <c r="C21" s="12">
        <f>'Historicals B'!D113</f>
        <v>14764</v>
      </c>
      <c r="D21" s="12">
        <f>'Historicals B'!E113</f>
        <v>15216</v>
      </c>
      <c r="E21" s="12">
        <f>'Historicals B'!F113</f>
        <v>14855</v>
      </c>
      <c r="F21" s="12">
        <f>'Historicals B'!G113</f>
        <v>15902</v>
      </c>
      <c r="G21" s="12">
        <f>'Historicals B'!H113</f>
        <v>14484</v>
      </c>
      <c r="H21" s="12">
        <f>+Historicals!H107</f>
        <v>17179</v>
      </c>
      <c r="I21" s="12">
        <f>+Historicals!I107</f>
        <v>18353</v>
      </c>
      <c r="J21" s="12">
        <f t="shared" ref="J21:N21" si="15">+SUM(J23+J27+J31)</f>
        <v>18353</v>
      </c>
      <c r="K21" s="12">
        <f t="shared" si="15"/>
        <v>18353</v>
      </c>
      <c r="L21" s="12">
        <f t="shared" si="15"/>
        <v>18353</v>
      </c>
      <c r="M21" s="12">
        <f t="shared" si="15"/>
        <v>18353</v>
      </c>
      <c r="N21" s="12">
        <f t="shared" si="15"/>
        <v>18353</v>
      </c>
    </row>
    <row r="22" ht="14.25" customHeight="1">
      <c r="A22" s="108" t="s">
        <v>159</v>
      </c>
      <c r="B22" s="109" t="str">
        <f t="shared" ref="B22:N22" si="16">+IFERROR(B21/A21-1,"nm")</f>
        <v>nm</v>
      </c>
      <c r="C22" s="109">
        <f t="shared" si="16"/>
        <v>0.07452692868</v>
      </c>
      <c r="D22" s="109">
        <f t="shared" si="16"/>
        <v>0.03061500948</v>
      </c>
      <c r="E22" s="109">
        <f t="shared" si="16"/>
        <v>-0.02372502629</v>
      </c>
      <c r="F22" s="109">
        <f t="shared" si="16"/>
        <v>0.07048131942</v>
      </c>
      <c r="G22" s="109">
        <f t="shared" si="16"/>
        <v>-0.08917117344</v>
      </c>
      <c r="H22" s="109">
        <f t="shared" si="16"/>
        <v>0.1860673847</v>
      </c>
      <c r="I22" s="109">
        <f t="shared" si="16"/>
        <v>0.06833925141</v>
      </c>
      <c r="J22" s="109">
        <f t="shared" si="16"/>
        <v>0</v>
      </c>
      <c r="K22" s="109">
        <f t="shared" si="16"/>
        <v>0</v>
      </c>
      <c r="L22" s="109">
        <f t="shared" si="16"/>
        <v>0</v>
      </c>
      <c r="M22" s="109">
        <f t="shared" si="16"/>
        <v>0</v>
      </c>
      <c r="N22" s="109">
        <f t="shared" si="16"/>
        <v>0</v>
      </c>
    </row>
    <row r="23" ht="14.25" customHeight="1">
      <c r="A23" s="114" t="s">
        <v>108</v>
      </c>
      <c r="B23" s="8">
        <f>+'Historicals B'!C114</f>
        <v>8506</v>
      </c>
      <c r="C23" s="8">
        <f>+'Historicals B'!D114</f>
        <v>9299</v>
      </c>
      <c r="D23" s="8">
        <f>+'Historicals B'!E114</f>
        <v>9684</v>
      </c>
      <c r="E23" s="8">
        <f>+'Historicals B'!F114</f>
        <v>9322</v>
      </c>
      <c r="F23" s="8">
        <f>+'Historicals B'!G114</f>
        <v>10045</v>
      </c>
      <c r="G23" s="8">
        <f>+'Historicals B'!H114</f>
        <v>9329</v>
      </c>
      <c r="H23" s="8">
        <f>+Historicals!H108</f>
        <v>11644</v>
      </c>
      <c r="I23" s="8">
        <f>+Historicals!I108</f>
        <v>12228</v>
      </c>
      <c r="J23" s="8">
        <f t="shared" ref="J23:N23" si="17">+I23*(1+J24)</f>
        <v>12228</v>
      </c>
      <c r="K23" s="8">
        <f t="shared" si="17"/>
        <v>12228</v>
      </c>
      <c r="L23" s="8">
        <f t="shared" si="17"/>
        <v>12228</v>
      </c>
      <c r="M23" s="8">
        <f t="shared" si="17"/>
        <v>12228</v>
      </c>
      <c r="N23" s="8">
        <f t="shared" si="17"/>
        <v>12228</v>
      </c>
    </row>
    <row r="24" ht="14.25" customHeight="1">
      <c r="A24" s="108" t="s">
        <v>159</v>
      </c>
      <c r="B24" s="109" t="str">
        <f t="shared" ref="B24:I24" si="18">+IFERROR(B23/A23-1,"nm")</f>
        <v>nm</v>
      </c>
      <c r="C24" s="109">
        <f t="shared" si="18"/>
        <v>0.09322830943</v>
      </c>
      <c r="D24" s="109">
        <f t="shared" si="18"/>
        <v>0.04140230132</v>
      </c>
      <c r="E24" s="109">
        <f t="shared" si="18"/>
        <v>-0.03738124742</v>
      </c>
      <c r="F24" s="109">
        <f t="shared" si="18"/>
        <v>0.07755846385</v>
      </c>
      <c r="G24" s="109">
        <f t="shared" si="18"/>
        <v>-0.0712792434</v>
      </c>
      <c r="H24" s="109">
        <f t="shared" si="18"/>
        <v>0.2481509272</v>
      </c>
      <c r="I24" s="109">
        <f t="shared" si="18"/>
        <v>0.05015458605</v>
      </c>
      <c r="J24" s="109">
        <f t="shared" ref="J24:N24" si="19">+J25+J26</f>
        <v>0</v>
      </c>
      <c r="K24" s="109">
        <f t="shared" si="19"/>
        <v>0</v>
      </c>
      <c r="L24" s="109">
        <f t="shared" si="19"/>
        <v>0</v>
      </c>
      <c r="M24" s="109">
        <f t="shared" si="19"/>
        <v>0</v>
      </c>
      <c r="N24" s="109">
        <f t="shared" si="19"/>
        <v>0</v>
      </c>
    </row>
    <row r="25" ht="14.25" customHeight="1">
      <c r="A25" s="108" t="s">
        <v>172</v>
      </c>
      <c r="B25" s="109">
        <f>'Historicals B'!C244</f>
        <v>0.14</v>
      </c>
      <c r="C25" s="109">
        <f>'Historicals B'!D244</f>
        <v>0.1</v>
      </c>
      <c r="D25" s="109">
        <f>'Historicals B'!E244</f>
        <v>0.04</v>
      </c>
      <c r="E25" s="109">
        <f>'Historicals B'!F244</f>
        <v>-0.04</v>
      </c>
      <c r="F25" s="109">
        <f>'Historicals B'!G244</f>
        <v>0.08</v>
      </c>
      <c r="G25" s="109">
        <f>'Historicals B'!H244</f>
        <v>-0.07</v>
      </c>
      <c r="H25" s="109">
        <f>'Historicals B'!I244</f>
        <v>0.25</v>
      </c>
      <c r="I25" s="109">
        <f>+Historicals!I180</f>
        <v>0.05</v>
      </c>
      <c r="J25" s="115">
        <v>0.0</v>
      </c>
      <c r="K25" s="115">
        <f t="shared" ref="K25:N25" si="20">+J25</f>
        <v>0</v>
      </c>
      <c r="L25" s="115">
        <f t="shared" si="20"/>
        <v>0</v>
      </c>
      <c r="M25" s="115">
        <f t="shared" si="20"/>
        <v>0</v>
      </c>
      <c r="N25" s="115">
        <f t="shared" si="20"/>
        <v>0</v>
      </c>
    </row>
    <row r="26" ht="14.25" customHeight="1">
      <c r="A26" s="108" t="s">
        <v>173</v>
      </c>
      <c r="B26" s="109" t="str">
        <f t="shared" ref="B26:I26" si="21">+IFERROR(B24-B25,"nm")</f>
        <v>nm</v>
      </c>
      <c r="C26" s="109">
        <f t="shared" si="21"/>
        <v>-0.006771690571</v>
      </c>
      <c r="D26" s="109">
        <f t="shared" si="21"/>
        <v>0.001402301323</v>
      </c>
      <c r="E26" s="109">
        <f t="shared" si="21"/>
        <v>0.002618752582</v>
      </c>
      <c r="F26" s="109">
        <f t="shared" si="21"/>
        <v>-0.002441536151</v>
      </c>
      <c r="G26" s="109">
        <f t="shared" si="21"/>
        <v>-0.001279243405</v>
      </c>
      <c r="H26" s="109">
        <f t="shared" si="21"/>
        <v>-0.001849072784</v>
      </c>
      <c r="I26" s="109">
        <f t="shared" si="21"/>
        <v>0.0001545860529</v>
      </c>
      <c r="J26" s="115">
        <v>0.0</v>
      </c>
      <c r="K26" s="115">
        <f t="shared" ref="K26:N26" si="22">+J26</f>
        <v>0</v>
      </c>
      <c r="L26" s="115">
        <f t="shared" si="22"/>
        <v>0</v>
      </c>
      <c r="M26" s="115">
        <f t="shared" si="22"/>
        <v>0</v>
      </c>
      <c r="N26" s="115">
        <f t="shared" si="22"/>
        <v>0</v>
      </c>
    </row>
    <row r="27" ht="14.25" customHeight="1">
      <c r="A27" s="114" t="s">
        <v>109</v>
      </c>
      <c r="B27" s="8">
        <f>'Historicals B'!C115</f>
        <v>4410</v>
      </c>
      <c r="C27" s="8">
        <f>'Historicals B'!D115</f>
        <v>4746</v>
      </c>
      <c r="D27" s="8">
        <f>'Historicals B'!E115</f>
        <v>4886</v>
      </c>
      <c r="E27" s="8">
        <f>'Historicals B'!F115</f>
        <v>4938</v>
      </c>
      <c r="F27" s="8">
        <f>'Historicals B'!G115</f>
        <v>5260</v>
      </c>
      <c r="G27" s="8">
        <f>'Historicals B'!H115</f>
        <v>4639</v>
      </c>
      <c r="H27" s="8">
        <f>+Historicals!H109</f>
        <v>5028</v>
      </c>
      <c r="I27" s="8">
        <f>+Historicals!I109</f>
        <v>5492</v>
      </c>
      <c r="J27" s="8">
        <f t="shared" ref="J27:N27" si="23">+I27*(1+J28)</f>
        <v>5492</v>
      </c>
      <c r="K27" s="8">
        <f t="shared" si="23"/>
        <v>5492</v>
      </c>
      <c r="L27" s="8">
        <f t="shared" si="23"/>
        <v>5492</v>
      </c>
      <c r="M27" s="8">
        <f t="shared" si="23"/>
        <v>5492</v>
      </c>
      <c r="N27" s="8">
        <f t="shared" si="23"/>
        <v>5492</v>
      </c>
    </row>
    <row r="28" ht="14.25" customHeight="1">
      <c r="A28" s="108" t="s">
        <v>159</v>
      </c>
      <c r="B28" s="109" t="str">
        <f t="shared" ref="B28:I28" si="24">+IFERROR(B27/A27-1,"nm")</f>
        <v>nm</v>
      </c>
      <c r="C28" s="109">
        <f t="shared" si="24"/>
        <v>0.07619047619</v>
      </c>
      <c r="D28" s="109">
        <f t="shared" si="24"/>
        <v>0.02949852507</v>
      </c>
      <c r="E28" s="109">
        <f t="shared" si="24"/>
        <v>0.01064265248</v>
      </c>
      <c r="F28" s="109">
        <f t="shared" si="24"/>
        <v>0.06520858647</v>
      </c>
      <c r="G28" s="109">
        <f t="shared" si="24"/>
        <v>-0.1180608365</v>
      </c>
      <c r="H28" s="109">
        <f t="shared" si="24"/>
        <v>0.08385427894</v>
      </c>
      <c r="I28" s="109">
        <f t="shared" si="24"/>
        <v>0.092283214</v>
      </c>
      <c r="J28" s="109">
        <f t="shared" ref="J28:N28" si="25">+J29+J30</f>
        <v>0</v>
      </c>
      <c r="K28" s="109">
        <f t="shared" si="25"/>
        <v>0</v>
      </c>
      <c r="L28" s="109">
        <f t="shared" si="25"/>
        <v>0</v>
      </c>
      <c r="M28" s="109">
        <f t="shared" si="25"/>
        <v>0</v>
      </c>
      <c r="N28" s="109">
        <f t="shared" si="25"/>
        <v>0</v>
      </c>
    </row>
    <row r="29" ht="14.25" customHeight="1">
      <c r="A29" s="108" t="s">
        <v>172</v>
      </c>
      <c r="B29" s="88">
        <v>0.12</v>
      </c>
      <c r="C29" s="88">
        <v>0.08</v>
      </c>
      <c r="D29" s="88">
        <v>0.03</v>
      </c>
      <c r="E29" s="88">
        <v>0.01</v>
      </c>
      <c r="F29" s="88">
        <v>0.07</v>
      </c>
      <c r="G29" s="88">
        <v>-0.12</v>
      </c>
      <c r="H29" s="88">
        <v>0.08</v>
      </c>
      <c r="I29" s="88">
        <v>0.09</v>
      </c>
      <c r="J29" s="115">
        <v>0.0</v>
      </c>
      <c r="K29" s="115">
        <f t="shared" ref="K29:N29" si="26">+J29</f>
        <v>0</v>
      </c>
      <c r="L29" s="115">
        <f t="shared" si="26"/>
        <v>0</v>
      </c>
      <c r="M29" s="115">
        <f t="shared" si="26"/>
        <v>0</v>
      </c>
      <c r="N29" s="115">
        <f t="shared" si="26"/>
        <v>0</v>
      </c>
    </row>
    <row r="30" ht="14.25" customHeight="1">
      <c r="A30" s="108" t="s">
        <v>173</v>
      </c>
      <c r="B30" s="109" t="str">
        <f t="shared" ref="B30:I30" si="27">+IFERROR(B28-B29,"nm")</f>
        <v>nm</v>
      </c>
      <c r="C30" s="109">
        <f t="shared" si="27"/>
        <v>-0.00380952381</v>
      </c>
      <c r="D30" s="109">
        <f t="shared" si="27"/>
        <v>-0.0005014749263</v>
      </c>
      <c r="E30" s="109">
        <f t="shared" si="27"/>
        <v>0.0006426524765</v>
      </c>
      <c r="F30" s="109">
        <f t="shared" si="27"/>
        <v>-0.004791413528</v>
      </c>
      <c r="G30" s="109">
        <f t="shared" si="27"/>
        <v>0.001939163498</v>
      </c>
      <c r="H30" s="109">
        <f t="shared" si="27"/>
        <v>0.003854278939</v>
      </c>
      <c r="I30" s="109">
        <f t="shared" si="27"/>
        <v>0.002283214002</v>
      </c>
      <c r="J30" s="115">
        <v>0.0</v>
      </c>
      <c r="K30" s="115">
        <f t="shared" ref="K30:N30" si="28">+J30</f>
        <v>0</v>
      </c>
      <c r="L30" s="115">
        <f t="shared" si="28"/>
        <v>0</v>
      </c>
      <c r="M30" s="115">
        <f t="shared" si="28"/>
        <v>0</v>
      </c>
      <c r="N30" s="115">
        <f t="shared" si="28"/>
        <v>0</v>
      </c>
    </row>
    <row r="31" ht="14.25" customHeight="1">
      <c r="A31" s="114" t="s">
        <v>110</v>
      </c>
      <c r="B31" s="8">
        <f>'Historicals B'!C116</f>
        <v>824</v>
      </c>
      <c r="C31" s="8">
        <f>'Historicals B'!D116</f>
        <v>719</v>
      </c>
      <c r="D31" s="8">
        <f>'Historicals B'!E116</f>
        <v>646</v>
      </c>
      <c r="E31" s="8">
        <f>'Historicals B'!F116</f>
        <v>595</v>
      </c>
      <c r="F31" s="8">
        <f>'Historicals B'!G116</f>
        <v>597</v>
      </c>
      <c r="G31" s="8">
        <f>'Historicals B'!H116</f>
        <v>516</v>
      </c>
      <c r="H31" s="8">
        <f>+Historicals!H110</f>
        <v>507</v>
      </c>
      <c r="I31" s="8">
        <f>+Historicals!I110</f>
        <v>633</v>
      </c>
      <c r="J31" s="8">
        <f t="shared" ref="J31:N31" si="29">+I31*(1+J32)</f>
        <v>633</v>
      </c>
      <c r="K31" s="8">
        <f t="shared" si="29"/>
        <v>633</v>
      </c>
      <c r="L31" s="8">
        <f t="shared" si="29"/>
        <v>633</v>
      </c>
      <c r="M31" s="8">
        <f t="shared" si="29"/>
        <v>633</v>
      </c>
      <c r="N31" s="8">
        <f t="shared" si="29"/>
        <v>633</v>
      </c>
    </row>
    <row r="32" ht="14.25" customHeight="1">
      <c r="A32" s="108" t="s">
        <v>159</v>
      </c>
      <c r="B32" s="109" t="str">
        <f t="shared" ref="B32:I32" si="30">+IFERROR(B31/A31-1,"nm")</f>
        <v>nm</v>
      </c>
      <c r="C32" s="109">
        <f t="shared" si="30"/>
        <v>-0.1274271845</v>
      </c>
      <c r="D32" s="109">
        <f t="shared" si="30"/>
        <v>-0.1015299026</v>
      </c>
      <c r="E32" s="109">
        <f t="shared" si="30"/>
        <v>-0.07894736842</v>
      </c>
      <c r="F32" s="109">
        <f t="shared" si="30"/>
        <v>0.003361344538</v>
      </c>
      <c r="G32" s="109">
        <f t="shared" si="30"/>
        <v>-0.135678392</v>
      </c>
      <c r="H32" s="109">
        <f t="shared" si="30"/>
        <v>-0.01744186047</v>
      </c>
      <c r="I32" s="109">
        <f t="shared" si="30"/>
        <v>0.2485207101</v>
      </c>
      <c r="J32" s="109">
        <f t="shared" ref="J32:N32" si="31">+J33+J34</f>
        <v>0</v>
      </c>
      <c r="K32" s="109">
        <f t="shared" si="31"/>
        <v>0</v>
      </c>
      <c r="L32" s="109">
        <f t="shared" si="31"/>
        <v>0</v>
      </c>
      <c r="M32" s="109">
        <f t="shared" si="31"/>
        <v>0</v>
      </c>
      <c r="N32" s="109">
        <f t="shared" si="31"/>
        <v>0</v>
      </c>
    </row>
    <row r="33" ht="14.25" customHeight="1">
      <c r="A33" s="108" t="s">
        <v>172</v>
      </c>
      <c r="B33" s="88">
        <v>-0.05</v>
      </c>
      <c r="C33" s="88">
        <v>-0.13</v>
      </c>
      <c r="D33" s="88">
        <v>-0.1</v>
      </c>
      <c r="E33" s="88">
        <v>-0.08</v>
      </c>
      <c r="F33" s="88">
        <v>0.0</v>
      </c>
      <c r="G33" s="88">
        <v>-0.14</v>
      </c>
      <c r="H33" s="88">
        <v>-0.02</v>
      </c>
      <c r="I33" s="88">
        <v>0.25</v>
      </c>
      <c r="J33" s="115">
        <v>0.0</v>
      </c>
      <c r="K33" s="115">
        <f t="shared" ref="K33:N33" si="32">+J33</f>
        <v>0</v>
      </c>
      <c r="L33" s="115">
        <f t="shared" si="32"/>
        <v>0</v>
      </c>
      <c r="M33" s="115">
        <f t="shared" si="32"/>
        <v>0</v>
      </c>
      <c r="N33" s="115">
        <f t="shared" si="32"/>
        <v>0</v>
      </c>
    </row>
    <row r="34" ht="14.25" customHeight="1">
      <c r="A34" s="108" t="s">
        <v>173</v>
      </c>
      <c r="B34" s="109" t="str">
        <f t="shared" ref="B34:I34" si="33">+IFERROR(B32-B33,"nm")</f>
        <v>nm</v>
      </c>
      <c r="C34" s="109">
        <f t="shared" si="33"/>
        <v>0.002572815534</v>
      </c>
      <c r="D34" s="109">
        <f t="shared" si="33"/>
        <v>-0.001529902643</v>
      </c>
      <c r="E34" s="109">
        <f t="shared" si="33"/>
        <v>0.001052631579</v>
      </c>
      <c r="F34" s="109">
        <f t="shared" si="33"/>
        <v>0.003361344538</v>
      </c>
      <c r="G34" s="109">
        <f t="shared" si="33"/>
        <v>0.00432160804</v>
      </c>
      <c r="H34" s="109">
        <f t="shared" si="33"/>
        <v>0.002558139535</v>
      </c>
      <c r="I34" s="109">
        <f t="shared" si="33"/>
        <v>-0.001479289941</v>
      </c>
      <c r="J34" s="115">
        <v>0.0</v>
      </c>
      <c r="K34" s="115">
        <f t="shared" ref="K34:N34" si="34">+J34</f>
        <v>0</v>
      </c>
      <c r="L34" s="115">
        <f t="shared" si="34"/>
        <v>0</v>
      </c>
      <c r="M34" s="115">
        <f t="shared" si="34"/>
        <v>0</v>
      </c>
      <c r="N34" s="115">
        <f t="shared" si="34"/>
        <v>0</v>
      </c>
    </row>
    <row r="35" ht="14.25" customHeight="1">
      <c r="A35" s="12" t="s">
        <v>134</v>
      </c>
      <c r="B35" s="12">
        <f t="shared" ref="B35:I35" si="35">+B42+B38</f>
        <v>3766</v>
      </c>
      <c r="C35" s="12">
        <f t="shared" si="35"/>
        <v>3896</v>
      </c>
      <c r="D35" s="12">
        <f t="shared" si="35"/>
        <v>4015</v>
      </c>
      <c r="E35" s="12">
        <f t="shared" si="35"/>
        <v>3760</v>
      </c>
      <c r="F35" s="12">
        <f t="shared" si="35"/>
        <v>4074</v>
      </c>
      <c r="G35" s="12">
        <f t="shared" si="35"/>
        <v>3047</v>
      </c>
      <c r="H35" s="12">
        <f t="shared" si="35"/>
        <v>5219</v>
      </c>
      <c r="I35" s="12">
        <f t="shared" si="35"/>
        <v>5238</v>
      </c>
      <c r="J35" s="12">
        <f t="shared" ref="J35:N35" si="36">+J21*J37</f>
        <v>5238</v>
      </c>
      <c r="K35" s="12">
        <f t="shared" si="36"/>
        <v>5238</v>
      </c>
      <c r="L35" s="12">
        <f t="shared" si="36"/>
        <v>5238</v>
      </c>
      <c r="M35" s="12">
        <f t="shared" si="36"/>
        <v>5238</v>
      </c>
      <c r="N35" s="12">
        <f t="shared" si="36"/>
        <v>5238</v>
      </c>
    </row>
    <row r="36" ht="14.25" customHeight="1">
      <c r="A36" s="108" t="s">
        <v>159</v>
      </c>
      <c r="B36" s="109" t="str">
        <f t="shared" ref="B36:N36" si="37">+IFERROR(B35/A35-1,"nm")</f>
        <v>nm</v>
      </c>
      <c r="C36" s="109">
        <f t="shared" si="37"/>
        <v>0.03451938396</v>
      </c>
      <c r="D36" s="109">
        <f t="shared" si="37"/>
        <v>0.03054414784</v>
      </c>
      <c r="E36" s="109">
        <f t="shared" si="37"/>
        <v>-0.06351183064</v>
      </c>
      <c r="F36" s="109">
        <f t="shared" si="37"/>
        <v>0.0835106383</v>
      </c>
      <c r="G36" s="109">
        <f t="shared" si="37"/>
        <v>-0.2520864016</v>
      </c>
      <c r="H36" s="109">
        <f t="shared" si="37"/>
        <v>0.7128322941</v>
      </c>
      <c r="I36" s="109">
        <f t="shared" si="37"/>
        <v>0.003640544166</v>
      </c>
      <c r="J36" s="109">
        <f t="shared" si="37"/>
        <v>0</v>
      </c>
      <c r="K36" s="109">
        <f t="shared" si="37"/>
        <v>0</v>
      </c>
      <c r="L36" s="109">
        <f t="shared" si="37"/>
        <v>0</v>
      </c>
      <c r="M36" s="109">
        <f t="shared" si="37"/>
        <v>0</v>
      </c>
      <c r="N36" s="109">
        <f t="shared" si="37"/>
        <v>0</v>
      </c>
    </row>
    <row r="37" ht="14.25" customHeight="1">
      <c r="A37" s="108" t="s">
        <v>161</v>
      </c>
      <c r="B37" s="109">
        <f t="shared" ref="B37:I37" si="38">+IFERROR(B35/B$21,"nm")</f>
        <v>0.2740902475</v>
      </c>
      <c r="C37" s="109">
        <f t="shared" si="38"/>
        <v>0.263885126</v>
      </c>
      <c r="D37" s="109">
        <f t="shared" si="38"/>
        <v>0.2638669821</v>
      </c>
      <c r="E37" s="109">
        <f t="shared" si="38"/>
        <v>0.2531134298</v>
      </c>
      <c r="F37" s="109">
        <f t="shared" si="38"/>
        <v>0.2561941894</v>
      </c>
      <c r="G37" s="109">
        <f t="shared" si="38"/>
        <v>0.2103700635</v>
      </c>
      <c r="H37" s="109">
        <f t="shared" si="38"/>
        <v>0.3038011526</v>
      </c>
      <c r="I37" s="109">
        <f t="shared" si="38"/>
        <v>0.2854029314</v>
      </c>
      <c r="J37" s="115">
        <f t="shared" ref="J37:N37" si="39">+I37</f>
        <v>0.2854029314</v>
      </c>
      <c r="K37" s="115">
        <f t="shared" si="39"/>
        <v>0.2854029314</v>
      </c>
      <c r="L37" s="115">
        <f t="shared" si="39"/>
        <v>0.2854029314</v>
      </c>
      <c r="M37" s="115">
        <f t="shared" si="39"/>
        <v>0.2854029314</v>
      </c>
      <c r="N37" s="115">
        <f t="shared" si="39"/>
        <v>0.2854029314</v>
      </c>
    </row>
    <row r="38" ht="14.25" customHeight="1">
      <c r="A38" s="12" t="s">
        <v>162</v>
      </c>
      <c r="B38" s="12">
        <f>'Historicals B'!C197</f>
        <v>121</v>
      </c>
      <c r="C38" s="12">
        <f>'Historicals B'!D197</f>
        <v>133</v>
      </c>
      <c r="D38" s="12">
        <f>'Historicals B'!E197</f>
        <v>140</v>
      </c>
      <c r="E38" s="12">
        <f>'Historicals B'!F197</f>
        <v>160</v>
      </c>
      <c r="F38" s="12">
        <f>'Historicals B'!G197</f>
        <v>149</v>
      </c>
      <c r="G38" s="12">
        <f>'Historicals B'!H197</f>
        <v>148</v>
      </c>
      <c r="H38" s="12">
        <f>+Historicals!H167</f>
        <v>130</v>
      </c>
      <c r="I38" s="12">
        <f>+Historicals!I167</f>
        <v>124</v>
      </c>
      <c r="J38" s="12">
        <f t="shared" ref="J38:N38" si="40">+J41*J48</f>
        <v>124</v>
      </c>
      <c r="K38" s="12">
        <f t="shared" si="40"/>
        <v>124</v>
      </c>
      <c r="L38" s="12">
        <f t="shared" si="40"/>
        <v>124</v>
      </c>
      <c r="M38" s="12">
        <f t="shared" si="40"/>
        <v>124</v>
      </c>
      <c r="N38" s="12">
        <f t="shared" si="40"/>
        <v>124</v>
      </c>
    </row>
    <row r="39" ht="14.25" customHeight="1">
      <c r="A39" s="108" t="s">
        <v>159</v>
      </c>
      <c r="B39" s="109" t="str">
        <f t="shared" ref="B39:N39" si="41">+IFERROR(B38/A38-1,"nm")</f>
        <v>nm</v>
      </c>
      <c r="C39" s="109">
        <f t="shared" si="41"/>
        <v>0.09917355372</v>
      </c>
      <c r="D39" s="109">
        <f t="shared" si="41"/>
        <v>0.05263157895</v>
      </c>
      <c r="E39" s="109">
        <f t="shared" si="41"/>
        <v>0.1428571429</v>
      </c>
      <c r="F39" s="109">
        <f t="shared" si="41"/>
        <v>-0.06875</v>
      </c>
      <c r="G39" s="109">
        <f t="shared" si="41"/>
        <v>-0.006711409396</v>
      </c>
      <c r="H39" s="109">
        <f t="shared" si="41"/>
        <v>-0.1216216216</v>
      </c>
      <c r="I39" s="109">
        <f t="shared" si="41"/>
        <v>-0.04615384615</v>
      </c>
      <c r="J39" s="109">
        <f t="shared" si="41"/>
        <v>0</v>
      </c>
      <c r="K39" s="109">
        <f t="shared" si="41"/>
        <v>0</v>
      </c>
      <c r="L39" s="109">
        <f t="shared" si="41"/>
        <v>0</v>
      </c>
      <c r="M39" s="109">
        <f t="shared" si="41"/>
        <v>0</v>
      </c>
      <c r="N39" s="109">
        <f t="shared" si="41"/>
        <v>0</v>
      </c>
    </row>
    <row r="40" ht="14.25" customHeight="1">
      <c r="A40" s="108" t="s">
        <v>164</v>
      </c>
      <c r="B40" s="109">
        <f t="shared" ref="B40:N40" si="42">+IFERROR(B38/B$21,"nm")</f>
        <v>0.008806404658</v>
      </c>
      <c r="C40" s="109">
        <f t="shared" si="42"/>
        <v>0.009008398808</v>
      </c>
      <c r="D40" s="109">
        <f t="shared" si="42"/>
        <v>0.00920084122</v>
      </c>
      <c r="E40" s="109">
        <f t="shared" si="42"/>
        <v>0.01077078425</v>
      </c>
      <c r="F40" s="109">
        <f t="shared" si="42"/>
        <v>0.00936989058</v>
      </c>
      <c r="G40" s="109">
        <f t="shared" si="42"/>
        <v>0.01021817178</v>
      </c>
      <c r="H40" s="109">
        <f t="shared" si="42"/>
        <v>0.007567378776</v>
      </c>
      <c r="I40" s="109">
        <f t="shared" si="42"/>
        <v>0.006756388601</v>
      </c>
      <c r="J40" s="109">
        <f t="shared" si="42"/>
        <v>0.006756388601</v>
      </c>
      <c r="K40" s="109">
        <f t="shared" si="42"/>
        <v>0.006756388601</v>
      </c>
      <c r="L40" s="109">
        <f t="shared" si="42"/>
        <v>0.006756388601</v>
      </c>
      <c r="M40" s="109">
        <f t="shared" si="42"/>
        <v>0.006756388601</v>
      </c>
      <c r="N40" s="109">
        <f t="shared" si="42"/>
        <v>0.006756388601</v>
      </c>
    </row>
    <row r="41" ht="14.25" customHeight="1">
      <c r="A41" s="108" t="s">
        <v>174</v>
      </c>
      <c r="B41" s="109">
        <f t="shared" ref="B41:I41" si="43">+IFERROR(B38/B48,"nm")</f>
        <v>0.1914556962</v>
      </c>
      <c r="C41" s="109">
        <f t="shared" si="43"/>
        <v>0.179245283</v>
      </c>
      <c r="D41" s="109">
        <f t="shared" si="43"/>
        <v>0.1709401709</v>
      </c>
      <c r="E41" s="109">
        <f t="shared" si="43"/>
        <v>0.1886792453</v>
      </c>
      <c r="F41" s="109">
        <f t="shared" si="43"/>
        <v>0.183046683</v>
      </c>
      <c r="G41" s="109">
        <f t="shared" si="43"/>
        <v>0.2294573643</v>
      </c>
      <c r="H41" s="109">
        <f t="shared" si="43"/>
        <v>0.2106969206</v>
      </c>
      <c r="I41" s="109">
        <f t="shared" si="43"/>
        <v>0.1940532081</v>
      </c>
      <c r="J41" s="115">
        <f t="shared" ref="J41:N41" si="44">+I41</f>
        <v>0.1940532081</v>
      </c>
      <c r="K41" s="115">
        <f t="shared" si="44"/>
        <v>0.1940532081</v>
      </c>
      <c r="L41" s="115">
        <f t="shared" si="44"/>
        <v>0.1940532081</v>
      </c>
      <c r="M41" s="115">
        <f t="shared" si="44"/>
        <v>0.1940532081</v>
      </c>
      <c r="N41" s="115">
        <f t="shared" si="44"/>
        <v>0.1940532081</v>
      </c>
    </row>
    <row r="42" ht="14.25" customHeight="1">
      <c r="A42" s="12" t="s">
        <v>165</v>
      </c>
      <c r="B42" s="12">
        <f>'Historicals B'!C152</f>
        <v>3645</v>
      </c>
      <c r="C42" s="12">
        <f>'Historicals B'!D152</f>
        <v>3763</v>
      </c>
      <c r="D42" s="12">
        <f>'Historicals B'!E152</f>
        <v>3875</v>
      </c>
      <c r="E42" s="12">
        <f>'Historicals B'!F152</f>
        <v>3600</v>
      </c>
      <c r="F42" s="12">
        <f>'Historicals B'!G152</f>
        <v>3925</v>
      </c>
      <c r="G42" s="12">
        <f>'Historicals B'!H152</f>
        <v>2899</v>
      </c>
      <c r="H42" s="12">
        <f>+Historicals!H134</f>
        <v>5089</v>
      </c>
      <c r="I42" s="12">
        <f>+Historicals!I134</f>
        <v>5114</v>
      </c>
      <c r="J42" s="12">
        <f t="shared" ref="J42:N42" si="45">+J35-J38</f>
        <v>5114</v>
      </c>
      <c r="K42" s="12">
        <f t="shared" si="45"/>
        <v>5114</v>
      </c>
      <c r="L42" s="12">
        <f t="shared" si="45"/>
        <v>5114</v>
      </c>
      <c r="M42" s="12">
        <f t="shared" si="45"/>
        <v>5114</v>
      </c>
      <c r="N42" s="12">
        <f t="shared" si="45"/>
        <v>5114</v>
      </c>
    </row>
    <row r="43" ht="14.25" customHeight="1">
      <c r="A43" s="108" t="s">
        <v>159</v>
      </c>
      <c r="B43" s="109" t="str">
        <f t="shared" ref="B43:N43" si="46">+IFERROR(B42/A42-1,"nm")</f>
        <v>nm</v>
      </c>
      <c r="C43" s="109">
        <f t="shared" si="46"/>
        <v>0.03237311385</v>
      </c>
      <c r="D43" s="109">
        <f t="shared" si="46"/>
        <v>0.02976348658</v>
      </c>
      <c r="E43" s="109">
        <f t="shared" si="46"/>
        <v>-0.07096774194</v>
      </c>
      <c r="F43" s="109">
        <f t="shared" si="46"/>
        <v>0.09027777778</v>
      </c>
      <c r="G43" s="109">
        <f t="shared" si="46"/>
        <v>-0.2614012739</v>
      </c>
      <c r="H43" s="109">
        <f t="shared" si="46"/>
        <v>0.7554329079</v>
      </c>
      <c r="I43" s="109">
        <f t="shared" si="46"/>
        <v>0.004912556494</v>
      </c>
      <c r="J43" s="109">
        <f t="shared" si="46"/>
        <v>0</v>
      </c>
      <c r="K43" s="109">
        <f t="shared" si="46"/>
        <v>0</v>
      </c>
      <c r="L43" s="109">
        <f t="shared" si="46"/>
        <v>0</v>
      </c>
      <c r="M43" s="109">
        <f t="shared" si="46"/>
        <v>0</v>
      </c>
      <c r="N43" s="109">
        <f t="shared" si="46"/>
        <v>0</v>
      </c>
    </row>
    <row r="44" ht="14.25" customHeight="1">
      <c r="A44" s="108" t="s">
        <v>161</v>
      </c>
      <c r="B44" s="109">
        <f t="shared" ref="B44:N44" si="47">+IFERROR(B42/B$21,"nm")</f>
        <v>0.2652838428</v>
      </c>
      <c r="C44" s="109">
        <f t="shared" si="47"/>
        <v>0.2548767272</v>
      </c>
      <c r="D44" s="109">
        <f t="shared" si="47"/>
        <v>0.2546661409</v>
      </c>
      <c r="E44" s="109">
        <f t="shared" si="47"/>
        <v>0.2423426456</v>
      </c>
      <c r="F44" s="109">
        <f t="shared" si="47"/>
        <v>0.2468242988</v>
      </c>
      <c r="G44" s="109">
        <f t="shared" si="47"/>
        <v>0.2001518917</v>
      </c>
      <c r="H44" s="109">
        <f t="shared" si="47"/>
        <v>0.2962337738</v>
      </c>
      <c r="I44" s="109">
        <f t="shared" si="47"/>
        <v>0.2786465428</v>
      </c>
      <c r="J44" s="109">
        <f t="shared" si="47"/>
        <v>0.2786465428</v>
      </c>
      <c r="K44" s="109">
        <f t="shared" si="47"/>
        <v>0.2786465428</v>
      </c>
      <c r="L44" s="109">
        <f t="shared" si="47"/>
        <v>0.2786465428</v>
      </c>
      <c r="M44" s="109">
        <f t="shared" si="47"/>
        <v>0.2786465428</v>
      </c>
      <c r="N44" s="109">
        <f t="shared" si="47"/>
        <v>0.2786465428</v>
      </c>
    </row>
    <row r="45" ht="14.25" customHeight="1">
      <c r="A45" s="12" t="s">
        <v>167</v>
      </c>
      <c r="B45" s="12">
        <f>'Historicals B'!C182</f>
        <v>208</v>
      </c>
      <c r="C45" s="12">
        <f>'Historicals B'!D182</f>
        <v>242</v>
      </c>
      <c r="D45" s="12">
        <f>'Historicals B'!E182</f>
        <v>223</v>
      </c>
      <c r="E45" s="12">
        <f>'Historicals B'!F182</f>
        <v>196</v>
      </c>
      <c r="F45" s="12">
        <f>'Historicals B'!G182</f>
        <v>117</v>
      </c>
      <c r="G45" s="12">
        <f>'Historicals B'!H182</f>
        <v>110</v>
      </c>
      <c r="H45" s="12">
        <f>+Historicals!H156</f>
        <v>98</v>
      </c>
      <c r="I45" s="12">
        <f>+Historicals!I156</f>
        <v>146</v>
      </c>
      <c r="J45" s="12">
        <f t="shared" ref="J45:N45" si="48">+J21*J47</f>
        <v>146</v>
      </c>
      <c r="K45" s="12">
        <f t="shared" si="48"/>
        <v>146</v>
      </c>
      <c r="L45" s="12">
        <f t="shared" si="48"/>
        <v>146</v>
      </c>
      <c r="M45" s="12">
        <f t="shared" si="48"/>
        <v>146</v>
      </c>
      <c r="N45" s="12">
        <f t="shared" si="48"/>
        <v>146</v>
      </c>
    </row>
    <row r="46" ht="14.25" customHeight="1">
      <c r="A46" s="108" t="s">
        <v>159</v>
      </c>
      <c r="B46" s="109" t="str">
        <f t="shared" ref="B46:N46" si="49">+IFERROR(B45/A45-1,"nm")</f>
        <v>nm</v>
      </c>
      <c r="C46" s="109">
        <f t="shared" si="49"/>
        <v>0.1634615385</v>
      </c>
      <c r="D46" s="109">
        <f t="shared" si="49"/>
        <v>-0.07851239669</v>
      </c>
      <c r="E46" s="109">
        <f t="shared" si="49"/>
        <v>-0.1210762332</v>
      </c>
      <c r="F46" s="109">
        <f t="shared" si="49"/>
        <v>-0.4030612245</v>
      </c>
      <c r="G46" s="109">
        <f t="shared" si="49"/>
        <v>-0.05982905983</v>
      </c>
      <c r="H46" s="109">
        <f t="shared" si="49"/>
        <v>-0.1090909091</v>
      </c>
      <c r="I46" s="109">
        <f t="shared" si="49"/>
        <v>0.4897959184</v>
      </c>
      <c r="J46" s="109">
        <f t="shared" si="49"/>
        <v>0</v>
      </c>
      <c r="K46" s="109">
        <f t="shared" si="49"/>
        <v>0</v>
      </c>
      <c r="L46" s="109">
        <f t="shared" si="49"/>
        <v>0</v>
      </c>
      <c r="M46" s="109">
        <f t="shared" si="49"/>
        <v>0</v>
      </c>
      <c r="N46" s="109">
        <f t="shared" si="49"/>
        <v>0</v>
      </c>
    </row>
    <row r="47" ht="14.25" customHeight="1">
      <c r="A47" s="108" t="s">
        <v>164</v>
      </c>
      <c r="B47" s="109">
        <f t="shared" ref="B47:I47" si="50">+IFERROR(B45/B$21,"nm")</f>
        <v>0.01513828239</v>
      </c>
      <c r="C47" s="109">
        <f t="shared" si="50"/>
        <v>0.01639122189</v>
      </c>
      <c r="D47" s="109">
        <f t="shared" si="50"/>
        <v>0.01465562566</v>
      </c>
      <c r="E47" s="109">
        <f t="shared" si="50"/>
        <v>0.0131942107</v>
      </c>
      <c r="F47" s="109">
        <f t="shared" si="50"/>
        <v>0.007357565086</v>
      </c>
      <c r="G47" s="109">
        <f t="shared" si="50"/>
        <v>0.007594587131</v>
      </c>
      <c r="H47" s="109">
        <f t="shared" si="50"/>
        <v>0.005704639385</v>
      </c>
      <c r="I47" s="109">
        <f t="shared" si="50"/>
        <v>0.007955102708</v>
      </c>
      <c r="J47" s="115">
        <f t="shared" ref="J47:N47" si="51">+I47</f>
        <v>0.007955102708</v>
      </c>
      <c r="K47" s="115">
        <f t="shared" si="51"/>
        <v>0.007955102708</v>
      </c>
      <c r="L47" s="115">
        <f t="shared" si="51"/>
        <v>0.007955102708</v>
      </c>
      <c r="M47" s="115">
        <f t="shared" si="51"/>
        <v>0.007955102708</v>
      </c>
      <c r="N47" s="115">
        <f t="shared" si="51"/>
        <v>0.007955102708</v>
      </c>
    </row>
    <row r="48" ht="14.25" customHeight="1">
      <c r="A48" s="12" t="s">
        <v>169</v>
      </c>
      <c r="B48" s="12">
        <f>'Historicals B'!C167</f>
        <v>632</v>
      </c>
      <c r="C48" s="12">
        <f>'Historicals B'!D167</f>
        <v>742</v>
      </c>
      <c r="D48" s="12">
        <f>'Historicals B'!E167</f>
        <v>819</v>
      </c>
      <c r="E48" s="12">
        <f>'Historicals B'!F167</f>
        <v>848</v>
      </c>
      <c r="F48" s="12">
        <f>'Historicals B'!G167</f>
        <v>814</v>
      </c>
      <c r="G48" s="12">
        <f>'Historicals B'!H167</f>
        <v>645</v>
      </c>
      <c r="H48" s="12">
        <f>+Historicals!H145</f>
        <v>617</v>
      </c>
      <c r="I48" s="12">
        <f>+Historicals!I145</f>
        <v>639</v>
      </c>
      <c r="J48" s="12">
        <f t="shared" ref="J48:N48" si="52">+J21*J50</f>
        <v>639</v>
      </c>
      <c r="K48" s="12">
        <f t="shared" si="52"/>
        <v>639</v>
      </c>
      <c r="L48" s="12">
        <f t="shared" si="52"/>
        <v>639</v>
      </c>
      <c r="M48" s="12">
        <f t="shared" si="52"/>
        <v>639</v>
      </c>
      <c r="N48" s="12">
        <f t="shared" si="52"/>
        <v>639</v>
      </c>
    </row>
    <row r="49" ht="14.25" customHeight="1">
      <c r="A49" s="108" t="s">
        <v>159</v>
      </c>
      <c r="B49" s="109" t="str">
        <f t="shared" ref="B49:I49" si="53">+IFERROR(B48/A48-1,"nm")</f>
        <v>nm</v>
      </c>
      <c r="C49" s="109">
        <f t="shared" si="53"/>
        <v>0.1740506329</v>
      </c>
      <c r="D49" s="109">
        <f t="shared" si="53"/>
        <v>0.1037735849</v>
      </c>
      <c r="E49" s="109">
        <f t="shared" si="53"/>
        <v>0.03540903541</v>
      </c>
      <c r="F49" s="109">
        <f t="shared" si="53"/>
        <v>-0.04009433962</v>
      </c>
      <c r="G49" s="109">
        <f t="shared" si="53"/>
        <v>-0.2076167076</v>
      </c>
      <c r="H49" s="109">
        <f t="shared" si="53"/>
        <v>-0.04341085271</v>
      </c>
      <c r="I49" s="109">
        <f t="shared" si="53"/>
        <v>0.03565640194</v>
      </c>
      <c r="J49" s="109">
        <f t="shared" ref="J49:N49" si="54">+J50+J51</f>
        <v>0.0348171961</v>
      </c>
      <c r="K49" s="109">
        <f t="shared" si="54"/>
        <v>0.0348171961</v>
      </c>
      <c r="L49" s="109">
        <f t="shared" si="54"/>
        <v>0.0348171961</v>
      </c>
      <c r="M49" s="109">
        <f t="shared" si="54"/>
        <v>0.0348171961</v>
      </c>
      <c r="N49" s="109">
        <f t="shared" si="54"/>
        <v>0.0348171961</v>
      </c>
    </row>
    <row r="50" ht="14.25" customHeight="1">
      <c r="A50" s="108" t="s">
        <v>164</v>
      </c>
      <c r="B50" s="109">
        <f t="shared" ref="B50:I50" si="55">+IFERROR(B48/B$21,"nm")</f>
        <v>0.04599708879</v>
      </c>
      <c r="C50" s="109">
        <f t="shared" si="55"/>
        <v>0.05025738282</v>
      </c>
      <c r="D50" s="109">
        <f t="shared" si="55"/>
        <v>0.05382492114</v>
      </c>
      <c r="E50" s="109">
        <f t="shared" si="55"/>
        <v>0.05708515651</v>
      </c>
      <c r="F50" s="109">
        <f t="shared" si="55"/>
        <v>0.05118852974</v>
      </c>
      <c r="G50" s="109">
        <f t="shared" si="55"/>
        <v>0.04453189727</v>
      </c>
      <c r="H50" s="109">
        <f t="shared" si="55"/>
        <v>0.03591594388</v>
      </c>
      <c r="I50" s="109">
        <f t="shared" si="55"/>
        <v>0.0348171961</v>
      </c>
      <c r="J50" s="115">
        <f t="shared" ref="J50:N50" si="56">+I50</f>
        <v>0.0348171961</v>
      </c>
      <c r="K50" s="115">
        <f t="shared" si="56"/>
        <v>0.0348171961</v>
      </c>
      <c r="L50" s="115">
        <f t="shared" si="56"/>
        <v>0.0348171961</v>
      </c>
      <c r="M50" s="115">
        <f t="shared" si="56"/>
        <v>0.0348171961</v>
      </c>
      <c r="N50" s="115">
        <f t="shared" si="56"/>
        <v>0.0348171961</v>
      </c>
    </row>
    <row r="51" ht="14.25" customHeight="1">
      <c r="A51" s="113" t="str">
        <f>+[1]Historicals!A138</f>
        <v>#ERROR!</v>
      </c>
      <c r="B51" s="113"/>
      <c r="C51" s="113"/>
      <c r="D51" s="113"/>
      <c r="E51" s="113"/>
      <c r="F51" s="113"/>
      <c r="G51" s="113"/>
      <c r="H51" s="113"/>
      <c r="I51" s="113"/>
      <c r="J51" s="101"/>
      <c r="K51" s="101"/>
      <c r="L51" s="101"/>
      <c r="M51" s="101"/>
      <c r="N51" s="101"/>
    </row>
    <row r="52" ht="14.25" customHeight="1">
      <c r="A52" s="116" t="s">
        <v>175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</row>
    <row r="53" ht="14.25" customHeight="1">
      <c r="A53" s="118" t="s">
        <v>171</v>
      </c>
      <c r="B53" s="118">
        <f>'Historicals B'!C121</f>
        <v>0</v>
      </c>
      <c r="C53" s="118">
        <f>'Historicals B'!D121</f>
        <v>0</v>
      </c>
      <c r="D53" s="118">
        <f>'Historicals B'!E121</f>
        <v>0</v>
      </c>
      <c r="E53" s="118">
        <f>'Historicals B'!F121</f>
        <v>9242</v>
      </c>
      <c r="F53" s="118">
        <f>'Historicals B'!G121</f>
        <v>9812</v>
      </c>
      <c r="G53" s="118">
        <f>'Historicals B'!H121</f>
        <v>9347</v>
      </c>
      <c r="H53" s="118">
        <f>'Historicals B'!I121</f>
        <v>11456</v>
      </c>
      <c r="I53" s="118">
        <f>'Historicals B'!J121</f>
        <v>12479</v>
      </c>
      <c r="J53" s="119">
        <v>12479.0</v>
      </c>
      <c r="K53" s="119">
        <v>12479.0</v>
      </c>
      <c r="L53" s="119">
        <v>12479.0</v>
      </c>
      <c r="M53" s="119">
        <v>12479.0</v>
      </c>
      <c r="N53" s="119">
        <v>12479.0</v>
      </c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ht="14.25" customHeight="1">
      <c r="A54" s="121" t="s">
        <v>159</v>
      </c>
      <c r="B54" s="121" t="str">
        <f t="shared" ref="B54:N54" si="57">+IFERROR(B53/A53-1,"nm")</f>
        <v>nm</v>
      </c>
      <c r="C54" s="121" t="str">
        <f t="shared" si="57"/>
        <v>nm</v>
      </c>
      <c r="D54" s="121" t="str">
        <f t="shared" si="57"/>
        <v>nm</v>
      </c>
      <c r="E54" s="121" t="str">
        <f t="shared" si="57"/>
        <v>nm</v>
      </c>
      <c r="F54" s="121">
        <f t="shared" si="57"/>
        <v>0.06167496213</v>
      </c>
      <c r="G54" s="121">
        <f t="shared" si="57"/>
        <v>-0.04739094986</v>
      </c>
      <c r="H54" s="121">
        <f t="shared" si="57"/>
        <v>0.2256338932</v>
      </c>
      <c r="I54" s="121">
        <f t="shared" si="57"/>
        <v>0.08929818436</v>
      </c>
      <c r="J54" s="121">
        <f t="shared" si="57"/>
        <v>0</v>
      </c>
      <c r="K54" s="121">
        <f t="shared" si="57"/>
        <v>0</v>
      </c>
      <c r="L54" s="121">
        <f t="shared" si="57"/>
        <v>0</v>
      </c>
      <c r="M54" s="121">
        <f t="shared" si="57"/>
        <v>0</v>
      </c>
      <c r="N54" s="121">
        <f t="shared" si="57"/>
        <v>0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</row>
    <row r="55" ht="14.25" customHeight="1">
      <c r="A55" s="106" t="s">
        <v>108</v>
      </c>
      <c r="B55" s="7" t="str">
        <f>'Historicals B'!C122</f>
        <v/>
      </c>
      <c r="C55" s="7" t="str">
        <f>'Historicals B'!D122</f>
        <v/>
      </c>
      <c r="D55" s="7" t="str">
        <f>'Historicals B'!E122</f>
        <v/>
      </c>
      <c r="E55" s="7">
        <f>'Historicals B'!F122</f>
        <v>5875</v>
      </c>
      <c r="F55" s="7">
        <f>'Historicals B'!G122</f>
        <v>6293</v>
      </c>
      <c r="G55" s="7">
        <f>'Historicals B'!H122</f>
        <v>5892</v>
      </c>
      <c r="H55" s="111">
        <f>'Historicals B'!I122</f>
        <v>6970</v>
      </c>
      <c r="I55" s="111">
        <f>'Historicals B'!J122</f>
        <v>7388</v>
      </c>
      <c r="J55" s="102">
        <v>7388.0</v>
      </c>
      <c r="K55" s="102">
        <v>7388.0</v>
      </c>
      <c r="L55" s="102">
        <v>7388.0</v>
      </c>
      <c r="M55" s="102">
        <v>7388.0</v>
      </c>
      <c r="N55" s="102">
        <v>7388.0</v>
      </c>
    </row>
    <row r="56" ht="14.25" customHeight="1">
      <c r="A56" s="121" t="s">
        <v>159</v>
      </c>
      <c r="B56" s="121" t="str">
        <f t="shared" ref="B56:N56" si="58">+IFERROR(B55/A55-1,"nm")</f>
        <v>nm</v>
      </c>
      <c r="C56" s="121" t="str">
        <f t="shared" si="58"/>
        <v>nm</v>
      </c>
      <c r="D56" s="121" t="str">
        <f t="shared" si="58"/>
        <v>nm</v>
      </c>
      <c r="E56" s="121" t="str">
        <f t="shared" si="58"/>
        <v>nm</v>
      </c>
      <c r="F56" s="121">
        <f t="shared" si="58"/>
        <v>0.07114893617</v>
      </c>
      <c r="G56" s="121">
        <f t="shared" si="58"/>
        <v>-0.06372159542</v>
      </c>
      <c r="H56" s="121">
        <f t="shared" si="58"/>
        <v>0.1829599457</v>
      </c>
      <c r="I56" s="121">
        <f t="shared" si="58"/>
        <v>0.0599713056</v>
      </c>
      <c r="J56" s="121">
        <f t="shared" si="58"/>
        <v>0</v>
      </c>
      <c r="K56" s="121">
        <f t="shared" si="58"/>
        <v>0</v>
      </c>
      <c r="L56" s="121">
        <f t="shared" si="58"/>
        <v>0</v>
      </c>
      <c r="M56" s="121">
        <f t="shared" si="58"/>
        <v>0</v>
      </c>
      <c r="N56" s="121">
        <f t="shared" si="58"/>
        <v>0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ht="14.25" customHeight="1">
      <c r="A57" s="121" t="s">
        <v>172</v>
      </c>
      <c r="B57" s="121" t="str">
        <f>'Historicals B'!C260</f>
        <v/>
      </c>
      <c r="C57" s="121" t="str">
        <f>'Historicals B'!D260</f>
        <v/>
      </c>
      <c r="D57" s="121">
        <f>'Historicals B'!E260</f>
        <v>0.08</v>
      </c>
      <c r="E57" s="121">
        <f>'Historicals B'!F260</f>
        <v>0.06</v>
      </c>
      <c r="F57" s="121">
        <f>'Historicals B'!G260</f>
        <v>0.12</v>
      </c>
      <c r="G57" s="121">
        <f>'Historicals B'!H260</f>
        <v>-0.03</v>
      </c>
      <c r="H57" s="121">
        <f>'Historicals B'!I260</f>
        <v>0.13</v>
      </c>
      <c r="I57" s="121">
        <f>'Historicals B'!J260</f>
        <v>0.09</v>
      </c>
      <c r="J57" s="122">
        <v>0.0</v>
      </c>
      <c r="K57" s="122">
        <v>0.0</v>
      </c>
      <c r="L57" s="122">
        <v>0.0</v>
      </c>
      <c r="M57" s="122">
        <v>0.0</v>
      </c>
      <c r="N57" s="122">
        <v>0.0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</row>
    <row r="58" ht="14.25" customHeight="1">
      <c r="A58" s="121" t="s">
        <v>173</v>
      </c>
      <c r="B58" s="121" t="str">
        <f t="shared" ref="B58:N58" si="59">+IFERROR(B56-B57,"nm")</f>
        <v>nm</v>
      </c>
      <c r="C58" s="121" t="str">
        <f t="shared" si="59"/>
        <v>nm</v>
      </c>
      <c r="D58" s="121" t="str">
        <f t="shared" si="59"/>
        <v>nm</v>
      </c>
      <c r="E58" s="121" t="str">
        <f t="shared" si="59"/>
        <v>nm</v>
      </c>
      <c r="F58" s="121">
        <f t="shared" si="59"/>
        <v>-0.04885106383</v>
      </c>
      <c r="G58" s="121">
        <f t="shared" si="59"/>
        <v>-0.03372159542</v>
      </c>
      <c r="H58" s="121">
        <f t="shared" si="59"/>
        <v>0.05295994569</v>
      </c>
      <c r="I58" s="121">
        <f t="shared" si="59"/>
        <v>-0.0300286944</v>
      </c>
      <c r="J58" s="121">
        <f t="shared" si="59"/>
        <v>0</v>
      </c>
      <c r="K58" s="121">
        <f t="shared" si="59"/>
        <v>0</v>
      </c>
      <c r="L58" s="121">
        <f t="shared" si="59"/>
        <v>0</v>
      </c>
      <c r="M58" s="121">
        <f t="shared" si="59"/>
        <v>0</v>
      </c>
      <c r="N58" s="121">
        <f t="shared" si="59"/>
        <v>0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</row>
    <row r="59" ht="14.25" customHeight="1">
      <c r="A59" s="106" t="s">
        <v>109</v>
      </c>
      <c r="B59" s="7" t="str">
        <f>'Historicals B'!C123</f>
        <v/>
      </c>
      <c r="C59" s="7" t="str">
        <f>'Historicals B'!D123</f>
        <v/>
      </c>
      <c r="D59" s="7" t="str">
        <f>'Historicals B'!E123</f>
        <v/>
      </c>
      <c r="E59" s="7">
        <f>'Historicals B'!F123</f>
        <v>2940</v>
      </c>
      <c r="F59" s="7">
        <f>'Historicals B'!G123</f>
        <v>3087</v>
      </c>
      <c r="G59" s="7">
        <f>'Historicals B'!H123</f>
        <v>3053</v>
      </c>
      <c r="H59" s="111">
        <f>'Historicals B'!I123</f>
        <v>3996</v>
      </c>
      <c r="I59" s="111">
        <f>'Historicals B'!J123</f>
        <v>4527</v>
      </c>
      <c r="J59" s="102">
        <v>4527.0</v>
      </c>
      <c r="K59" s="102">
        <v>4527.0</v>
      </c>
      <c r="L59" s="102">
        <v>4527.0</v>
      </c>
      <c r="M59" s="102">
        <v>4527.0</v>
      </c>
      <c r="N59" s="102">
        <v>4527.0</v>
      </c>
    </row>
    <row r="60" ht="14.25" customHeight="1">
      <c r="A60" s="121" t="s">
        <v>159</v>
      </c>
      <c r="B60" s="121" t="str">
        <f t="shared" ref="B60:N60" si="60">+IFERROR(B59/A59-1,"nm")</f>
        <v>nm</v>
      </c>
      <c r="C60" s="121" t="str">
        <f t="shared" si="60"/>
        <v>nm</v>
      </c>
      <c r="D60" s="121" t="str">
        <f t="shared" si="60"/>
        <v>nm</v>
      </c>
      <c r="E60" s="121" t="str">
        <f t="shared" si="60"/>
        <v>nm</v>
      </c>
      <c r="F60" s="121">
        <f t="shared" si="60"/>
        <v>0.05</v>
      </c>
      <c r="G60" s="121">
        <f t="shared" si="60"/>
        <v>-0.01101392938</v>
      </c>
      <c r="H60" s="121">
        <f t="shared" si="60"/>
        <v>0.3088765149</v>
      </c>
      <c r="I60" s="121">
        <f t="shared" si="60"/>
        <v>0.1328828829</v>
      </c>
      <c r="J60" s="121">
        <f t="shared" si="60"/>
        <v>0</v>
      </c>
      <c r="K60" s="121">
        <f t="shared" si="60"/>
        <v>0</v>
      </c>
      <c r="L60" s="121">
        <f t="shared" si="60"/>
        <v>0</v>
      </c>
      <c r="M60" s="121">
        <f t="shared" si="60"/>
        <v>0</v>
      </c>
      <c r="N60" s="121">
        <f t="shared" si="60"/>
        <v>0</v>
      </c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</row>
    <row r="61" ht="14.25" customHeight="1">
      <c r="A61" s="121" t="s">
        <v>172</v>
      </c>
      <c r="B61" s="121" t="str">
        <f>'Historicals B'!C261</f>
        <v/>
      </c>
      <c r="C61" s="121" t="str">
        <f>'Historicals B'!D261</f>
        <v/>
      </c>
      <c r="D61" s="121">
        <f>'Historicals B'!E261</f>
        <v>0.17</v>
      </c>
      <c r="E61" s="121">
        <f>'Historicals B'!F261</f>
        <v>0.16</v>
      </c>
      <c r="F61" s="121">
        <f>'Historicals B'!G261</f>
        <v>0.09</v>
      </c>
      <c r="G61" s="121">
        <f>'Historicals B'!H261</f>
        <v>0.02</v>
      </c>
      <c r="H61" s="121">
        <f>'Historicals B'!I261</f>
        <v>0.25</v>
      </c>
      <c r="I61" s="121">
        <f>'Historicals B'!J261</f>
        <v>0.16</v>
      </c>
      <c r="J61" s="122">
        <v>0.0</v>
      </c>
      <c r="K61" s="122">
        <v>0.0</v>
      </c>
      <c r="L61" s="122">
        <v>0.0</v>
      </c>
      <c r="M61" s="122">
        <v>0.0</v>
      </c>
      <c r="N61" s="122">
        <v>0.0</v>
      </c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</row>
    <row r="62" ht="14.25" customHeight="1">
      <c r="A62" s="121" t="s">
        <v>173</v>
      </c>
      <c r="B62" s="121" t="str">
        <f t="shared" ref="B62:N62" si="61">+IFERROR(B60-B61,"nm")</f>
        <v>nm</v>
      </c>
      <c r="C62" s="121" t="str">
        <f t="shared" si="61"/>
        <v>nm</v>
      </c>
      <c r="D62" s="121" t="str">
        <f t="shared" si="61"/>
        <v>nm</v>
      </c>
      <c r="E62" s="121" t="str">
        <f t="shared" si="61"/>
        <v>nm</v>
      </c>
      <c r="F62" s="121">
        <f t="shared" si="61"/>
        <v>-0.04</v>
      </c>
      <c r="G62" s="121">
        <f t="shared" si="61"/>
        <v>-0.03101392938</v>
      </c>
      <c r="H62" s="121">
        <f t="shared" si="61"/>
        <v>0.0588765149</v>
      </c>
      <c r="I62" s="121">
        <f t="shared" si="61"/>
        <v>-0.02711711712</v>
      </c>
      <c r="J62" s="121">
        <f t="shared" si="61"/>
        <v>0</v>
      </c>
      <c r="K62" s="121">
        <f t="shared" si="61"/>
        <v>0</v>
      </c>
      <c r="L62" s="121">
        <f t="shared" si="61"/>
        <v>0</v>
      </c>
      <c r="M62" s="121">
        <f t="shared" si="61"/>
        <v>0</v>
      </c>
      <c r="N62" s="121">
        <f t="shared" si="61"/>
        <v>0</v>
      </c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ht="14.25" customHeight="1">
      <c r="A63" s="106" t="s">
        <v>110</v>
      </c>
      <c r="B63" s="7" t="str">
        <f>'Historicals B'!C124</f>
        <v/>
      </c>
      <c r="C63" s="7" t="str">
        <f>'Historicals B'!D124</f>
        <v/>
      </c>
      <c r="D63" s="7" t="str">
        <f>'Historicals B'!E124</f>
        <v/>
      </c>
      <c r="E63" s="7">
        <f>'Historicals B'!F124</f>
        <v>427</v>
      </c>
      <c r="F63" s="7">
        <f>'Historicals B'!G124</f>
        <v>432</v>
      </c>
      <c r="G63" s="7">
        <f>'Historicals B'!H124</f>
        <v>402</v>
      </c>
      <c r="H63" s="7">
        <f>'Historicals B'!I124</f>
        <v>490</v>
      </c>
      <c r="I63" s="7">
        <f>'Historicals B'!J124</f>
        <v>564</v>
      </c>
      <c r="J63" s="102">
        <v>564.0</v>
      </c>
      <c r="K63" s="102">
        <v>564.0</v>
      </c>
      <c r="L63" s="102">
        <v>564.0</v>
      </c>
      <c r="M63" s="102">
        <v>564.0</v>
      </c>
      <c r="N63" s="102">
        <v>564.0</v>
      </c>
    </row>
    <row r="64" ht="14.25" customHeight="1">
      <c r="A64" s="121" t="s">
        <v>159</v>
      </c>
      <c r="B64" s="121" t="str">
        <f t="shared" ref="B64:N64" si="62">+IFERROR(B63/A63-1,"nm")</f>
        <v>nm</v>
      </c>
      <c r="C64" s="121" t="str">
        <f t="shared" si="62"/>
        <v>nm</v>
      </c>
      <c r="D64" s="121" t="str">
        <f t="shared" si="62"/>
        <v>nm</v>
      </c>
      <c r="E64" s="121" t="str">
        <f t="shared" si="62"/>
        <v>nm</v>
      </c>
      <c r="F64" s="121">
        <f t="shared" si="62"/>
        <v>0.01170960187</v>
      </c>
      <c r="G64" s="121">
        <f t="shared" si="62"/>
        <v>-0.06944444444</v>
      </c>
      <c r="H64" s="121">
        <f t="shared" si="62"/>
        <v>0.2189054726</v>
      </c>
      <c r="I64" s="121">
        <f t="shared" si="62"/>
        <v>0.1510204082</v>
      </c>
      <c r="J64" s="121">
        <f t="shared" si="62"/>
        <v>0</v>
      </c>
      <c r="K64" s="121">
        <f t="shared" si="62"/>
        <v>0</v>
      </c>
      <c r="L64" s="121">
        <f t="shared" si="62"/>
        <v>0</v>
      </c>
      <c r="M64" s="121">
        <f t="shared" si="62"/>
        <v>0</v>
      </c>
      <c r="N64" s="121">
        <f t="shared" si="62"/>
        <v>0</v>
      </c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</row>
    <row r="65" ht="14.25" customHeight="1">
      <c r="A65" s="121" t="s">
        <v>172</v>
      </c>
      <c r="B65" s="121" t="str">
        <f>'Historicals B'!C262</f>
        <v/>
      </c>
      <c r="C65" s="121" t="str">
        <f>'Historicals B'!D262</f>
        <v/>
      </c>
      <c r="D65" s="121">
        <f>'Historicals B'!E262</f>
        <v>0.07</v>
      </c>
      <c r="E65" s="121">
        <f>'Historicals B'!F262</f>
        <v>0.06</v>
      </c>
      <c r="F65" s="121">
        <f>'Historicals B'!G262</f>
        <v>0.05</v>
      </c>
      <c r="G65" s="121">
        <f>'Historicals B'!H262</f>
        <v>-0.03</v>
      </c>
      <c r="H65" s="121">
        <f>'Historicals B'!I262</f>
        <v>0.19</v>
      </c>
      <c r="I65" s="121">
        <f>'Historicals B'!J262</f>
        <v>0.17</v>
      </c>
      <c r="J65" s="122">
        <v>0.0</v>
      </c>
      <c r="K65" s="122">
        <v>0.0</v>
      </c>
      <c r="L65" s="122">
        <v>0.0</v>
      </c>
      <c r="M65" s="122">
        <v>0.0</v>
      </c>
      <c r="N65" s="122">
        <v>0.0</v>
      </c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ht="14.25" customHeight="1">
      <c r="A66" s="121" t="s">
        <v>173</v>
      </c>
      <c r="B66" s="121" t="str">
        <f t="shared" ref="B66:N66" si="63">+IFERROR(B64-B65,"nm")</f>
        <v>nm</v>
      </c>
      <c r="C66" s="121" t="str">
        <f t="shared" si="63"/>
        <v>nm</v>
      </c>
      <c r="D66" s="121" t="str">
        <f t="shared" si="63"/>
        <v>nm</v>
      </c>
      <c r="E66" s="121" t="str">
        <f t="shared" si="63"/>
        <v>nm</v>
      </c>
      <c r="F66" s="121">
        <f t="shared" si="63"/>
        <v>-0.03829039813</v>
      </c>
      <c r="G66" s="121">
        <f t="shared" si="63"/>
        <v>-0.03944444444</v>
      </c>
      <c r="H66" s="121">
        <f t="shared" si="63"/>
        <v>0.02890547264</v>
      </c>
      <c r="I66" s="121">
        <f t="shared" si="63"/>
        <v>-0.01897959184</v>
      </c>
      <c r="J66" s="121">
        <f t="shared" si="63"/>
        <v>0</v>
      </c>
      <c r="K66" s="121">
        <f t="shared" si="63"/>
        <v>0</v>
      </c>
      <c r="L66" s="121">
        <f t="shared" si="63"/>
        <v>0</v>
      </c>
      <c r="M66" s="121">
        <f t="shared" si="63"/>
        <v>0</v>
      </c>
      <c r="N66" s="121">
        <f t="shared" si="63"/>
        <v>0</v>
      </c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ht="14.25" customHeight="1">
      <c r="A67" s="118" t="s">
        <v>134</v>
      </c>
      <c r="B67" s="118">
        <f t="shared" ref="B67:N67" si="64">+B74+B70</f>
        <v>0</v>
      </c>
      <c r="C67" s="118">
        <f t="shared" si="64"/>
        <v>0</v>
      </c>
      <c r="D67" s="118">
        <f t="shared" si="64"/>
        <v>106</v>
      </c>
      <c r="E67" s="118">
        <f t="shared" si="64"/>
        <v>1703</v>
      </c>
      <c r="F67" s="118">
        <f t="shared" si="64"/>
        <v>2106</v>
      </c>
      <c r="G67" s="118">
        <f t="shared" si="64"/>
        <v>1673</v>
      </c>
      <c r="H67" s="118">
        <f t="shared" si="64"/>
        <v>2571</v>
      </c>
      <c r="I67" s="118">
        <f t="shared" si="64"/>
        <v>3427</v>
      </c>
      <c r="J67" s="120">
        <f t="shared" si="64"/>
        <v>3427</v>
      </c>
      <c r="K67" s="120">
        <f t="shared" si="64"/>
        <v>3427</v>
      </c>
      <c r="L67" s="120">
        <f t="shared" si="64"/>
        <v>3427</v>
      </c>
      <c r="M67" s="120">
        <f t="shared" si="64"/>
        <v>3427</v>
      </c>
      <c r="N67" s="120">
        <f t="shared" si="64"/>
        <v>3427</v>
      </c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ht="14.25" customHeight="1">
      <c r="A68" s="121" t="s">
        <v>159</v>
      </c>
      <c r="B68" s="121" t="str">
        <f t="shared" ref="B68:N68" si="65">+IFERROR(B67/A67-1,"nm")</f>
        <v>nm</v>
      </c>
      <c r="C68" s="121" t="str">
        <f t="shared" si="65"/>
        <v>nm</v>
      </c>
      <c r="D68" s="121" t="str">
        <f t="shared" si="65"/>
        <v>nm</v>
      </c>
      <c r="E68" s="121">
        <f t="shared" si="65"/>
        <v>15.06603774</v>
      </c>
      <c r="F68" s="121">
        <f t="shared" si="65"/>
        <v>0.2366412214</v>
      </c>
      <c r="G68" s="121">
        <f t="shared" si="65"/>
        <v>-0.2056030389</v>
      </c>
      <c r="H68" s="121">
        <f t="shared" si="65"/>
        <v>0.5367603108</v>
      </c>
      <c r="I68" s="121">
        <f t="shared" si="65"/>
        <v>0.3329443796</v>
      </c>
      <c r="J68" s="121">
        <f t="shared" si="65"/>
        <v>0</v>
      </c>
      <c r="K68" s="121">
        <f t="shared" si="65"/>
        <v>0</v>
      </c>
      <c r="L68" s="121">
        <f t="shared" si="65"/>
        <v>0</v>
      </c>
      <c r="M68" s="121">
        <f t="shared" si="65"/>
        <v>0</v>
      </c>
      <c r="N68" s="121">
        <f t="shared" si="65"/>
        <v>0</v>
      </c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ht="14.25" customHeight="1">
      <c r="A69" s="121" t="s">
        <v>161</v>
      </c>
      <c r="B69" s="121" t="str">
        <f t="shared" ref="B69:N69" si="66">+IFERROR(B67/B$53,"nm")</f>
        <v>nm</v>
      </c>
      <c r="C69" s="121" t="str">
        <f t="shared" si="66"/>
        <v>nm</v>
      </c>
      <c r="D69" s="121" t="str">
        <f t="shared" si="66"/>
        <v>nm</v>
      </c>
      <c r="E69" s="121">
        <f t="shared" si="66"/>
        <v>0.1842674746</v>
      </c>
      <c r="F69" s="121">
        <f t="shared" si="66"/>
        <v>0.2146351406</v>
      </c>
      <c r="G69" s="121">
        <f t="shared" si="66"/>
        <v>0.1789879106</v>
      </c>
      <c r="H69" s="121">
        <f t="shared" si="66"/>
        <v>0.2244238827</v>
      </c>
      <c r="I69" s="121">
        <f t="shared" si="66"/>
        <v>0.2746213639</v>
      </c>
      <c r="J69" s="121">
        <f t="shared" si="66"/>
        <v>0.2746213639</v>
      </c>
      <c r="K69" s="121">
        <f t="shared" si="66"/>
        <v>0.2746213639</v>
      </c>
      <c r="L69" s="121">
        <f t="shared" si="66"/>
        <v>0.2746213639</v>
      </c>
      <c r="M69" s="121">
        <f t="shared" si="66"/>
        <v>0.2746213639</v>
      </c>
      <c r="N69" s="121">
        <f t="shared" si="66"/>
        <v>0.2746213639</v>
      </c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ht="14.25" customHeight="1">
      <c r="A70" s="118" t="s">
        <v>162</v>
      </c>
      <c r="B70" s="118" t="str">
        <f>'Historicals B'!C198</f>
        <v/>
      </c>
      <c r="C70" s="118" t="str">
        <f>'Historicals B'!D198</f>
        <v/>
      </c>
      <c r="D70" s="118">
        <f>'Historicals B'!E198</f>
        <v>106</v>
      </c>
      <c r="E70" s="118">
        <f>'Historicals B'!F198</f>
        <v>116</v>
      </c>
      <c r="F70" s="118">
        <f>'Historicals B'!G198</f>
        <v>111</v>
      </c>
      <c r="G70" s="118">
        <f>'Historicals B'!H198</f>
        <v>132</v>
      </c>
      <c r="H70" s="118">
        <f>'Historicals B'!I198</f>
        <v>136</v>
      </c>
      <c r="I70" s="118">
        <f>'Historicals B'!J198</f>
        <v>134</v>
      </c>
      <c r="J70" s="119">
        <v>134.0</v>
      </c>
      <c r="K70" s="119">
        <v>134.0</v>
      </c>
      <c r="L70" s="119">
        <v>134.0</v>
      </c>
      <c r="M70" s="119">
        <v>134.0</v>
      </c>
      <c r="N70" s="119">
        <v>134.0</v>
      </c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ht="14.25" customHeight="1">
      <c r="A71" s="121" t="s">
        <v>159</v>
      </c>
      <c r="B71" s="121" t="str">
        <f t="shared" ref="B71:N71" si="67">+IFERROR(B70/A70-1,"nm")</f>
        <v>nm</v>
      </c>
      <c r="C71" s="121" t="str">
        <f t="shared" si="67"/>
        <v>nm</v>
      </c>
      <c r="D71" s="121" t="str">
        <f t="shared" si="67"/>
        <v>nm</v>
      </c>
      <c r="E71" s="121">
        <f t="shared" si="67"/>
        <v>0.09433962264</v>
      </c>
      <c r="F71" s="121">
        <f t="shared" si="67"/>
        <v>-0.04310344828</v>
      </c>
      <c r="G71" s="121">
        <f t="shared" si="67"/>
        <v>0.1891891892</v>
      </c>
      <c r="H71" s="121">
        <f t="shared" si="67"/>
        <v>0.0303030303</v>
      </c>
      <c r="I71" s="121">
        <f t="shared" si="67"/>
        <v>-0.01470588235</v>
      </c>
      <c r="J71" s="121">
        <f t="shared" si="67"/>
        <v>0</v>
      </c>
      <c r="K71" s="121">
        <f t="shared" si="67"/>
        <v>0</v>
      </c>
      <c r="L71" s="121">
        <f t="shared" si="67"/>
        <v>0</v>
      </c>
      <c r="M71" s="121">
        <f t="shared" si="67"/>
        <v>0</v>
      </c>
      <c r="N71" s="121">
        <f t="shared" si="67"/>
        <v>0</v>
      </c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ht="14.25" customHeight="1">
      <c r="A72" s="121" t="s">
        <v>164</v>
      </c>
      <c r="B72" s="121" t="str">
        <f t="shared" ref="B72:N72" si="68">+IFERROR(B70/B$53,"nm")</f>
        <v>nm</v>
      </c>
      <c r="C72" s="121" t="str">
        <f t="shared" si="68"/>
        <v>nm</v>
      </c>
      <c r="D72" s="121" t="str">
        <f t="shared" si="68"/>
        <v>nm</v>
      </c>
      <c r="E72" s="121">
        <f t="shared" si="68"/>
        <v>0.0125513958</v>
      </c>
      <c r="F72" s="121">
        <f t="shared" si="68"/>
        <v>0.01131267835</v>
      </c>
      <c r="G72" s="121">
        <f t="shared" si="68"/>
        <v>0.01412217824</v>
      </c>
      <c r="H72" s="121">
        <f t="shared" si="68"/>
        <v>0.01187150838</v>
      </c>
      <c r="I72" s="121">
        <f t="shared" si="68"/>
        <v>0.01073803991</v>
      </c>
      <c r="J72" s="121">
        <f t="shared" si="68"/>
        <v>0.01073803991</v>
      </c>
      <c r="K72" s="121">
        <f t="shared" si="68"/>
        <v>0.01073803991</v>
      </c>
      <c r="L72" s="121">
        <f t="shared" si="68"/>
        <v>0.01073803991</v>
      </c>
      <c r="M72" s="121">
        <f t="shared" si="68"/>
        <v>0.01073803991</v>
      </c>
      <c r="N72" s="121">
        <f t="shared" si="68"/>
        <v>0.01073803991</v>
      </c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ht="14.25" customHeight="1">
      <c r="A73" s="123" t="s">
        <v>174</v>
      </c>
      <c r="B73" s="123" t="str">
        <f t="shared" ref="B73:N73" si="69">+IFERROR(B70/B80,"nm")</f>
        <v>nm</v>
      </c>
      <c r="C73" s="123" t="str">
        <f t="shared" si="69"/>
        <v>nm</v>
      </c>
      <c r="D73" s="123">
        <f t="shared" si="69"/>
        <v>0.149506347</v>
      </c>
      <c r="E73" s="123">
        <f t="shared" si="69"/>
        <v>0.136631331</v>
      </c>
      <c r="F73" s="123">
        <f t="shared" si="69"/>
        <v>0.1194833154</v>
      </c>
      <c r="G73" s="123">
        <f t="shared" si="69"/>
        <v>0.1491525424</v>
      </c>
      <c r="H73" s="123">
        <f t="shared" si="69"/>
        <v>0.1384928717</v>
      </c>
      <c r="I73" s="123">
        <f t="shared" si="69"/>
        <v>0.1456521739</v>
      </c>
      <c r="J73" s="123">
        <f t="shared" si="69"/>
        <v>0.1456521739</v>
      </c>
      <c r="K73" s="123">
        <f t="shared" si="69"/>
        <v>0.1456521739</v>
      </c>
      <c r="L73" s="123">
        <f t="shared" si="69"/>
        <v>0.1456521739</v>
      </c>
      <c r="M73" s="123">
        <f t="shared" si="69"/>
        <v>0.1456521739</v>
      </c>
      <c r="N73" s="123">
        <f t="shared" si="69"/>
        <v>0.1456521739</v>
      </c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</row>
    <row r="74" ht="14.25" customHeight="1">
      <c r="A74" s="118" t="s">
        <v>165</v>
      </c>
      <c r="B74" s="118" t="str">
        <f>'Historicals B'!C154</f>
        <v/>
      </c>
      <c r="C74" s="118" t="str">
        <f>'Historicals B'!D154</f>
        <v/>
      </c>
      <c r="D74" s="118" t="str">
        <f>'Historicals B'!E154</f>
        <v/>
      </c>
      <c r="E74" s="118">
        <f>'Historicals B'!F154</f>
        <v>1587</v>
      </c>
      <c r="F74" s="118">
        <f>'Historicals B'!G154</f>
        <v>1995</v>
      </c>
      <c r="G74" s="118">
        <f>'Historicals B'!H154</f>
        <v>1541</v>
      </c>
      <c r="H74" s="118">
        <f>'Historicals B'!I154</f>
        <v>2435</v>
      </c>
      <c r="I74" s="118">
        <f>'Historicals B'!J154</f>
        <v>3293</v>
      </c>
      <c r="J74" s="119">
        <v>3293.0</v>
      </c>
      <c r="K74" s="119">
        <v>3293.0</v>
      </c>
      <c r="L74" s="119">
        <v>3293.0</v>
      </c>
      <c r="M74" s="119">
        <v>3293.0</v>
      </c>
      <c r="N74" s="119">
        <v>3293.0</v>
      </c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</row>
    <row r="75" ht="14.25" customHeight="1">
      <c r="A75" s="121" t="s">
        <v>159</v>
      </c>
      <c r="B75" s="121" t="str">
        <f t="shared" ref="B75:N75" si="70">+IFERROR(B74/A74-1,"nm")</f>
        <v>nm</v>
      </c>
      <c r="C75" s="121" t="str">
        <f t="shared" si="70"/>
        <v>nm</v>
      </c>
      <c r="D75" s="121" t="str">
        <f t="shared" si="70"/>
        <v>nm</v>
      </c>
      <c r="E75" s="121" t="str">
        <f t="shared" si="70"/>
        <v>nm</v>
      </c>
      <c r="F75" s="121">
        <f t="shared" si="70"/>
        <v>0.2570888469</v>
      </c>
      <c r="G75" s="121">
        <f t="shared" si="70"/>
        <v>-0.2275689223</v>
      </c>
      <c r="H75" s="121">
        <f t="shared" si="70"/>
        <v>0.5801427644</v>
      </c>
      <c r="I75" s="121">
        <f t="shared" si="70"/>
        <v>0.3523613963</v>
      </c>
      <c r="J75" s="121">
        <f t="shared" si="70"/>
        <v>0</v>
      </c>
      <c r="K75" s="121">
        <f t="shared" si="70"/>
        <v>0</v>
      </c>
      <c r="L75" s="121">
        <f t="shared" si="70"/>
        <v>0</v>
      </c>
      <c r="M75" s="121">
        <f t="shared" si="70"/>
        <v>0</v>
      </c>
      <c r="N75" s="121">
        <f t="shared" si="70"/>
        <v>0</v>
      </c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</row>
    <row r="76" ht="14.25" customHeight="1">
      <c r="A76" s="121" t="s">
        <v>161</v>
      </c>
      <c r="B76" s="121" t="str">
        <f t="shared" ref="B76:N76" si="71">+IFERROR(B74/B$53,"nm")</f>
        <v>nm</v>
      </c>
      <c r="C76" s="121" t="str">
        <f t="shared" si="71"/>
        <v>nm</v>
      </c>
      <c r="D76" s="121" t="str">
        <f t="shared" si="71"/>
        <v>nm</v>
      </c>
      <c r="E76" s="121">
        <f t="shared" si="71"/>
        <v>0.1717160788</v>
      </c>
      <c r="F76" s="121">
        <f t="shared" si="71"/>
        <v>0.2033224623</v>
      </c>
      <c r="G76" s="121">
        <f t="shared" si="71"/>
        <v>0.1648657323</v>
      </c>
      <c r="H76" s="121">
        <f t="shared" si="71"/>
        <v>0.2125523743</v>
      </c>
      <c r="I76" s="121">
        <f t="shared" si="71"/>
        <v>0.263883324</v>
      </c>
      <c r="J76" s="121">
        <f t="shared" si="71"/>
        <v>0.263883324</v>
      </c>
      <c r="K76" s="121">
        <f t="shared" si="71"/>
        <v>0.263883324</v>
      </c>
      <c r="L76" s="121">
        <f t="shared" si="71"/>
        <v>0.263883324</v>
      </c>
      <c r="M76" s="121">
        <f t="shared" si="71"/>
        <v>0.263883324</v>
      </c>
      <c r="N76" s="121">
        <f t="shared" si="71"/>
        <v>0.263883324</v>
      </c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</row>
    <row r="77" ht="14.25" customHeight="1">
      <c r="A77" s="118" t="s">
        <v>167</v>
      </c>
      <c r="B77" s="118" t="str">
        <f>'Historicals B'!C183</f>
        <v/>
      </c>
      <c r="C77" s="118" t="str">
        <f>'Historicals B'!D183</f>
        <v/>
      </c>
      <c r="D77" s="118">
        <f>'Historicals B'!E183</f>
        <v>173</v>
      </c>
      <c r="E77" s="118">
        <f>'Historicals B'!F183</f>
        <v>240</v>
      </c>
      <c r="F77" s="118">
        <f>'Historicals B'!G183</f>
        <v>233</v>
      </c>
      <c r="G77" s="118">
        <f>'Historicals B'!H183</f>
        <v>139</v>
      </c>
      <c r="H77" s="118">
        <f>'Historicals B'!I183</f>
        <v>153</v>
      </c>
      <c r="I77" s="118">
        <f>'Historicals B'!J183</f>
        <v>197</v>
      </c>
      <c r="J77" s="119">
        <v>197.0</v>
      </c>
      <c r="K77" s="119">
        <v>197.0</v>
      </c>
      <c r="L77" s="119">
        <v>197.0</v>
      </c>
      <c r="M77" s="119">
        <v>197.0</v>
      </c>
      <c r="N77" s="119">
        <v>197.0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</row>
    <row r="78" ht="14.25" customHeight="1">
      <c r="A78" s="121" t="s">
        <v>159</v>
      </c>
      <c r="B78" s="121" t="str">
        <f t="shared" ref="B78:N78" si="72">+IFERROR(B77/A77-1,"nm")</f>
        <v>nm</v>
      </c>
      <c r="C78" s="121" t="str">
        <f t="shared" si="72"/>
        <v>nm</v>
      </c>
      <c r="D78" s="121" t="str">
        <f t="shared" si="72"/>
        <v>nm</v>
      </c>
      <c r="E78" s="121">
        <f t="shared" si="72"/>
        <v>0.387283237</v>
      </c>
      <c r="F78" s="121">
        <f t="shared" si="72"/>
        <v>-0.02916666667</v>
      </c>
      <c r="G78" s="121">
        <f t="shared" si="72"/>
        <v>-0.4034334764</v>
      </c>
      <c r="H78" s="121">
        <f t="shared" si="72"/>
        <v>0.1007194245</v>
      </c>
      <c r="I78" s="121">
        <f t="shared" si="72"/>
        <v>0.2875816993</v>
      </c>
      <c r="J78" s="121">
        <f t="shared" si="72"/>
        <v>0</v>
      </c>
      <c r="K78" s="121">
        <f t="shared" si="72"/>
        <v>0</v>
      </c>
      <c r="L78" s="121">
        <f t="shared" si="72"/>
        <v>0</v>
      </c>
      <c r="M78" s="121">
        <f t="shared" si="72"/>
        <v>0</v>
      </c>
      <c r="N78" s="121">
        <f t="shared" si="72"/>
        <v>0</v>
      </c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ht="14.25" customHeight="1">
      <c r="A79" s="121" t="s">
        <v>164</v>
      </c>
      <c r="B79" s="121" t="str">
        <f t="shared" ref="B79:N79" si="73">+IFERROR(B77/B$53,"nm")</f>
        <v>nm</v>
      </c>
      <c r="C79" s="121" t="str">
        <f t="shared" si="73"/>
        <v>nm</v>
      </c>
      <c r="D79" s="121" t="str">
        <f t="shared" si="73"/>
        <v>nm</v>
      </c>
      <c r="E79" s="121">
        <f t="shared" si="73"/>
        <v>0.02596840511</v>
      </c>
      <c r="F79" s="121">
        <f t="shared" si="73"/>
        <v>0.02374643294</v>
      </c>
      <c r="G79" s="121">
        <f t="shared" si="73"/>
        <v>0.01487108163</v>
      </c>
      <c r="H79" s="121">
        <f t="shared" si="73"/>
        <v>0.01335544693</v>
      </c>
      <c r="I79" s="121">
        <f t="shared" si="73"/>
        <v>0.01578652136</v>
      </c>
      <c r="J79" s="121">
        <f t="shared" si="73"/>
        <v>0.01578652136</v>
      </c>
      <c r="K79" s="121">
        <f t="shared" si="73"/>
        <v>0.01578652136</v>
      </c>
      <c r="L79" s="121">
        <f t="shared" si="73"/>
        <v>0.01578652136</v>
      </c>
      <c r="M79" s="121">
        <f t="shared" si="73"/>
        <v>0.01578652136</v>
      </c>
      <c r="N79" s="121">
        <f t="shared" si="73"/>
        <v>0.01578652136</v>
      </c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ht="14.25" customHeight="1">
      <c r="A80" s="118" t="s">
        <v>169</v>
      </c>
      <c r="B80" s="118" t="str">
        <f>'Historicals B'!C172</f>
        <v/>
      </c>
      <c r="C80" s="118" t="str">
        <f>'Historicals B'!D172</f>
        <v> </v>
      </c>
      <c r="D80" s="118">
        <f>'Historicals B'!E172</f>
        <v>709</v>
      </c>
      <c r="E80" s="118">
        <f>'Historicals B'!F172</f>
        <v>849</v>
      </c>
      <c r="F80" s="118">
        <f>'Historicals B'!G172</f>
        <v>929</v>
      </c>
      <c r="G80" s="118">
        <f>'Historicals B'!H172</f>
        <v>885</v>
      </c>
      <c r="H80" s="118">
        <f>'Historicals B'!I172</f>
        <v>982</v>
      </c>
      <c r="I80" s="118">
        <f>'Historicals B'!J172</f>
        <v>920</v>
      </c>
      <c r="J80" s="119">
        <v>920.0</v>
      </c>
      <c r="K80" s="119">
        <v>920.0</v>
      </c>
      <c r="L80" s="119">
        <v>920.0</v>
      </c>
      <c r="M80" s="119">
        <v>920.0</v>
      </c>
      <c r="N80" s="119">
        <v>920.0</v>
      </c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</row>
    <row r="81" ht="14.25" customHeight="1">
      <c r="A81" s="121" t="s">
        <v>159</v>
      </c>
      <c r="B81" s="121" t="str">
        <f t="shared" ref="B81:N81" si="74">+IFERROR(B80/A80-1,"nm")</f>
        <v>nm</v>
      </c>
      <c r="C81" s="121" t="str">
        <f t="shared" si="74"/>
        <v>nm</v>
      </c>
      <c r="D81" s="121" t="str">
        <f t="shared" si="74"/>
        <v>nm</v>
      </c>
      <c r="E81" s="121">
        <f t="shared" si="74"/>
        <v>0.197461213</v>
      </c>
      <c r="F81" s="121">
        <f t="shared" si="74"/>
        <v>0.09422850412</v>
      </c>
      <c r="G81" s="121">
        <f t="shared" si="74"/>
        <v>-0.04736275565</v>
      </c>
      <c r="H81" s="121">
        <f t="shared" si="74"/>
        <v>0.1096045198</v>
      </c>
      <c r="I81" s="121">
        <f t="shared" si="74"/>
        <v>-0.06313645621</v>
      </c>
      <c r="J81" s="121">
        <f t="shared" si="74"/>
        <v>0</v>
      </c>
      <c r="K81" s="121">
        <f t="shared" si="74"/>
        <v>0</v>
      </c>
      <c r="L81" s="121">
        <f t="shared" si="74"/>
        <v>0</v>
      </c>
      <c r="M81" s="121">
        <f t="shared" si="74"/>
        <v>0</v>
      </c>
      <c r="N81" s="121">
        <f t="shared" si="74"/>
        <v>0</v>
      </c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</row>
    <row r="82" ht="14.25" customHeight="1">
      <c r="A82" s="121" t="s">
        <v>164</v>
      </c>
      <c r="B82" s="121" t="str">
        <f t="shared" ref="B82:N82" si="75">+IFERROR(B80/B$53,"nm")</f>
        <v>nm</v>
      </c>
      <c r="C82" s="121" t="str">
        <f t="shared" si="75"/>
        <v>nm</v>
      </c>
      <c r="D82" s="121" t="str">
        <f t="shared" si="75"/>
        <v>nm</v>
      </c>
      <c r="E82" s="121">
        <f t="shared" si="75"/>
        <v>0.09186323307</v>
      </c>
      <c r="F82" s="121">
        <f t="shared" si="75"/>
        <v>0.09467998369</v>
      </c>
      <c r="G82" s="121">
        <f t="shared" si="75"/>
        <v>0.09468278592</v>
      </c>
      <c r="H82" s="121">
        <f t="shared" si="75"/>
        <v>0.08571927374</v>
      </c>
      <c r="I82" s="121">
        <f t="shared" si="75"/>
        <v>0.07372385608</v>
      </c>
      <c r="J82" s="121">
        <f t="shared" si="75"/>
        <v>0.07372385608</v>
      </c>
      <c r="K82" s="121">
        <f t="shared" si="75"/>
        <v>0.07372385608</v>
      </c>
      <c r="L82" s="121">
        <f t="shared" si="75"/>
        <v>0.07372385608</v>
      </c>
      <c r="M82" s="121">
        <f t="shared" si="75"/>
        <v>0.07372385608</v>
      </c>
      <c r="N82" s="121">
        <f t="shared" si="75"/>
        <v>0.07372385608</v>
      </c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</row>
    <row r="83" ht="14.25" customHeight="1">
      <c r="A83" s="124" t="s">
        <v>112</v>
      </c>
    </row>
    <row r="84" ht="14.25" customHeight="1">
      <c r="A84" s="118" t="s">
        <v>171</v>
      </c>
      <c r="B84" s="118">
        <f>'Historicals B'!C125</f>
        <v>3067</v>
      </c>
      <c r="C84" s="118">
        <f>'Historicals B'!D125</f>
        <v>3785</v>
      </c>
      <c r="D84" s="118">
        <f>'Historicals B'!E125</f>
        <v>4237</v>
      </c>
      <c r="E84" s="118">
        <f>'Historicals B'!F125</f>
        <v>5134</v>
      </c>
      <c r="F84" s="118">
        <f>'Historicals B'!G125</f>
        <v>6208</v>
      </c>
      <c r="G84" s="118">
        <f>'Historicals B'!H125</f>
        <v>6679</v>
      </c>
      <c r="H84" s="118">
        <f>'Historicals B'!I125</f>
        <v>8290</v>
      </c>
      <c r="I84" s="118">
        <f>'Historicals B'!J125</f>
        <v>7547</v>
      </c>
      <c r="J84" s="119">
        <v>7547.0</v>
      </c>
      <c r="K84" s="119">
        <v>7547.0</v>
      </c>
      <c r="L84" s="119">
        <v>7547.0</v>
      </c>
      <c r="M84" s="119">
        <v>7547.0</v>
      </c>
      <c r="N84" s="119">
        <v>7547.0</v>
      </c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</row>
    <row r="85" ht="14.25" customHeight="1">
      <c r="A85" s="125" t="s">
        <v>159</v>
      </c>
      <c r="B85" s="121" t="str">
        <f t="shared" ref="B85:N85" si="76">+IFERROR(B84/A84-1,"nm")</f>
        <v>nm</v>
      </c>
      <c r="C85" s="121">
        <f t="shared" si="76"/>
        <v>0.2341049886</v>
      </c>
      <c r="D85" s="121">
        <f t="shared" si="76"/>
        <v>0.1194187583</v>
      </c>
      <c r="E85" s="121">
        <f t="shared" si="76"/>
        <v>0.211706396</v>
      </c>
      <c r="F85" s="121">
        <f t="shared" si="76"/>
        <v>0.2091936112</v>
      </c>
      <c r="G85" s="121">
        <f t="shared" si="76"/>
        <v>0.07586984536</v>
      </c>
      <c r="H85" s="121">
        <f t="shared" si="76"/>
        <v>0.241203773</v>
      </c>
      <c r="I85" s="121">
        <f t="shared" si="76"/>
        <v>-0.08962605549</v>
      </c>
      <c r="J85" s="121">
        <f t="shared" si="76"/>
        <v>0</v>
      </c>
      <c r="K85" s="121">
        <f t="shared" si="76"/>
        <v>0</v>
      </c>
      <c r="L85" s="121">
        <f t="shared" si="76"/>
        <v>0</v>
      </c>
      <c r="M85" s="121">
        <f t="shared" si="76"/>
        <v>0</v>
      </c>
      <c r="N85" s="121">
        <f t="shared" si="76"/>
        <v>0</v>
      </c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4.25" customHeight="1">
      <c r="A86" s="106" t="s">
        <v>108</v>
      </c>
      <c r="B86" s="7">
        <f>'Historicals B'!C126</f>
        <v>2016</v>
      </c>
      <c r="C86" s="7">
        <f>'Historicals B'!D126</f>
        <v>2599</v>
      </c>
      <c r="D86" s="7">
        <f>'Historicals B'!E126</f>
        <v>2920</v>
      </c>
      <c r="E86" s="7">
        <f>'Historicals B'!F126</f>
        <v>3496</v>
      </c>
      <c r="F86" s="7">
        <f>'Historicals B'!G126</f>
        <v>4262</v>
      </c>
      <c r="G86" s="7">
        <f>'Historicals B'!H126</f>
        <v>4635</v>
      </c>
      <c r="H86" s="111">
        <f>'Historicals B'!I126</f>
        <v>5748</v>
      </c>
      <c r="I86" s="111">
        <f>'Historicals B'!J126</f>
        <v>5416</v>
      </c>
      <c r="J86" s="102">
        <v>5416.0</v>
      </c>
      <c r="K86" s="102">
        <v>5416.0</v>
      </c>
      <c r="L86" s="102">
        <v>5416.0</v>
      </c>
      <c r="M86" s="102">
        <v>5416.0</v>
      </c>
      <c r="N86" s="102">
        <v>5416.0</v>
      </c>
    </row>
    <row r="87" ht="14.25" customHeight="1">
      <c r="A87" s="121" t="s">
        <v>159</v>
      </c>
      <c r="B87" s="121" t="str">
        <f t="shared" ref="B87:N87" si="77">+IFERROR(B86/A86-1,"nm")</f>
        <v>nm</v>
      </c>
      <c r="C87" s="121">
        <f t="shared" si="77"/>
        <v>0.2891865079</v>
      </c>
      <c r="D87" s="121">
        <f t="shared" si="77"/>
        <v>0.1235090419</v>
      </c>
      <c r="E87" s="121">
        <f t="shared" si="77"/>
        <v>0.197260274</v>
      </c>
      <c r="F87" s="121">
        <f t="shared" si="77"/>
        <v>0.2191075515</v>
      </c>
      <c r="G87" s="121">
        <f t="shared" si="77"/>
        <v>0.08751759737</v>
      </c>
      <c r="H87" s="121">
        <f t="shared" si="77"/>
        <v>0.2401294498</v>
      </c>
      <c r="I87" s="121">
        <f t="shared" si="77"/>
        <v>-0.0577592206</v>
      </c>
      <c r="J87" s="121">
        <f t="shared" si="77"/>
        <v>0</v>
      </c>
      <c r="K87" s="121">
        <f t="shared" si="77"/>
        <v>0</v>
      </c>
      <c r="L87" s="121">
        <f t="shared" si="77"/>
        <v>0</v>
      </c>
      <c r="M87" s="121">
        <f t="shared" si="77"/>
        <v>0</v>
      </c>
      <c r="N87" s="121">
        <f t="shared" si="77"/>
        <v>0</v>
      </c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</row>
    <row r="88" ht="14.25" customHeight="1">
      <c r="A88" s="121" t="s">
        <v>172</v>
      </c>
      <c r="B88" s="121">
        <f>'Historicals B'!C264</f>
        <v>0.28</v>
      </c>
      <c r="C88" s="121">
        <f>'Historicals B'!D264</f>
        <v>0.33</v>
      </c>
      <c r="D88" s="121">
        <f>'Historicals B'!E264</f>
        <v>0.18</v>
      </c>
      <c r="E88" s="121">
        <f>'Historicals B'!F264</f>
        <v>0.16</v>
      </c>
      <c r="F88" s="121">
        <f>'Historicals B'!G264</f>
        <v>0.25</v>
      </c>
      <c r="G88" s="121">
        <f>'Historicals B'!H264</f>
        <v>0.12</v>
      </c>
      <c r="H88" s="121">
        <f>'Historicals B'!I264</f>
        <v>0.19</v>
      </c>
      <c r="I88" s="121">
        <f>'Historicals B'!J264</f>
        <v>-0.1</v>
      </c>
      <c r="J88" s="122">
        <v>0.0</v>
      </c>
      <c r="K88" s="122">
        <v>0.0</v>
      </c>
      <c r="L88" s="122">
        <v>0.0</v>
      </c>
      <c r="M88" s="122">
        <v>0.0</v>
      </c>
      <c r="N88" s="122">
        <v>0.0</v>
      </c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</row>
    <row r="89" ht="14.25" customHeight="1">
      <c r="A89" s="121" t="s">
        <v>173</v>
      </c>
      <c r="B89" s="121" t="str">
        <f t="shared" ref="B89:N89" si="78">+IFERROR(B87-B88,"nm")</f>
        <v>nm</v>
      </c>
      <c r="C89" s="121">
        <f t="shared" si="78"/>
        <v>-0.04081349206</v>
      </c>
      <c r="D89" s="121">
        <f t="shared" si="78"/>
        <v>-0.05649095806</v>
      </c>
      <c r="E89" s="121">
        <f t="shared" si="78"/>
        <v>0.03726027397</v>
      </c>
      <c r="F89" s="121">
        <f t="shared" si="78"/>
        <v>-0.03089244851</v>
      </c>
      <c r="G89" s="121">
        <f t="shared" si="78"/>
        <v>-0.03248240263</v>
      </c>
      <c r="H89" s="121">
        <f t="shared" si="78"/>
        <v>0.05012944984</v>
      </c>
      <c r="I89" s="121">
        <f t="shared" si="78"/>
        <v>0.0422407794</v>
      </c>
      <c r="J89" s="121">
        <f t="shared" si="78"/>
        <v>0</v>
      </c>
      <c r="K89" s="121">
        <f t="shared" si="78"/>
        <v>0</v>
      </c>
      <c r="L89" s="121">
        <f t="shared" si="78"/>
        <v>0</v>
      </c>
      <c r="M89" s="121">
        <f t="shared" si="78"/>
        <v>0</v>
      </c>
      <c r="N89" s="121">
        <f t="shared" si="78"/>
        <v>0</v>
      </c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</row>
    <row r="90" ht="14.25" customHeight="1">
      <c r="A90" s="106" t="s">
        <v>109</v>
      </c>
      <c r="B90" s="7">
        <f>'Historicals B'!C127</f>
        <v>925</v>
      </c>
      <c r="C90" s="7">
        <f>'Historicals B'!D127</f>
        <v>1055</v>
      </c>
      <c r="D90" s="7">
        <f>'Historicals B'!E127</f>
        <v>1188</v>
      </c>
      <c r="E90" s="7">
        <f>'Historicals B'!F127</f>
        <v>1508</v>
      </c>
      <c r="F90" s="7">
        <f>'Historicals B'!G127</f>
        <v>1808</v>
      </c>
      <c r="G90" s="7">
        <f>'Historicals B'!H127</f>
        <v>1896</v>
      </c>
      <c r="H90" s="111">
        <f>'Historicals B'!I127</f>
        <v>2347</v>
      </c>
      <c r="I90" s="111">
        <f>'Historicals B'!J127</f>
        <v>1938</v>
      </c>
      <c r="J90" s="102">
        <v>1938.0</v>
      </c>
      <c r="K90" s="102">
        <v>1938.0</v>
      </c>
      <c r="L90" s="102">
        <v>1938.0</v>
      </c>
      <c r="M90" s="102">
        <v>1938.0</v>
      </c>
      <c r="N90" s="102">
        <v>1938.0</v>
      </c>
    </row>
    <row r="91" ht="14.25" customHeight="1">
      <c r="A91" s="121" t="s">
        <v>159</v>
      </c>
      <c r="B91" s="121" t="str">
        <f t="shared" ref="B91:N91" si="79">+IFERROR(B90/A90-1,"nm")</f>
        <v>nm</v>
      </c>
      <c r="C91" s="121">
        <f t="shared" si="79"/>
        <v>0.1405405405</v>
      </c>
      <c r="D91" s="121">
        <f t="shared" si="79"/>
        <v>0.1260663507</v>
      </c>
      <c r="E91" s="121">
        <f t="shared" si="79"/>
        <v>0.2693602694</v>
      </c>
      <c r="F91" s="121">
        <f t="shared" si="79"/>
        <v>0.198938992</v>
      </c>
      <c r="G91" s="121">
        <f t="shared" si="79"/>
        <v>0.04867256637</v>
      </c>
      <c r="H91" s="121">
        <f t="shared" si="79"/>
        <v>0.2378691983</v>
      </c>
      <c r="I91" s="121">
        <f t="shared" si="79"/>
        <v>-0.1742650192</v>
      </c>
      <c r="J91" s="121">
        <f t="shared" si="79"/>
        <v>0</v>
      </c>
      <c r="K91" s="121">
        <f t="shared" si="79"/>
        <v>0</v>
      </c>
      <c r="L91" s="121">
        <f t="shared" si="79"/>
        <v>0</v>
      </c>
      <c r="M91" s="121">
        <f t="shared" si="79"/>
        <v>0</v>
      </c>
      <c r="N91" s="121">
        <f t="shared" si="79"/>
        <v>0</v>
      </c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</row>
    <row r="92" ht="14.25" customHeight="1">
      <c r="A92" s="121" t="s">
        <v>172</v>
      </c>
      <c r="B92" s="121">
        <f>'Historicals B'!C265</f>
        <v>0.07</v>
      </c>
      <c r="C92" s="121">
        <f>'Historicals B'!D265</f>
        <v>0.17</v>
      </c>
      <c r="D92" s="121">
        <f>'Historicals B'!E265</f>
        <v>0.18</v>
      </c>
      <c r="E92" s="121">
        <f>'Historicals B'!F265</f>
        <v>0.23</v>
      </c>
      <c r="F92" s="121">
        <f>'Historicals B'!G265</f>
        <v>0.23</v>
      </c>
      <c r="G92" s="121">
        <f>'Historicals B'!H265</f>
        <v>0.08</v>
      </c>
      <c r="H92" s="121">
        <f>'Historicals B'!I265</f>
        <v>0.19</v>
      </c>
      <c r="I92" s="121">
        <f>'Historicals B'!J265</f>
        <v>-0.21</v>
      </c>
      <c r="J92" s="122">
        <v>0.0</v>
      </c>
      <c r="K92" s="122">
        <v>0.0</v>
      </c>
      <c r="L92" s="122">
        <v>0.0</v>
      </c>
      <c r="M92" s="122">
        <v>0.0</v>
      </c>
      <c r="N92" s="122">
        <v>0.0</v>
      </c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ht="14.25" customHeight="1">
      <c r="A93" s="121" t="s">
        <v>173</v>
      </c>
      <c r="B93" s="121" t="str">
        <f t="shared" ref="B93:N93" si="80">+IFERROR(B91-B92,"nm")</f>
        <v>nm</v>
      </c>
      <c r="C93" s="121">
        <f t="shared" si="80"/>
        <v>-0.02945945946</v>
      </c>
      <c r="D93" s="121">
        <f t="shared" si="80"/>
        <v>-0.05393364929</v>
      </c>
      <c r="E93" s="121">
        <f t="shared" si="80"/>
        <v>0.03936026936</v>
      </c>
      <c r="F93" s="121">
        <f t="shared" si="80"/>
        <v>-0.03106100796</v>
      </c>
      <c r="G93" s="121">
        <f t="shared" si="80"/>
        <v>-0.03132743363</v>
      </c>
      <c r="H93" s="121">
        <f t="shared" si="80"/>
        <v>0.04786919831</v>
      </c>
      <c r="I93" s="121">
        <f t="shared" si="80"/>
        <v>0.03573498083</v>
      </c>
      <c r="J93" s="121">
        <f t="shared" si="80"/>
        <v>0</v>
      </c>
      <c r="K93" s="121">
        <f t="shared" si="80"/>
        <v>0</v>
      </c>
      <c r="L93" s="121">
        <f t="shared" si="80"/>
        <v>0</v>
      </c>
      <c r="M93" s="121">
        <f t="shared" si="80"/>
        <v>0</v>
      </c>
      <c r="N93" s="121">
        <f t="shared" si="80"/>
        <v>0</v>
      </c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ht="14.25" customHeight="1">
      <c r="A94" s="106" t="s">
        <v>110</v>
      </c>
      <c r="B94" s="7">
        <f>'Historicals B'!C128</f>
        <v>126</v>
      </c>
      <c r="C94" s="7">
        <f>'Historicals B'!D128</f>
        <v>131</v>
      </c>
      <c r="D94" s="7">
        <f>'Historicals B'!E128</f>
        <v>129</v>
      </c>
      <c r="E94" s="7">
        <f>'Historicals B'!F128</f>
        <v>130</v>
      </c>
      <c r="F94" s="7">
        <f>'Historicals B'!G128</f>
        <v>138</v>
      </c>
      <c r="G94" s="7">
        <f>'Historicals B'!H128</f>
        <v>148</v>
      </c>
      <c r="H94" s="7">
        <f>'Historicals B'!I128</f>
        <v>195</v>
      </c>
      <c r="I94" s="7">
        <f>'Historicals B'!J128</f>
        <v>193</v>
      </c>
      <c r="J94" s="102">
        <v>193.0</v>
      </c>
      <c r="K94" s="102">
        <v>193.0</v>
      </c>
      <c r="L94" s="102">
        <v>193.0</v>
      </c>
      <c r="M94" s="102">
        <v>193.0</v>
      </c>
      <c r="N94" s="102">
        <v>193.0</v>
      </c>
    </row>
    <row r="95" ht="14.25" customHeight="1">
      <c r="A95" s="121" t="s">
        <v>159</v>
      </c>
      <c r="B95" s="121" t="str">
        <f t="shared" ref="B95:N95" si="81">+IFERROR(B94/A94-1,"nm")</f>
        <v>nm</v>
      </c>
      <c r="C95" s="121">
        <f t="shared" si="81"/>
        <v>0.03968253968</v>
      </c>
      <c r="D95" s="121">
        <f t="shared" si="81"/>
        <v>-0.01526717557</v>
      </c>
      <c r="E95" s="121">
        <f t="shared" si="81"/>
        <v>0.007751937984</v>
      </c>
      <c r="F95" s="121">
        <f t="shared" si="81"/>
        <v>0.06153846154</v>
      </c>
      <c r="G95" s="121">
        <f t="shared" si="81"/>
        <v>0.07246376812</v>
      </c>
      <c r="H95" s="121">
        <f t="shared" si="81"/>
        <v>0.3175675676</v>
      </c>
      <c r="I95" s="121">
        <f t="shared" si="81"/>
        <v>-0.01025641026</v>
      </c>
      <c r="J95" s="121">
        <f t="shared" si="81"/>
        <v>0</v>
      </c>
      <c r="K95" s="121">
        <f t="shared" si="81"/>
        <v>0</v>
      </c>
      <c r="L95" s="121">
        <f t="shared" si="81"/>
        <v>0</v>
      </c>
      <c r="M95" s="121">
        <f t="shared" si="81"/>
        <v>0</v>
      </c>
      <c r="N95" s="121">
        <f t="shared" si="81"/>
        <v>0</v>
      </c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ht="14.25" customHeight="1">
      <c r="A96" s="121" t="s">
        <v>172</v>
      </c>
      <c r="B96" s="121">
        <f>'Historicals B'!C266</f>
        <v>0.01</v>
      </c>
      <c r="C96" s="121">
        <f>'Historicals B'!D266</f>
        <v>0.07</v>
      </c>
      <c r="D96" s="121">
        <f>'Historicals B'!E266</f>
        <v>0.03</v>
      </c>
      <c r="E96" s="121">
        <f>'Historicals B'!F266</f>
        <v>-0.01</v>
      </c>
      <c r="F96" s="121">
        <f>'Historicals B'!G266</f>
        <v>0.08</v>
      </c>
      <c r="G96" s="121">
        <f>'Historicals B'!H266</f>
        <v>0.11</v>
      </c>
      <c r="H96" s="121">
        <f>'Historicals B'!I266</f>
        <v>0.26</v>
      </c>
      <c r="I96" s="121">
        <f>'Historicals B'!J266</f>
        <v>-0.06</v>
      </c>
      <c r="J96" s="122">
        <v>0.0</v>
      </c>
      <c r="K96" s="122">
        <v>0.0</v>
      </c>
      <c r="L96" s="122">
        <v>0.0</v>
      </c>
      <c r="M96" s="122">
        <v>0.0</v>
      </c>
      <c r="N96" s="122">
        <v>0.0</v>
      </c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ht="14.25" customHeight="1">
      <c r="A97" s="121" t="s">
        <v>173</v>
      </c>
      <c r="B97" s="121" t="str">
        <f t="shared" ref="B97:N97" si="82">+IFERROR(B95-B96,"nm")</f>
        <v>nm</v>
      </c>
      <c r="C97" s="121">
        <f t="shared" si="82"/>
        <v>-0.03031746032</v>
      </c>
      <c r="D97" s="121">
        <f t="shared" si="82"/>
        <v>-0.04526717557</v>
      </c>
      <c r="E97" s="121">
        <f t="shared" si="82"/>
        <v>0.01775193798</v>
      </c>
      <c r="F97" s="121">
        <f t="shared" si="82"/>
        <v>-0.01846153846</v>
      </c>
      <c r="G97" s="121">
        <f t="shared" si="82"/>
        <v>-0.03753623188</v>
      </c>
      <c r="H97" s="121">
        <f t="shared" si="82"/>
        <v>0.05756756757</v>
      </c>
      <c r="I97" s="121">
        <f t="shared" si="82"/>
        <v>0.04974358974</v>
      </c>
      <c r="J97" s="121">
        <f t="shared" si="82"/>
        <v>0</v>
      </c>
      <c r="K97" s="121">
        <f t="shared" si="82"/>
        <v>0</v>
      </c>
      <c r="L97" s="121">
        <f t="shared" si="82"/>
        <v>0</v>
      </c>
      <c r="M97" s="121">
        <f t="shared" si="82"/>
        <v>0</v>
      </c>
      <c r="N97" s="121">
        <f t="shared" si="82"/>
        <v>0</v>
      </c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ht="14.25" customHeight="1">
      <c r="A98" s="118" t="s">
        <v>134</v>
      </c>
      <c r="B98" s="118">
        <f t="shared" ref="B98:N98" si="83">+B105+B101</f>
        <v>1039</v>
      </c>
      <c r="C98" s="118">
        <f t="shared" si="83"/>
        <v>1420</v>
      </c>
      <c r="D98" s="118">
        <f t="shared" si="83"/>
        <v>1561</v>
      </c>
      <c r="E98" s="118">
        <f t="shared" si="83"/>
        <v>1863</v>
      </c>
      <c r="F98" s="118">
        <f t="shared" si="83"/>
        <v>2426</v>
      </c>
      <c r="G98" s="118">
        <f t="shared" si="83"/>
        <v>2534</v>
      </c>
      <c r="H98" s="118">
        <f t="shared" si="83"/>
        <v>3289</v>
      </c>
      <c r="I98" s="118">
        <f t="shared" si="83"/>
        <v>2406</v>
      </c>
      <c r="J98" s="120">
        <f t="shared" si="83"/>
        <v>2406</v>
      </c>
      <c r="K98" s="120">
        <f t="shared" si="83"/>
        <v>2406</v>
      </c>
      <c r="L98" s="120">
        <f t="shared" si="83"/>
        <v>2406</v>
      </c>
      <c r="M98" s="120">
        <f t="shared" si="83"/>
        <v>2406</v>
      </c>
      <c r="N98" s="120">
        <f t="shared" si="83"/>
        <v>2406</v>
      </c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</row>
    <row r="99" ht="14.25" customHeight="1">
      <c r="A99" s="121" t="s">
        <v>159</v>
      </c>
      <c r="B99" s="121" t="str">
        <f t="shared" ref="B99:N99" si="84">+IFERROR(B98/A98-1,"nm")</f>
        <v>nm</v>
      </c>
      <c r="C99" s="121">
        <f t="shared" si="84"/>
        <v>0.3666987488</v>
      </c>
      <c r="D99" s="121">
        <f t="shared" si="84"/>
        <v>0.09929577465</v>
      </c>
      <c r="E99" s="121">
        <f t="shared" si="84"/>
        <v>0.1934657271</v>
      </c>
      <c r="F99" s="121">
        <f t="shared" si="84"/>
        <v>0.3022007515</v>
      </c>
      <c r="G99" s="121">
        <f t="shared" si="84"/>
        <v>0.04451772465</v>
      </c>
      <c r="H99" s="121">
        <f t="shared" si="84"/>
        <v>0.2979479084</v>
      </c>
      <c r="I99" s="121">
        <f t="shared" si="84"/>
        <v>-0.2684706598</v>
      </c>
      <c r="J99" s="121">
        <f t="shared" si="84"/>
        <v>0</v>
      </c>
      <c r="K99" s="121">
        <f t="shared" si="84"/>
        <v>0</v>
      </c>
      <c r="L99" s="121">
        <f t="shared" si="84"/>
        <v>0</v>
      </c>
      <c r="M99" s="121">
        <f t="shared" si="84"/>
        <v>0</v>
      </c>
      <c r="N99" s="121">
        <f t="shared" si="84"/>
        <v>0</v>
      </c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ht="14.25" customHeight="1">
      <c r="A100" s="121" t="s">
        <v>161</v>
      </c>
      <c r="B100" s="121">
        <f t="shared" ref="B100:N100" si="85">+IFERROR(B98/B$84,"nm")</f>
        <v>0.3387675253</v>
      </c>
      <c r="C100" s="121">
        <f t="shared" si="85"/>
        <v>0.3751651255</v>
      </c>
      <c r="D100" s="121">
        <f t="shared" si="85"/>
        <v>0.3684210526</v>
      </c>
      <c r="E100" s="121">
        <f t="shared" si="85"/>
        <v>0.3628749513</v>
      </c>
      <c r="F100" s="121">
        <f t="shared" si="85"/>
        <v>0.3907860825</v>
      </c>
      <c r="G100" s="121">
        <f t="shared" si="85"/>
        <v>0.3793981135</v>
      </c>
      <c r="H100" s="121">
        <f t="shared" si="85"/>
        <v>0.3967430639</v>
      </c>
      <c r="I100" s="121">
        <f t="shared" si="85"/>
        <v>0.318802173</v>
      </c>
      <c r="J100" s="121">
        <f t="shared" si="85"/>
        <v>0.318802173</v>
      </c>
      <c r="K100" s="121">
        <f t="shared" si="85"/>
        <v>0.318802173</v>
      </c>
      <c r="L100" s="121">
        <f t="shared" si="85"/>
        <v>0.318802173</v>
      </c>
      <c r="M100" s="121">
        <f t="shared" si="85"/>
        <v>0.318802173</v>
      </c>
      <c r="N100" s="121">
        <f t="shared" si="85"/>
        <v>0.318802173</v>
      </c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ht="14.25" customHeight="1">
      <c r="A101" s="118" t="s">
        <v>162</v>
      </c>
      <c r="B101" s="118">
        <f>'Historicals B'!C203</f>
        <v>46</v>
      </c>
      <c r="C101" s="118">
        <f>'Historicals B'!D203</f>
        <v>48</v>
      </c>
      <c r="D101" s="118">
        <f>'Historicals B'!E203</f>
        <v>54</v>
      </c>
      <c r="E101" s="118">
        <f>'Historicals B'!F203</f>
        <v>56</v>
      </c>
      <c r="F101" s="118">
        <f>'Historicals B'!G203</f>
        <v>50</v>
      </c>
      <c r="G101" s="118">
        <f>'Historicals B'!H203</f>
        <v>44</v>
      </c>
      <c r="H101" s="118">
        <f>'Historicals B'!I203</f>
        <v>46</v>
      </c>
      <c r="I101" s="118">
        <f>'Historicals B'!J203</f>
        <v>41</v>
      </c>
      <c r="J101" s="119">
        <v>41.0</v>
      </c>
      <c r="K101" s="119">
        <v>41.0</v>
      </c>
      <c r="L101" s="119">
        <v>41.0</v>
      </c>
      <c r="M101" s="119">
        <v>41.0</v>
      </c>
      <c r="N101" s="119">
        <v>41.0</v>
      </c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</row>
    <row r="102" ht="14.25" customHeight="1">
      <c r="A102" s="121" t="s">
        <v>159</v>
      </c>
      <c r="B102" s="121" t="str">
        <f t="shared" ref="B102:N102" si="86">+IFERROR(B101/A101-1,"nm")</f>
        <v>nm</v>
      </c>
      <c r="C102" s="121">
        <f t="shared" si="86"/>
        <v>0.04347826087</v>
      </c>
      <c r="D102" s="121">
        <f t="shared" si="86"/>
        <v>0.125</v>
      </c>
      <c r="E102" s="121">
        <f t="shared" si="86"/>
        <v>0.03703703704</v>
      </c>
      <c r="F102" s="121">
        <f t="shared" si="86"/>
        <v>-0.1071428571</v>
      </c>
      <c r="G102" s="121">
        <f t="shared" si="86"/>
        <v>-0.12</v>
      </c>
      <c r="H102" s="121">
        <f t="shared" si="86"/>
        <v>0.04545454545</v>
      </c>
      <c r="I102" s="121">
        <f t="shared" si="86"/>
        <v>-0.1086956522</v>
      </c>
      <c r="J102" s="121">
        <f t="shared" si="86"/>
        <v>0</v>
      </c>
      <c r="K102" s="121">
        <f t="shared" si="86"/>
        <v>0</v>
      </c>
      <c r="L102" s="121">
        <f t="shared" si="86"/>
        <v>0</v>
      </c>
      <c r="M102" s="121">
        <f t="shared" si="86"/>
        <v>0</v>
      </c>
      <c r="N102" s="121">
        <f t="shared" si="86"/>
        <v>0</v>
      </c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ht="14.25" customHeight="1">
      <c r="A103" s="121" t="s">
        <v>164</v>
      </c>
      <c r="B103" s="121">
        <f t="shared" ref="B103:N103" si="87">+IFERROR(B101/B$84,"nm")</f>
        <v>0.01499836974</v>
      </c>
      <c r="C103" s="121">
        <f t="shared" si="87"/>
        <v>0.01268163804</v>
      </c>
      <c r="D103" s="121">
        <f t="shared" si="87"/>
        <v>0.01274486665</v>
      </c>
      <c r="E103" s="121">
        <f t="shared" si="87"/>
        <v>0.01090767433</v>
      </c>
      <c r="F103" s="121">
        <f t="shared" si="87"/>
        <v>0.008054123711</v>
      </c>
      <c r="G103" s="121">
        <f t="shared" si="87"/>
        <v>0.006587812547</v>
      </c>
      <c r="H103" s="121">
        <f t="shared" si="87"/>
        <v>0.005548854041</v>
      </c>
      <c r="I103" s="121">
        <f t="shared" si="87"/>
        <v>0.005432622234</v>
      </c>
      <c r="J103" s="121">
        <f t="shared" si="87"/>
        <v>0.005432622234</v>
      </c>
      <c r="K103" s="121">
        <f t="shared" si="87"/>
        <v>0.005432622234</v>
      </c>
      <c r="L103" s="121">
        <f t="shared" si="87"/>
        <v>0.005432622234</v>
      </c>
      <c r="M103" s="121">
        <f t="shared" si="87"/>
        <v>0.005432622234</v>
      </c>
      <c r="N103" s="121">
        <f t="shared" si="87"/>
        <v>0.005432622234</v>
      </c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ht="14.25" customHeight="1">
      <c r="A104" s="121" t="s">
        <v>174</v>
      </c>
      <c r="B104" s="121">
        <f t="shared" ref="B104:N104" si="88">+IFERROR(B101/B111,"nm")</f>
        <v>0.1811023622</v>
      </c>
      <c r="C104" s="121">
        <f t="shared" si="88"/>
        <v>0.2051282051</v>
      </c>
      <c r="D104" s="121">
        <f t="shared" si="88"/>
        <v>0.24</v>
      </c>
      <c r="E104" s="121">
        <f t="shared" si="88"/>
        <v>0.21875</v>
      </c>
      <c r="F104" s="121">
        <f t="shared" si="88"/>
        <v>0.2109704641</v>
      </c>
      <c r="G104" s="121">
        <f t="shared" si="88"/>
        <v>0.2056074766</v>
      </c>
      <c r="H104" s="121">
        <f t="shared" si="88"/>
        <v>0.1597222222</v>
      </c>
      <c r="I104" s="121">
        <f t="shared" si="88"/>
        <v>0.1353135314</v>
      </c>
      <c r="J104" s="121">
        <f t="shared" si="88"/>
        <v>0.1353135314</v>
      </c>
      <c r="K104" s="121">
        <f t="shared" si="88"/>
        <v>0.1353135314</v>
      </c>
      <c r="L104" s="121">
        <f t="shared" si="88"/>
        <v>0.1353135314</v>
      </c>
      <c r="M104" s="121">
        <f t="shared" si="88"/>
        <v>0.1353135314</v>
      </c>
      <c r="N104" s="121">
        <f t="shared" si="88"/>
        <v>0.1353135314</v>
      </c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ht="14.25" customHeight="1">
      <c r="A105" s="118" t="s">
        <v>165</v>
      </c>
      <c r="B105" s="118">
        <f>'Historicals B'!C155</f>
        <v>993</v>
      </c>
      <c r="C105" s="118">
        <f>'Historicals B'!D155</f>
        <v>1372</v>
      </c>
      <c r="D105" s="118">
        <f>'Historicals B'!E155</f>
        <v>1507</v>
      </c>
      <c r="E105" s="118">
        <f>'Historicals B'!F155</f>
        <v>1807</v>
      </c>
      <c r="F105" s="118">
        <f>'Historicals B'!G155</f>
        <v>2376</v>
      </c>
      <c r="G105" s="118">
        <f>'Historicals B'!H155</f>
        <v>2490</v>
      </c>
      <c r="H105" s="118">
        <f>'Historicals B'!I155</f>
        <v>3243</v>
      </c>
      <c r="I105" s="118">
        <f>'Historicals B'!J155</f>
        <v>2365</v>
      </c>
      <c r="J105" s="119">
        <v>2365.0</v>
      </c>
      <c r="K105" s="119">
        <v>2365.0</v>
      </c>
      <c r="L105" s="119">
        <v>2365.0</v>
      </c>
      <c r="M105" s="119">
        <v>2365.0</v>
      </c>
      <c r="N105" s="119">
        <v>2365.0</v>
      </c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</row>
    <row r="106" ht="14.25" customHeight="1">
      <c r="A106" s="121" t="s">
        <v>159</v>
      </c>
      <c r="B106" s="123" t="str">
        <f t="shared" ref="B106:N106" si="89">+IFERROR(B105/A105-1,"nm")</f>
        <v>nm</v>
      </c>
      <c r="C106" s="123">
        <f t="shared" si="89"/>
        <v>0.3816717019</v>
      </c>
      <c r="D106" s="123">
        <f t="shared" si="89"/>
        <v>0.09839650146</v>
      </c>
      <c r="E106" s="123">
        <f t="shared" si="89"/>
        <v>0.199071002</v>
      </c>
      <c r="F106" s="123">
        <f t="shared" si="89"/>
        <v>0.3148865523</v>
      </c>
      <c r="G106" s="123">
        <f t="shared" si="89"/>
        <v>0.04797979798</v>
      </c>
      <c r="H106" s="123">
        <f t="shared" si="89"/>
        <v>0.3024096386</v>
      </c>
      <c r="I106" s="123">
        <f t="shared" si="89"/>
        <v>-0.2707369719</v>
      </c>
      <c r="J106" s="123">
        <f t="shared" si="89"/>
        <v>0</v>
      </c>
      <c r="K106" s="123">
        <f t="shared" si="89"/>
        <v>0</v>
      </c>
      <c r="L106" s="123">
        <f t="shared" si="89"/>
        <v>0</v>
      </c>
      <c r="M106" s="123">
        <f t="shared" si="89"/>
        <v>0</v>
      </c>
      <c r="N106" s="123">
        <f t="shared" si="89"/>
        <v>0</v>
      </c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</row>
    <row r="107" ht="14.25" customHeight="1">
      <c r="A107" s="121" t="s">
        <v>161</v>
      </c>
      <c r="B107" s="123">
        <f t="shared" ref="B107:N107" si="90">+IFERROR(B105/B$84,"nm")</f>
        <v>0.3237691555</v>
      </c>
      <c r="C107" s="123">
        <f t="shared" si="90"/>
        <v>0.3624834875</v>
      </c>
      <c r="D107" s="123">
        <f t="shared" si="90"/>
        <v>0.355676186</v>
      </c>
      <c r="E107" s="123">
        <f t="shared" si="90"/>
        <v>0.351967277</v>
      </c>
      <c r="F107" s="123">
        <f t="shared" si="90"/>
        <v>0.3827319588</v>
      </c>
      <c r="G107" s="123">
        <f t="shared" si="90"/>
        <v>0.3728103009</v>
      </c>
      <c r="H107" s="123">
        <f t="shared" si="90"/>
        <v>0.3911942099</v>
      </c>
      <c r="I107" s="123">
        <f t="shared" si="90"/>
        <v>0.3133695508</v>
      </c>
      <c r="J107" s="123">
        <f t="shared" si="90"/>
        <v>0.3133695508</v>
      </c>
      <c r="K107" s="123">
        <f t="shared" si="90"/>
        <v>0.3133695508</v>
      </c>
      <c r="L107" s="123">
        <f t="shared" si="90"/>
        <v>0.3133695508</v>
      </c>
      <c r="M107" s="123">
        <f t="shared" si="90"/>
        <v>0.3133695508</v>
      </c>
      <c r="N107" s="123">
        <f t="shared" si="90"/>
        <v>0.3133695508</v>
      </c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</row>
    <row r="108" ht="14.25" customHeight="1">
      <c r="A108" s="118" t="s">
        <v>167</v>
      </c>
      <c r="B108" s="118">
        <f>'Historicals B'!C188</f>
        <v>69</v>
      </c>
      <c r="C108" s="118">
        <f>'Historicals B'!D188</f>
        <v>44</v>
      </c>
      <c r="D108" s="118">
        <f>'Historicals B'!E188</f>
        <v>51</v>
      </c>
      <c r="E108" s="118">
        <f>'Historicals B'!F188</f>
        <v>76</v>
      </c>
      <c r="F108" s="118">
        <f>'Historicals B'!G188</f>
        <v>49</v>
      </c>
      <c r="G108" s="118">
        <f>'Historicals B'!H188</f>
        <v>28</v>
      </c>
      <c r="H108" s="118">
        <f>'Historicals B'!I188</f>
        <v>94</v>
      </c>
      <c r="I108" s="118">
        <f>'Historicals B'!J188</f>
        <v>78</v>
      </c>
      <c r="J108" s="119">
        <v>78.0</v>
      </c>
      <c r="K108" s="119">
        <v>78.0</v>
      </c>
      <c r="L108" s="119">
        <v>78.0</v>
      </c>
      <c r="M108" s="119">
        <v>78.0</v>
      </c>
      <c r="N108" s="119">
        <v>78.0</v>
      </c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</row>
    <row r="109" ht="14.25" customHeight="1">
      <c r="A109" s="121" t="s">
        <v>159</v>
      </c>
      <c r="B109" s="121" t="str">
        <f t="shared" ref="B109:N109" si="91">+IFERROR(B108/A108-1,"nm")</f>
        <v>nm</v>
      </c>
      <c r="C109" s="121">
        <f t="shared" si="91"/>
        <v>-0.3623188406</v>
      </c>
      <c r="D109" s="121">
        <f t="shared" si="91"/>
        <v>0.1590909091</v>
      </c>
      <c r="E109" s="121">
        <f t="shared" si="91"/>
        <v>0.4901960784</v>
      </c>
      <c r="F109" s="121">
        <f t="shared" si="91"/>
        <v>-0.3552631579</v>
      </c>
      <c r="G109" s="121">
        <f t="shared" si="91"/>
        <v>-0.4285714286</v>
      </c>
      <c r="H109" s="121">
        <f t="shared" si="91"/>
        <v>2.357142857</v>
      </c>
      <c r="I109" s="121">
        <f t="shared" si="91"/>
        <v>-0.170212766</v>
      </c>
      <c r="J109" s="121">
        <f t="shared" si="91"/>
        <v>0</v>
      </c>
      <c r="K109" s="121">
        <f t="shared" si="91"/>
        <v>0</v>
      </c>
      <c r="L109" s="121">
        <f t="shared" si="91"/>
        <v>0</v>
      </c>
      <c r="M109" s="121">
        <f t="shared" si="91"/>
        <v>0</v>
      </c>
      <c r="N109" s="121">
        <f t="shared" si="91"/>
        <v>0</v>
      </c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ht="14.25" customHeight="1">
      <c r="A110" s="121" t="s">
        <v>164</v>
      </c>
      <c r="B110" s="121">
        <f t="shared" ref="B110:N110" si="92">+IFERROR(B108/B$84,"nm")</f>
        <v>0.02249755461</v>
      </c>
      <c r="C110" s="121">
        <f t="shared" si="92"/>
        <v>0.01162483487</v>
      </c>
      <c r="D110" s="121">
        <f t="shared" si="92"/>
        <v>0.0120368185</v>
      </c>
      <c r="E110" s="121">
        <f t="shared" si="92"/>
        <v>0.0148032723</v>
      </c>
      <c r="F110" s="121">
        <f t="shared" si="92"/>
        <v>0.007893041237</v>
      </c>
      <c r="G110" s="121">
        <f t="shared" si="92"/>
        <v>0.004192244348</v>
      </c>
      <c r="H110" s="121">
        <f t="shared" si="92"/>
        <v>0.01133896261</v>
      </c>
      <c r="I110" s="121">
        <f t="shared" si="92"/>
        <v>0.01033523254</v>
      </c>
      <c r="J110" s="121">
        <f t="shared" si="92"/>
        <v>0.01033523254</v>
      </c>
      <c r="K110" s="121">
        <f t="shared" si="92"/>
        <v>0.01033523254</v>
      </c>
      <c r="L110" s="121">
        <f t="shared" si="92"/>
        <v>0.01033523254</v>
      </c>
      <c r="M110" s="121">
        <f t="shared" si="92"/>
        <v>0.01033523254</v>
      </c>
      <c r="N110" s="121">
        <f t="shared" si="92"/>
        <v>0.01033523254</v>
      </c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ht="14.25" customHeight="1">
      <c r="A111" s="118" t="s">
        <v>169</v>
      </c>
      <c r="B111" s="118">
        <f>'Historicals B'!C173</f>
        <v>254</v>
      </c>
      <c r="C111" s="118">
        <f>'Historicals B'!D173</f>
        <v>234</v>
      </c>
      <c r="D111" s="118">
        <f>'Historicals B'!E173</f>
        <v>225</v>
      </c>
      <c r="E111" s="118">
        <f>'Historicals B'!F173</f>
        <v>256</v>
      </c>
      <c r="F111" s="118">
        <f>'Historicals B'!G173</f>
        <v>237</v>
      </c>
      <c r="G111" s="118">
        <f>'Historicals B'!H173</f>
        <v>214</v>
      </c>
      <c r="H111" s="118">
        <f>'Historicals B'!I173</f>
        <v>288</v>
      </c>
      <c r="I111" s="118">
        <f>'Historicals B'!J173</f>
        <v>303</v>
      </c>
      <c r="J111" s="119">
        <v>303.0</v>
      </c>
      <c r="K111" s="119">
        <v>303.0</v>
      </c>
      <c r="L111" s="119">
        <v>303.0</v>
      </c>
      <c r="M111" s="119">
        <v>303.0</v>
      </c>
      <c r="N111" s="119">
        <v>303.0</v>
      </c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</row>
    <row r="112" ht="14.25" customHeight="1">
      <c r="A112" s="121" t="s">
        <v>159</v>
      </c>
      <c r="B112" s="121" t="str">
        <f t="shared" ref="B112:N112" si="93">+IFERROR(B111/A111-1,"nm")</f>
        <v>nm</v>
      </c>
      <c r="C112" s="121">
        <f t="shared" si="93"/>
        <v>-0.07874015748</v>
      </c>
      <c r="D112" s="121">
        <f t="shared" si="93"/>
        <v>-0.03846153846</v>
      </c>
      <c r="E112" s="121">
        <f t="shared" si="93"/>
        <v>0.1377777778</v>
      </c>
      <c r="F112" s="121">
        <f t="shared" si="93"/>
        <v>-0.07421875</v>
      </c>
      <c r="G112" s="121">
        <f t="shared" si="93"/>
        <v>-0.0970464135</v>
      </c>
      <c r="H112" s="121">
        <f t="shared" si="93"/>
        <v>0.3457943925</v>
      </c>
      <c r="I112" s="121">
        <f t="shared" si="93"/>
        <v>0.05208333333</v>
      </c>
      <c r="J112" s="121">
        <f t="shared" si="93"/>
        <v>0</v>
      </c>
      <c r="K112" s="121">
        <f t="shared" si="93"/>
        <v>0</v>
      </c>
      <c r="L112" s="121">
        <f t="shared" si="93"/>
        <v>0</v>
      </c>
      <c r="M112" s="121">
        <f t="shared" si="93"/>
        <v>0</v>
      </c>
      <c r="N112" s="121">
        <f t="shared" si="93"/>
        <v>0</v>
      </c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ht="14.25" customHeight="1">
      <c r="A113" s="121" t="s">
        <v>164</v>
      </c>
      <c r="B113" s="121">
        <f t="shared" ref="B113:N113" si="94">+IFERROR(B111/B$84,"nm")</f>
        <v>0.0828170851</v>
      </c>
      <c r="C113" s="121">
        <f t="shared" si="94"/>
        <v>0.06182298547</v>
      </c>
      <c r="D113" s="121">
        <f t="shared" si="94"/>
        <v>0.05310361105</v>
      </c>
      <c r="E113" s="121">
        <f t="shared" si="94"/>
        <v>0.04986365407</v>
      </c>
      <c r="F113" s="121">
        <f t="shared" si="94"/>
        <v>0.03817654639</v>
      </c>
      <c r="G113" s="121">
        <f t="shared" si="94"/>
        <v>0.03204072466</v>
      </c>
      <c r="H113" s="121">
        <f t="shared" si="94"/>
        <v>0.03474065139</v>
      </c>
      <c r="I113" s="121">
        <f t="shared" si="94"/>
        <v>0.04014840334</v>
      </c>
      <c r="J113" s="121">
        <f t="shared" si="94"/>
        <v>0.04014840334</v>
      </c>
      <c r="K113" s="121">
        <f t="shared" si="94"/>
        <v>0.04014840334</v>
      </c>
      <c r="L113" s="121">
        <f t="shared" si="94"/>
        <v>0.04014840334</v>
      </c>
      <c r="M113" s="121">
        <f t="shared" si="94"/>
        <v>0.04014840334</v>
      </c>
      <c r="N113" s="121">
        <f t="shared" si="94"/>
        <v>0.04014840334</v>
      </c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ht="14.25" customHeight="1">
      <c r="A114" s="124" t="s">
        <v>176</v>
      </c>
    </row>
    <row r="115" ht="14.25" customHeight="1">
      <c r="A115" s="118" t="s">
        <v>171</v>
      </c>
      <c r="B115" s="118">
        <f>'Historicals B'!C141</f>
        <v>0</v>
      </c>
      <c r="C115" s="118">
        <f>'Historicals B'!D141</f>
        <v>0</v>
      </c>
      <c r="D115" s="118">
        <f>'Historicals B'!E141</f>
        <v>0</v>
      </c>
      <c r="E115" s="118">
        <f>'Historicals B'!F141</f>
        <v>5166</v>
      </c>
      <c r="F115" s="118">
        <f>'Historicals B'!G141</f>
        <v>5254</v>
      </c>
      <c r="G115" s="118">
        <f>'Historicals B'!H141</f>
        <v>5028</v>
      </c>
      <c r="H115" s="118">
        <f>'Historicals B'!I141</f>
        <v>5343</v>
      </c>
      <c r="I115" s="118">
        <f>'Historicals B'!J141</f>
        <v>5955</v>
      </c>
      <c r="J115" s="119">
        <v>5955.0</v>
      </c>
      <c r="K115" s="119">
        <v>5955.0</v>
      </c>
      <c r="L115" s="119">
        <v>5955.0</v>
      </c>
      <c r="M115" s="119">
        <v>5955.0</v>
      </c>
      <c r="N115" s="119">
        <v>5955.0</v>
      </c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</row>
    <row r="116" ht="14.25" customHeight="1">
      <c r="A116" s="121" t="s">
        <v>159</v>
      </c>
      <c r="B116" s="121" t="str">
        <f t="shared" ref="B116:N116" si="95">+IFERROR(B115/A115-1,"nm")</f>
        <v>nm</v>
      </c>
      <c r="C116" s="121" t="str">
        <f t="shared" si="95"/>
        <v>nm</v>
      </c>
      <c r="D116" s="121" t="str">
        <f t="shared" si="95"/>
        <v>nm</v>
      </c>
      <c r="E116" s="121" t="str">
        <f t="shared" si="95"/>
        <v>nm</v>
      </c>
      <c r="F116" s="121">
        <f t="shared" si="95"/>
        <v>0.01703445606</v>
      </c>
      <c r="G116" s="121">
        <f t="shared" si="95"/>
        <v>-0.04301484583</v>
      </c>
      <c r="H116" s="121">
        <f t="shared" si="95"/>
        <v>0.06264916468</v>
      </c>
      <c r="I116" s="121">
        <f t="shared" si="95"/>
        <v>0.1145423919</v>
      </c>
      <c r="J116" s="121">
        <f t="shared" si="95"/>
        <v>0</v>
      </c>
      <c r="K116" s="121">
        <f t="shared" si="95"/>
        <v>0</v>
      </c>
      <c r="L116" s="121">
        <f t="shared" si="95"/>
        <v>0</v>
      </c>
      <c r="M116" s="121">
        <f t="shared" si="95"/>
        <v>0</v>
      </c>
      <c r="N116" s="121">
        <f t="shared" si="95"/>
        <v>0</v>
      </c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ht="14.25" customHeight="1">
      <c r="A117" s="106" t="s">
        <v>108</v>
      </c>
      <c r="B117" s="7" t="str">
        <f>'Historicals B'!C142</f>
        <v/>
      </c>
      <c r="C117" s="7" t="str">
        <f>'Historicals B'!D142</f>
        <v/>
      </c>
      <c r="D117" s="7" t="str">
        <f>'Historicals B'!E142</f>
        <v/>
      </c>
      <c r="E117" s="7">
        <f>'Historicals B'!F142</f>
        <v>3575</v>
      </c>
      <c r="F117" s="7">
        <f>'Historicals B'!G142</f>
        <v>3622</v>
      </c>
      <c r="G117" s="7">
        <f>'Historicals B'!H142</f>
        <v>3449</v>
      </c>
      <c r="H117" s="111">
        <f>'Historicals B'!I142</f>
        <v>3659</v>
      </c>
      <c r="I117" s="111">
        <f>'Historicals B'!J142</f>
        <v>4111</v>
      </c>
      <c r="J117" s="102">
        <v>4111.0</v>
      </c>
      <c r="K117" s="102">
        <v>4111.0</v>
      </c>
      <c r="L117" s="102">
        <v>4111.0</v>
      </c>
      <c r="M117" s="102">
        <v>4111.0</v>
      </c>
      <c r="N117" s="102">
        <v>4111.0</v>
      </c>
    </row>
    <row r="118" ht="14.25" customHeight="1">
      <c r="A118" s="123" t="s">
        <v>159</v>
      </c>
      <c r="B118" s="123" t="str">
        <f t="shared" ref="B118:N118" si="96">+IFERROR(B117/A117-1,"nm")</f>
        <v>nm</v>
      </c>
      <c r="C118" s="123" t="str">
        <f t="shared" si="96"/>
        <v>nm</v>
      </c>
      <c r="D118" s="123" t="str">
        <f t="shared" si="96"/>
        <v>nm</v>
      </c>
      <c r="E118" s="123" t="str">
        <f t="shared" si="96"/>
        <v>nm</v>
      </c>
      <c r="F118" s="123">
        <f t="shared" si="96"/>
        <v>0.01314685315</v>
      </c>
      <c r="G118" s="123">
        <f t="shared" si="96"/>
        <v>-0.04776366648</v>
      </c>
      <c r="H118" s="123">
        <f t="shared" si="96"/>
        <v>0.06088721369</v>
      </c>
      <c r="I118" s="123">
        <f t="shared" si="96"/>
        <v>0.1235310194</v>
      </c>
      <c r="J118" s="123">
        <f t="shared" si="96"/>
        <v>0</v>
      </c>
      <c r="K118" s="123">
        <f t="shared" si="96"/>
        <v>0</v>
      </c>
      <c r="L118" s="123">
        <f t="shared" si="96"/>
        <v>0</v>
      </c>
      <c r="M118" s="123">
        <f t="shared" si="96"/>
        <v>0</v>
      </c>
      <c r="N118" s="123">
        <f t="shared" si="96"/>
        <v>0</v>
      </c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</row>
    <row r="119" ht="14.25" customHeight="1">
      <c r="A119" s="123" t="s">
        <v>172</v>
      </c>
      <c r="B119" s="123" t="str">
        <f>'Historicals B'!C268</f>
        <v/>
      </c>
      <c r="C119" s="123" t="str">
        <f>'Historicals B'!D268</f>
        <v/>
      </c>
      <c r="D119" s="123">
        <f>'Historicals B'!E268</f>
        <v>0.16</v>
      </c>
      <c r="E119" s="123">
        <f>'Historicals B'!F268</f>
        <v>0.09</v>
      </c>
      <c r="F119" s="123">
        <f>'Historicals B'!G268</f>
        <v>0.12</v>
      </c>
      <c r="G119" s="123">
        <f>'Historicals B'!H268</f>
        <v>0</v>
      </c>
      <c r="H119" s="123">
        <f>'Historicals B'!I268</f>
        <v>0.08</v>
      </c>
      <c r="I119" s="123">
        <f>'Historicals B'!J268</f>
        <v>0.17</v>
      </c>
      <c r="J119" s="127">
        <v>0.0</v>
      </c>
      <c r="K119" s="127">
        <v>0.0</v>
      </c>
      <c r="L119" s="127">
        <v>0.0</v>
      </c>
      <c r="M119" s="127">
        <v>0.0</v>
      </c>
      <c r="N119" s="127">
        <v>0.0</v>
      </c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</row>
    <row r="120" ht="14.25" customHeight="1">
      <c r="A120" s="123" t="s">
        <v>173</v>
      </c>
      <c r="B120" s="123" t="str">
        <f t="shared" ref="B120:N120" si="97">+IFERROR(B118-B119,"nm")</f>
        <v>nm</v>
      </c>
      <c r="C120" s="123" t="str">
        <f t="shared" si="97"/>
        <v>nm</v>
      </c>
      <c r="D120" s="123" t="str">
        <f t="shared" si="97"/>
        <v>nm</v>
      </c>
      <c r="E120" s="123" t="str">
        <f t="shared" si="97"/>
        <v>nm</v>
      </c>
      <c r="F120" s="123">
        <f t="shared" si="97"/>
        <v>-0.1068531469</v>
      </c>
      <c r="G120" s="123">
        <f t="shared" si="97"/>
        <v>-0.04776366648</v>
      </c>
      <c r="H120" s="123">
        <f t="shared" si="97"/>
        <v>-0.01911278631</v>
      </c>
      <c r="I120" s="123">
        <f t="shared" si="97"/>
        <v>-0.0464689806</v>
      </c>
      <c r="J120" s="123">
        <f t="shared" si="97"/>
        <v>0</v>
      </c>
      <c r="K120" s="123">
        <f t="shared" si="97"/>
        <v>0</v>
      </c>
      <c r="L120" s="123">
        <f t="shared" si="97"/>
        <v>0</v>
      </c>
      <c r="M120" s="123">
        <f t="shared" si="97"/>
        <v>0</v>
      </c>
      <c r="N120" s="123">
        <f t="shared" si="97"/>
        <v>0</v>
      </c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</row>
    <row r="121" ht="14.25" customHeight="1">
      <c r="A121" s="106" t="s">
        <v>109</v>
      </c>
      <c r="B121" s="7" t="str">
        <f>'Historicals B'!C143</f>
        <v/>
      </c>
      <c r="C121" s="7" t="str">
        <f>'Historicals B'!D143</f>
        <v/>
      </c>
      <c r="D121" s="7" t="str">
        <f>'Historicals B'!E143</f>
        <v/>
      </c>
      <c r="E121" s="7">
        <f>'Historicals B'!F143</f>
        <v>1347</v>
      </c>
      <c r="F121" s="7">
        <f>'Historicals B'!G143</f>
        <v>1395</v>
      </c>
      <c r="G121" s="7">
        <f>'Historicals B'!H143</f>
        <v>1365</v>
      </c>
      <c r="H121" s="111">
        <f>'Historicals B'!I143</f>
        <v>1494</v>
      </c>
      <c r="I121" s="111">
        <f>'Historicals B'!J143</f>
        <v>1610</v>
      </c>
      <c r="J121" s="102">
        <v>1610.0</v>
      </c>
      <c r="K121" s="102">
        <v>1610.0</v>
      </c>
      <c r="L121" s="102">
        <v>1610.0</v>
      </c>
      <c r="M121" s="102">
        <v>1610.0</v>
      </c>
      <c r="N121" s="102">
        <v>1610.0</v>
      </c>
    </row>
    <row r="122" ht="14.25" customHeight="1">
      <c r="A122" s="121" t="s">
        <v>159</v>
      </c>
      <c r="B122" s="121" t="str">
        <f t="shared" ref="B122:N122" si="98">+IFERROR(B121/A121-1,"nm")</f>
        <v>nm</v>
      </c>
      <c r="C122" s="121" t="str">
        <f t="shared" si="98"/>
        <v>nm</v>
      </c>
      <c r="D122" s="121" t="str">
        <f t="shared" si="98"/>
        <v>nm</v>
      </c>
      <c r="E122" s="121" t="str">
        <f t="shared" si="98"/>
        <v>nm</v>
      </c>
      <c r="F122" s="121">
        <f t="shared" si="98"/>
        <v>0.03563474388</v>
      </c>
      <c r="G122" s="121">
        <f t="shared" si="98"/>
        <v>-0.02150537634</v>
      </c>
      <c r="H122" s="121">
        <f t="shared" si="98"/>
        <v>0.09450549451</v>
      </c>
      <c r="I122" s="121">
        <f t="shared" si="98"/>
        <v>0.07764390897</v>
      </c>
      <c r="J122" s="121">
        <f t="shared" si="98"/>
        <v>0</v>
      </c>
      <c r="K122" s="121">
        <f t="shared" si="98"/>
        <v>0</v>
      </c>
      <c r="L122" s="121">
        <f t="shared" si="98"/>
        <v>0</v>
      </c>
      <c r="M122" s="121">
        <f t="shared" si="98"/>
        <v>0</v>
      </c>
      <c r="N122" s="121">
        <f t="shared" si="98"/>
        <v>0</v>
      </c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ht="14.25" customHeight="1">
      <c r="A123" s="121" t="s">
        <v>172</v>
      </c>
      <c r="B123" s="121" t="str">
        <f>'Historicals B'!C269</f>
        <v/>
      </c>
      <c r="C123" s="121" t="str">
        <f>'Historicals B'!D269</f>
        <v/>
      </c>
      <c r="D123" s="121">
        <f>'Historicals B'!E269</f>
        <v>0.09</v>
      </c>
      <c r="E123" s="121">
        <f>'Historicals B'!F269</f>
        <v>0.15</v>
      </c>
      <c r="F123" s="121">
        <f>'Historicals B'!G269</f>
        <v>0.15</v>
      </c>
      <c r="G123" s="121">
        <f>'Historicals B'!H269</f>
        <v>0.03</v>
      </c>
      <c r="H123" s="121">
        <f>'Historicals B'!I269</f>
        <v>0.1</v>
      </c>
      <c r="I123" s="121">
        <f>'Historicals B'!J269</f>
        <v>0.12</v>
      </c>
      <c r="J123" s="122">
        <v>0.0</v>
      </c>
      <c r="K123" s="122">
        <v>0.0</v>
      </c>
      <c r="L123" s="122">
        <v>0.0</v>
      </c>
      <c r="M123" s="122">
        <v>0.0</v>
      </c>
      <c r="N123" s="122">
        <v>0.0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ht="14.25" customHeight="1">
      <c r="A124" s="121" t="s">
        <v>173</v>
      </c>
      <c r="B124" s="121" t="str">
        <f t="shared" ref="B124:N124" si="99">+IFERROR(B122-B123,"nm")</f>
        <v>nm</v>
      </c>
      <c r="C124" s="121" t="str">
        <f t="shared" si="99"/>
        <v>nm</v>
      </c>
      <c r="D124" s="121" t="str">
        <f t="shared" si="99"/>
        <v>nm</v>
      </c>
      <c r="E124" s="121" t="str">
        <f t="shared" si="99"/>
        <v>nm</v>
      </c>
      <c r="F124" s="121">
        <f t="shared" si="99"/>
        <v>-0.1143652561</v>
      </c>
      <c r="G124" s="121">
        <f t="shared" si="99"/>
        <v>-0.05150537634</v>
      </c>
      <c r="H124" s="121">
        <f t="shared" si="99"/>
        <v>-0.005494505495</v>
      </c>
      <c r="I124" s="121">
        <f t="shared" si="99"/>
        <v>-0.04235609103</v>
      </c>
      <c r="J124" s="121">
        <f t="shared" si="99"/>
        <v>0</v>
      </c>
      <c r="K124" s="121">
        <f t="shared" si="99"/>
        <v>0</v>
      </c>
      <c r="L124" s="121">
        <f t="shared" si="99"/>
        <v>0</v>
      </c>
      <c r="M124" s="121">
        <f t="shared" si="99"/>
        <v>0</v>
      </c>
      <c r="N124" s="121">
        <f t="shared" si="99"/>
        <v>0</v>
      </c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ht="14.25" customHeight="1">
      <c r="A125" s="106" t="s">
        <v>110</v>
      </c>
      <c r="B125" s="7" t="str">
        <f>'Historicals B'!C144</f>
        <v/>
      </c>
      <c r="C125" s="7" t="str">
        <f>'Historicals B'!D144</f>
        <v/>
      </c>
      <c r="D125" s="7" t="str">
        <f>'Historicals B'!E144</f>
        <v/>
      </c>
      <c r="E125" s="7">
        <f>'Historicals B'!F144</f>
        <v>244</v>
      </c>
      <c r="F125" s="7">
        <f>'Historicals B'!G144</f>
        <v>237</v>
      </c>
      <c r="G125" s="7">
        <f>'Historicals B'!H144</f>
        <v>214</v>
      </c>
      <c r="H125" s="7">
        <f>'Historicals B'!I144</f>
        <v>190</v>
      </c>
      <c r="I125" s="7">
        <f>'Historicals B'!J144</f>
        <v>234</v>
      </c>
      <c r="J125" s="102">
        <v>234.0</v>
      </c>
      <c r="K125" s="102">
        <v>234.0</v>
      </c>
      <c r="L125" s="102">
        <v>234.0</v>
      </c>
      <c r="M125" s="102">
        <v>234.0</v>
      </c>
      <c r="N125" s="102">
        <v>234.0</v>
      </c>
    </row>
    <row r="126" ht="14.25" customHeight="1">
      <c r="A126" s="121" t="s">
        <v>159</v>
      </c>
      <c r="B126" s="121" t="str">
        <f t="shared" ref="B126:N126" si="100">+IFERROR(B125/A125-1,"nm")</f>
        <v>nm</v>
      </c>
      <c r="C126" s="121" t="str">
        <f t="shared" si="100"/>
        <v>nm</v>
      </c>
      <c r="D126" s="121" t="str">
        <f t="shared" si="100"/>
        <v>nm</v>
      </c>
      <c r="E126" s="121" t="str">
        <f t="shared" si="100"/>
        <v>nm</v>
      </c>
      <c r="F126" s="121">
        <f t="shared" si="100"/>
        <v>-0.02868852459</v>
      </c>
      <c r="G126" s="121">
        <f t="shared" si="100"/>
        <v>-0.0970464135</v>
      </c>
      <c r="H126" s="121">
        <f t="shared" si="100"/>
        <v>-0.1121495327</v>
      </c>
      <c r="I126" s="121">
        <f t="shared" si="100"/>
        <v>0.2315789474</v>
      </c>
      <c r="J126" s="121">
        <f t="shared" si="100"/>
        <v>0</v>
      </c>
      <c r="K126" s="121">
        <f t="shared" si="100"/>
        <v>0</v>
      </c>
      <c r="L126" s="121">
        <f t="shared" si="100"/>
        <v>0</v>
      </c>
      <c r="M126" s="121">
        <f t="shared" si="100"/>
        <v>0</v>
      </c>
      <c r="N126" s="121">
        <f t="shared" si="100"/>
        <v>0</v>
      </c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ht="14.25" customHeight="1">
      <c r="A127" s="121" t="s">
        <v>172</v>
      </c>
      <c r="B127" s="121" t="str">
        <f>'Historicals B'!C270</f>
        <v/>
      </c>
      <c r="C127" s="121" t="str">
        <f>'Historicals B'!D270</f>
        <v/>
      </c>
      <c r="D127" s="121">
        <f>'Historicals B'!E270</f>
        <v>-0.01</v>
      </c>
      <c r="E127" s="121">
        <f>'Historicals B'!F270</f>
        <v>-0.08</v>
      </c>
      <c r="F127" s="121">
        <f>'Historicals B'!G270</f>
        <v>0.08</v>
      </c>
      <c r="G127" s="121">
        <f>'Historicals B'!H270</f>
        <v>-0.04</v>
      </c>
      <c r="H127" s="121">
        <f>'Historicals B'!I270</f>
        <v>-0.09</v>
      </c>
      <c r="I127" s="121">
        <f>'Historicals B'!J270</f>
        <v>0.28</v>
      </c>
      <c r="J127" s="122">
        <v>0.0</v>
      </c>
      <c r="K127" s="122">
        <v>0.0</v>
      </c>
      <c r="L127" s="122">
        <v>0.0</v>
      </c>
      <c r="M127" s="122">
        <v>0.0</v>
      </c>
      <c r="N127" s="122">
        <v>0.0</v>
      </c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ht="14.25" customHeight="1">
      <c r="A128" s="121" t="s">
        <v>173</v>
      </c>
      <c r="B128" s="121" t="str">
        <f t="shared" ref="B128:N128" si="101">+IFERROR(B126-B127,"nm")</f>
        <v>nm</v>
      </c>
      <c r="C128" s="121" t="str">
        <f t="shared" si="101"/>
        <v>nm</v>
      </c>
      <c r="D128" s="121" t="str">
        <f t="shared" si="101"/>
        <v>nm</v>
      </c>
      <c r="E128" s="121" t="str">
        <f t="shared" si="101"/>
        <v>nm</v>
      </c>
      <c r="F128" s="121">
        <f t="shared" si="101"/>
        <v>-0.1086885246</v>
      </c>
      <c r="G128" s="121">
        <f t="shared" si="101"/>
        <v>-0.0570464135</v>
      </c>
      <c r="H128" s="121">
        <f t="shared" si="101"/>
        <v>-0.02214953271</v>
      </c>
      <c r="I128" s="121">
        <f t="shared" si="101"/>
        <v>-0.04842105263</v>
      </c>
      <c r="J128" s="121">
        <f t="shared" si="101"/>
        <v>0</v>
      </c>
      <c r="K128" s="121">
        <f t="shared" si="101"/>
        <v>0</v>
      </c>
      <c r="L128" s="121">
        <f t="shared" si="101"/>
        <v>0</v>
      </c>
      <c r="M128" s="121">
        <f t="shared" si="101"/>
        <v>0</v>
      </c>
      <c r="N128" s="121">
        <f t="shared" si="101"/>
        <v>0</v>
      </c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ht="14.25" customHeight="1">
      <c r="A129" s="118" t="s">
        <v>134</v>
      </c>
      <c r="B129" s="118">
        <f t="shared" ref="B129:C129" si="102">B132+B136</f>
        <v>0</v>
      </c>
      <c r="C129" s="118">
        <f t="shared" si="102"/>
        <v>0</v>
      </c>
      <c r="D129" s="120"/>
      <c r="E129" s="118">
        <f t="shared" ref="E129:N129" si="103">E132+E136</f>
        <v>1244</v>
      </c>
      <c r="F129" s="118">
        <f t="shared" si="103"/>
        <v>1376</v>
      </c>
      <c r="G129" s="118">
        <f t="shared" si="103"/>
        <v>1230</v>
      </c>
      <c r="H129" s="118">
        <f t="shared" si="103"/>
        <v>1573</v>
      </c>
      <c r="I129" s="118">
        <f t="shared" si="103"/>
        <v>1938</v>
      </c>
      <c r="J129" s="120">
        <f t="shared" si="103"/>
        <v>1938</v>
      </c>
      <c r="K129" s="120">
        <f t="shared" si="103"/>
        <v>1938</v>
      </c>
      <c r="L129" s="120">
        <f t="shared" si="103"/>
        <v>1938</v>
      </c>
      <c r="M129" s="120">
        <f t="shared" si="103"/>
        <v>1938</v>
      </c>
      <c r="N129" s="120">
        <f t="shared" si="103"/>
        <v>1938</v>
      </c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</row>
    <row r="130" ht="14.25" customHeight="1">
      <c r="A130" s="121" t="s">
        <v>159</v>
      </c>
      <c r="B130" s="121" t="str">
        <f t="shared" ref="B130:N130" si="104">+IFERROR(B129/A129-1,"nm")</f>
        <v>nm</v>
      </c>
      <c r="C130" s="121" t="str">
        <f t="shared" si="104"/>
        <v>nm</v>
      </c>
      <c r="D130" s="121" t="str">
        <f t="shared" si="104"/>
        <v>nm</v>
      </c>
      <c r="E130" s="121" t="str">
        <f t="shared" si="104"/>
        <v>nm</v>
      </c>
      <c r="F130" s="121">
        <f t="shared" si="104"/>
        <v>0.1061093248</v>
      </c>
      <c r="G130" s="121">
        <f t="shared" si="104"/>
        <v>-0.1061046512</v>
      </c>
      <c r="H130" s="121">
        <f t="shared" si="104"/>
        <v>0.2788617886</v>
      </c>
      <c r="I130" s="121">
        <f t="shared" si="104"/>
        <v>0.2320406866</v>
      </c>
      <c r="J130" s="121">
        <f t="shared" si="104"/>
        <v>0</v>
      </c>
      <c r="K130" s="121">
        <f t="shared" si="104"/>
        <v>0</v>
      </c>
      <c r="L130" s="121">
        <f t="shared" si="104"/>
        <v>0</v>
      </c>
      <c r="M130" s="121">
        <f t="shared" si="104"/>
        <v>0</v>
      </c>
      <c r="N130" s="121">
        <f t="shared" si="104"/>
        <v>0</v>
      </c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ht="14.25" customHeight="1">
      <c r="A131" s="121" t="s">
        <v>161</v>
      </c>
      <c r="B131" s="121">
        <f t="shared" ref="B131:N131" si="105">+IFERROR(B129/B$21,"nm")</f>
        <v>0</v>
      </c>
      <c r="C131" s="121">
        <f t="shared" si="105"/>
        <v>0</v>
      </c>
      <c r="D131" s="121">
        <f t="shared" si="105"/>
        <v>0</v>
      </c>
      <c r="E131" s="121">
        <f t="shared" si="105"/>
        <v>0.08374284753</v>
      </c>
      <c r="F131" s="121">
        <f t="shared" si="105"/>
        <v>0.08652999623</v>
      </c>
      <c r="G131" s="121">
        <f t="shared" si="105"/>
        <v>0.08492129246</v>
      </c>
      <c r="H131" s="121">
        <f t="shared" si="105"/>
        <v>0.09156528319</v>
      </c>
      <c r="I131" s="121">
        <f t="shared" si="105"/>
        <v>0.1055958154</v>
      </c>
      <c r="J131" s="121">
        <f t="shared" si="105"/>
        <v>0.1055958154</v>
      </c>
      <c r="K131" s="121">
        <f t="shared" si="105"/>
        <v>0.1055958154</v>
      </c>
      <c r="L131" s="121">
        <f t="shared" si="105"/>
        <v>0.1055958154</v>
      </c>
      <c r="M131" s="121">
        <f t="shared" si="105"/>
        <v>0.1055958154</v>
      </c>
      <c r="N131" s="121">
        <f t="shared" si="105"/>
        <v>0.1055958154</v>
      </c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ht="14.25" customHeight="1">
      <c r="A132" s="118" t="s">
        <v>162</v>
      </c>
      <c r="B132" s="118" t="str">
        <f>'Historicals B'!C204</f>
        <v/>
      </c>
      <c r="C132" s="118" t="str">
        <f>'Historicals B'!D204</f>
        <v/>
      </c>
      <c r="D132" s="118">
        <f>'Historicals B'!E204</f>
        <v>54</v>
      </c>
      <c r="E132" s="118">
        <f>'Historicals B'!F204</f>
        <v>55</v>
      </c>
      <c r="F132" s="118">
        <f>'Historicals B'!G204</f>
        <v>53</v>
      </c>
      <c r="G132" s="118">
        <f>'Historicals B'!H204</f>
        <v>46</v>
      </c>
      <c r="H132" s="118">
        <f>'Historicals B'!I204</f>
        <v>43</v>
      </c>
      <c r="I132" s="118">
        <f>'Historicals B'!J204</f>
        <v>42</v>
      </c>
      <c r="J132" s="119">
        <v>42.0</v>
      </c>
      <c r="K132" s="119">
        <v>42.0</v>
      </c>
      <c r="L132" s="119">
        <v>42.0</v>
      </c>
      <c r="M132" s="119">
        <v>42.0</v>
      </c>
      <c r="N132" s="119">
        <v>42.0</v>
      </c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</row>
    <row r="133" ht="14.25" customHeight="1">
      <c r="A133" s="121" t="s">
        <v>159</v>
      </c>
      <c r="B133" s="121" t="str">
        <f t="shared" ref="B133:N133" si="106">+IFERROR(B132/A132-1,"nm")</f>
        <v>nm</v>
      </c>
      <c r="C133" s="121" t="str">
        <f t="shared" si="106"/>
        <v>nm</v>
      </c>
      <c r="D133" s="121" t="str">
        <f t="shared" si="106"/>
        <v>nm</v>
      </c>
      <c r="E133" s="121">
        <f t="shared" si="106"/>
        <v>0.01851851852</v>
      </c>
      <c r="F133" s="121">
        <f t="shared" si="106"/>
        <v>-0.03636363636</v>
      </c>
      <c r="G133" s="121">
        <f t="shared" si="106"/>
        <v>-0.1320754717</v>
      </c>
      <c r="H133" s="121">
        <f t="shared" si="106"/>
        <v>-0.0652173913</v>
      </c>
      <c r="I133" s="121">
        <f t="shared" si="106"/>
        <v>-0.02325581395</v>
      </c>
      <c r="J133" s="121">
        <f t="shared" si="106"/>
        <v>0</v>
      </c>
      <c r="K133" s="121">
        <f t="shared" si="106"/>
        <v>0</v>
      </c>
      <c r="L133" s="121">
        <f t="shared" si="106"/>
        <v>0</v>
      </c>
      <c r="M133" s="121">
        <f t="shared" si="106"/>
        <v>0</v>
      </c>
      <c r="N133" s="121">
        <f t="shared" si="106"/>
        <v>0</v>
      </c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ht="14.25" customHeight="1">
      <c r="A134" s="121" t="s">
        <v>164</v>
      </c>
      <c r="B134" s="121">
        <f t="shared" ref="B134:N134" si="107">+IFERROR(B132/B$21,"nm")</f>
        <v>0</v>
      </c>
      <c r="C134" s="121">
        <f t="shared" si="107"/>
        <v>0</v>
      </c>
      <c r="D134" s="121">
        <f t="shared" si="107"/>
        <v>0.003548895899</v>
      </c>
      <c r="E134" s="121">
        <f t="shared" si="107"/>
        <v>0.003702457085</v>
      </c>
      <c r="F134" s="121">
        <f t="shared" si="107"/>
        <v>0.003332914099</v>
      </c>
      <c r="G134" s="121">
        <f t="shared" si="107"/>
        <v>0.003175918255</v>
      </c>
      <c r="H134" s="121">
        <f t="shared" si="107"/>
        <v>0.002503056057</v>
      </c>
      <c r="I134" s="121">
        <f t="shared" si="107"/>
        <v>0.002288454204</v>
      </c>
      <c r="J134" s="121">
        <f t="shared" si="107"/>
        <v>0.002288454204</v>
      </c>
      <c r="K134" s="121">
        <f t="shared" si="107"/>
        <v>0.002288454204</v>
      </c>
      <c r="L134" s="121">
        <f t="shared" si="107"/>
        <v>0.002288454204</v>
      </c>
      <c r="M134" s="121">
        <f t="shared" si="107"/>
        <v>0.002288454204</v>
      </c>
      <c r="N134" s="121">
        <f t="shared" si="107"/>
        <v>0.002288454204</v>
      </c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ht="14.25" customHeight="1">
      <c r="A135" s="121" t="s">
        <v>174</v>
      </c>
      <c r="B135" s="121" t="str">
        <f t="shared" ref="B135:N135" si="108">+IFERROR(B132/B142,"nm")</f>
        <v>nm</v>
      </c>
      <c r="C135" s="121" t="str">
        <f t="shared" si="108"/>
        <v>nm</v>
      </c>
      <c r="D135" s="121">
        <f t="shared" si="108"/>
        <v>0.1588235294</v>
      </c>
      <c r="E135" s="121">
        <f t="shared" si="108"/>
        <v>0.1622418879</v>
      </c>
      <c r="F135" s="121">
        <f t="shared" si="108"/>
        <v>0.1625766871</v>
      </c>
      <c r="G135" s="121">
        <f t="shared" si="108"/>
        <v>0.1554054054</v>
      </c>
      <c r="H135" s="121">
        <f t="shared" si="108"/>
        <v>0.1414473684</v>
      </c>
      <c r="I135" s="121">
        <f t="shared" si="108"/>
        <v>0.1532846715</v>
      </c>
      <c r="J135" s="121">
        <f t="shared" si="108"/>
        <v>0.1532846715</v>
      </c>
      <c r="K135" s="121">
        <f t="shared" si="108"/>
        <v>0.1532846715</v>
      </c>
      <c r="L135" s="121">
        <f t="shared" si="108"/>
        <v>0.1532846715</v>
      </c>
      <c r="M135" s="121">
        <f t="shared" si="108"/>
        <v>0.1532846715</v>
      </c>
      <c r="N135" s="121">
        <f t="shared" si="108"/>
        <v>0.1532846715</v>
      </c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ht="14.25" customHeight="1">
      <c r="A136" s="118" t="s">
        <v>165</v>
      </c>
      <c r="B136" s="118" t="str">
        <f>'Historicals B'!C157</f>
        <v/>
      </c>
      <c r="C136" s="118" t="str">
        <f>'Historicals B'!D157</f>
        <v/>
      </c>
      <c r="D136" s="118" t="str">
        <f>'Historicals B'!E157</f>
        <v/>
      </c>
      <c r="E136" s="118">
        <f>'Historicals B'!F157</f>
        <v>1189</v>
      </c>
      <c r="F136" s="118">
        <f>'Historicals B'!G157</f>
        <v>1323</v>
      </c>
      <c r="G136" s="118">
        <f>'Historicals B'!H157</f>
        <v>1184</v>
      </c>
      <c r="H136" s="118">
        <f>'Historicals B'!I157</f>
        <v>1530</v>
      </c>
      <c r="I136" s="118">
        <f>'Historicals B'!J157</f>
        <v>1896</v>
      </c>
      <c r="J136" s="119">
        <v>1896.0</v>
      </c>
      <c r="K136" s="119">
        <v>1896.0</v>
      </c>
      <c r="L136" s="119">
        <v>1896.0</v>
      </c>
      <c r="M136" s="119">
        <v>1896.0</v>
      </c>
      <c r="N136" s="119">
        <v>1896.0</v>
      </c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</row>
    <row r="137" ht="14.25" customHeight="1">
      <c r="A137" s="121" t="s">
        <v>159</v>
      </c>
      <c r="B137" s="121" t="str">
        <f t="shared" ref="B137:N137" si="109">+IFERROR(B136/A136-1,"nm")</f>
        <v>nm</v>
      </c>
      <c r="C137" s="121" t="str">
        <f t="shared" si="109"/>
        <v>nm</v>
      </c>
      <c r="D137" s="121" t="str">
        <f t="shared" si="109"/>
        <v>nm</v>
      </c>
      <c r="E137" s="121" t="str">
        <f t="shared" si="109"/>
        <v>nm</v>
      </c>
      <c r="F137" s="121">
        <f t="shared" si="109"/>
        <v>0.1126997477</v>
      </c>
      <c r="G137" s="121">
        <f t="shared" si="109"/>
        <v>-0.1050642479</v>
      </c>
      <c r="H137" s="121">
        <f t="shared" si="109"/>
        <v>0.2922297297</v>
      </c>
      <c r="I137" s="121">
        <f t="shared" si="109"/>
        <v>0.2392156863</v>
      </c>
      <c r="J137" s="121">
        <f t="shared" si="109"/>
        <v>0</v>
      </c>
      <c r="K137" s="121">
        <f t="shared" si="109"/>
        <v>0</v>
      </c>
      <c r="L137" s="121">
        <f t="shared" si="109"/>
        <v>0</v>
      </c>
      <c r="M137" s="121">
        <f t="shared" si="109"/>
        <v>0</v>
      </c>
      <c r="N137" s="121">
        <f t="shared" si="109"/>
        <v>0</v>
      </c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ht="14.25" customHeight="1">
      <c r="A138" s="121" t="s">
        <v>161</v>
      </c>
      <c r="B138" s="121">
        <f t="shared" ref="B138:N138" si="110">+IFERROR(B136/B$21,"nm")</f>
        <v>0</v>
      </c>
      <c r="C138" s="121">
        <f t="shared" si="110"/>
        <v>0</v>
      </c>
      <c r="D138" s="121">
        <f t="shared" si="110"/>
        <v>0</v>
      </c>
      <c r="E138" s="121">
        <f t="shared" si="110"/>
        <v>0.08004039044</v>
      </c>
      <c r="F138" s="121">
        <f t="shared" si="110"/>
        <v>0.08319708213</v>
      </c>
      <c r="G138" s="121">
        <f t="shared" si="110"/>
        <v>0.08174537421</v>
      </c>
      <c r="H138" s="121">
        <f t="shared" si="110"/>
        <v>0.08906222714</v>
      </c>
      <c r="I138" s="121">
        <f t="shared" si="110"/>
        <v>0.1033073612</v>
      </c>
      <c r="J138" s="121">
        <f t="shared" si="110"/>
        <v>0.1033073612</v>
      </c>
      <c r="K138" s="121">
        <f t="shared" si="110"/>
        <v>0.1033073612</v>
      </c>
      <c r="L138" s="121">
        <f t="shared" si="110"/>
        <v>0.1033073612</v>
      </c>
      <c r="M138" s="121">
        <f t="shared" si="110"/>
        <v>0.1033073612</v>
      </c>
      <c r="N138" s="121">
        <f t="shared" si="110"/>
        <v>0.1033073612</v>
      </c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ht="14.25" customHeight="1">
      <c r="A139" s="118" t="s">
        <v>167</v>
      </c>
      <c r="B139" s="118" t="str">
        <f>'Historicals B'!C189</f>
        <v/>
      </c>
      <c r="C139" s="118" t="str">
        <f>'Historicals B'!D189</f>
        <v/>
      </c>
      <c r="D139" s="118">
        <f>'Historicals B'!E189</f>
        <v>59</v>
      </c>
      <c r="E139" s="118">
        <f>'Historicals B'!F189</f>
        <v>49</v>
      </c>
      <c r="F139" s="118">
        <f>'Historicals B'!G189</f>
        <v>47</v>
      </c>
      <c r="G139" s="118">
        <f>'Historicals B'!H189</f>
        <v>41</v>
      </c>
      <c r="H139" s="118">
        <f>'Historicals B'!I189</f>
        <v>54</v>
      </c>
      <c r="I139" s="118">
        <f>'Historicals B'!J189</f>
        <v>56</v>
      </c>
      <c r="J139" s="119">
        <v>56.0</v>
      </c>
      <c r="K139" s="119">
        <v>56.0</v>
      </c>
      <c r="L139" s="119">
        <v>56.0</v>
      </c>
      <c r="M139" s="119">
        <v>56.0</v>
      </c>
      <c r="N139" s="119">
        <v>56.0</v>
      </c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</row>
    <row r="140" ht="14.25" customHeight="1">
      <c r="A140" s="121" t="s">
        <v>159</v>
      </c>
      <c r="B140" s="121" t="str">
        <f t="shared" ref="B140:N140" si="111">+IFERROR(B139/A139-1,"nm")</f>
        <v>nm</v>
      </c>
      <c r="C140" s="121" t="str">
        <f t="shared" si="111"/>
        <v>nm</v>
      </c>
      <c r="D140" s="121" t="str">
        <f t="shared" si="111"/>
        <v>nm</v>
      </c>
      <c r="E140" s="121">
        <f t="shared" si="111"/>
        <v>-0.1694915254</v>
      </c>
      <c r="F140" s="121">
        <f t="shared" si="111"/>
        <v>-0.04081632653</v>
      </c>
      <c r="G140" s="121">
        <f t="shared" si="111"/>
        <v>-0.1276595745</v>
      </c>
      <c r="H140" s="121">
        <f t="shared" si="111"/>
        <v>0.3170731707</v>
      </c>
      <c r="I140" s="121">
        <f t="shared" si="111"/>
        <v>0.03703703704</v>
      </c>
      <c r="J140" s="121">
        <f t="shared" si="111"/>
        <v>0</v>
      </c>
      <c r="K140" s="121">
        <f t="shared" si="111"/>
        <v>0</v>
      </c>
      <c r="L140" s="121">
        <f t="shared" si="111"/>
        <v>0</v>
      </c>
      <c r="M140" s="121">
        <f t="shared" si="111"/>
        <v>0</v>
      </c>
      <c r="N140" s="121">
        <f t="shared" si="111"/>
        <v>0</v>
      </c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ht="14.25" customHeight="1">
      <c r="A141" s="121" t="s">
        <v>164</v>
      </c>
      <c r="B141" s="121">
        <f t="shared" ref="B141:N141" si="112">+IFERROR(B139/B$21,"nm")</f>
        <v>0</v>
      </c>
      <c r="C141" s="121">
        <f t="shared" si="112"/>
        <v>0</v>
      </c>
      <c r="D141" s="121">
        <f t="shared" si="112"/>
        <v>0.003877497371</v>
      </c>
      <c r="E141" s="121">
        <f t="shared" si="112"/>
        <v>0.003298552676</v>
      </c>
      <c r="F141" s="121">
        <f t="shared" si="112"/>
        <v>0.002955603069</v>
      </c>
      <c r="G141" s="121">
        <f t="shared" si="112"/>
        <v>0.002830709749</v>
      </c>
      <c r="H141" s="121">
        <f t="shared" si="112"/>
        <v>0.003143372723</v>
      </c>
      <c r="I141" s="121">
        <f t="shared" si="112"/>
        <v>0.003051272272</v>
      </c>
      <c r="J141" s="121">
        <f t="shared" si="112"/>
        <v>0.003051272272</v>
      </c>
      <c r="K141" s="121">
        <f t="shared" si="112"/>
        <v>0.003051272272</v>
      </c>
      <c r="L141" s="121">
        <f t="shared" si="112"/>
        <v>0.003051272272</v>
      </c>
      <c r="M141" s="121">
        <f t="shared" si="112"/>
        <v>0.003051272272</v>
      </c>
      <c r="N141" s="121">
        <f t="shared" si="112"/>
        <v>0.003051272272</v>
      </c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ht="14.25" customHeight="1">
      <c r="A142" s="118" t="s">
        <v>169</v>
      </c>
      <c r="B142" s="118" t="str">
        <f>'Historicals B'!C174</f>
        <v/>
      </c>
      <c r="C142" s="118" t="str">
        <f>'Historicals B'!D174</f>
        <v/>
      </c>
      <c r="D142" s="118">
        <f>'Historicals B'!E174</f>
        <v>340</v>
      </c>
      <c r="E142" s="118">
        <f>'Historicals B'!F174</f>
        <v>339</v>
      </c>
      <c r="F142" s="118">
        <f>'Historicals B'!G174</f>
        <v>326</v>
      </c>
      <c r="G142" s="118">
        <f>'Historicals B'!H174</f>
        <v>296</v>
      </c>
      <c r="H142" s="118">
        <f>'Historicals B'!I174</f>
        <v>304</v>
      </c>
      <c r="I142" s="118">
        <f>'Historicals B'!J174</f>
        <v>274</v>
      </c>
      <c r="J142" s="119">
        <v>274.0</v>
      </c>
      <c r="K142" s="119">
        <v>274.0</v>
      </c>
      <c r="L142" s="119">
        <v>274.0</v>
      </c>
      <c r="M142" s="119">
        <v>274.0</v>
      </c>
      <c r="N142" s="119">
        <v>274.0</v>
      </c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</row>
    <row r="143" ht="14.25" customHeight="1">
      <c r="A143" s="121" t="s">
        <v>159</v>
      </c>
      <c r="B143" s="121" t="str">
        <f t="shared" ref="B143:N143" si="113">+IFERROR(B142/A142-1,"nm")</f>
        <v>nm</v>
      </c>
      <c r="C143" s="121" t="str">
        <f t="shared" si="113"/>
        <v>nm</v>
      </c>
      <c r="D143" s="121" t="str">
        <f t="shared" si="113"/>
        <v>nm</v>
      </c>
      <c r="E143" s="121">
        <f t="shared" si="113"/>
        <v>-0.002941176471</v>
      </c>
      <c r="F143" s="121">
        <f t="shared" si="113"/>
        <v>-0.0383480826</v>
      </c>
      <c r="G143" s="121">
        <f t="shared" si="113"/>
        <v>-0.09202453988</v>
      </c>
      <c r="H143" s="121">
        <f t="shared" si="113"/>
        <v>0.02702702703</v>
      </c>
      <c r="I143" s="121">
        <f t="shared" si="113"/>
        <v>-0.09868421053</v>
      </c>
      <c r="J143" s="121">
        <f t="shared" si="113"/>
        <v>0</v>
      </c>
      <c r="K143" s="121">
        <f t="shared" si="113"/>
        <v>0</v>
      </c>
      <c r="L143" s="121">
        <f t="shared" si="113"/>
        <v>0</v>
      </c>
      <c r="M143" s="121">
        <f t="shared" si="113"/>
        <v>0</v>
      </c>
      <c r="N143" s="121">
        <f t="shared" si="113"/>
        <v>0</v>
      </c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ht="14.25" customHeight="1">
      <c r="A144" s="121" t="s">
        <v>164</v>
      </c>
      <c r="B144" s="121">
        <f t="shared" ref="B144:N144" si="114">+IFERROR(B142/B$21,"nm")</f>
        <v>0</v>
      </c>
      <c r="C144" s="121">
        <f t="shared" si="114"/>
        <v>0</v>
      </c>
      <c r="D144" s="121">
        <f t="shared" si="114"/>
        <v>0.02234490011</v>
      </c>
      <c r="E144" s="121">
        <f t="shared" si="114"/>
        <v>0.02282059912</v>
      </c>
      <c r="F144" s="121">
        <f t="shared" si="114"/>
        <v>0.02050056597</v>
      </c>
      <c r="G144" s="121">
        <f t="shared" si="114"/>
        <v>0.02043634355</v>
      </c>
      <c r="H144" s="121">
        <f t="shared" si="114"/>
        <v>0.01769602422</v>
      </c>
      <c r="I144" s="121">
        <f t="shared" si="114"/>
        <v>0.01492943933</v>
      </c>
      <c r="J144" s="121">
        <f t="shared" si="114"/>
        <v>0.01492943933</v>
      </c>
      <c r="K144" s="121">
        <f t="shared" si="114"/>
        <v>0.01492943933</v>
      </c>
      <c r="L144" s="121">
        <f t="shared" si="114"/>
        <v>0.01492943933</v>
      </c>
      <c r="M144" s="121">
        <f t="shared" si="114"/>
        <v>0.01492943933</v>
      </c>
      <c r="N144" s="121">
        <f t="shared" si="114"/>
        <v>0.01492943933</v>
      </c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ht="14.25" customHeight="1">
      <c r="A145" s="128" t="s">
        <v>177</v>
      </c>
    </row>
    <row r="146" ht="14.25" customHeight="1">
      <c r="A146" s="129" t="s">
        <v>171</v>
      </c>
      <c r="B146" s="118">
        <f>'Historicals B'!C145</f>
        <v>115</v>
      </c>
      <c r="C146" s="118">
        <f>'Historicals B'!D145</f>
        <v>73</v>
      </c>
      <c r="D146" s="118">
        <f>'Historicals B'!E145</f>
        <v>73</v>
      </c>
      <c r="E146" s="118">
        <f>'Historicals B'!F145</f>
        <v>88</v>
      </c>
      <c r="F146" s="118">
        <f>'Historicals B'!G145</f>
        <v>42</v>
      </c>
      <c r="G146" s="118">
        <f>'Historicals B'!H145</f>
        <v>30</v>
      </c>
      <c r="H146" s="118">
        <f>'Historicals B'!I145</f>
        <v>25</v>
      </c>
      <c r="I146" s="118">
        <f>'Historicals B'!J145</f>
        <v>102</v>
      </c>
      <c r="J146" s="119">
        <v>102.0</v>
      </c>
      <c r="K146" s="119">
        <v>102.0</v>
      </c>
      <c r="L146" s="119">
        <v>102.0</v>
      </c>
      <c r="M146" s="119">
        <v>102.0</v>
      </c>
      <c r="N146" s="119">
        <v>102.0</v>
      </c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</row>
    <row r="147" ht="14.25" customHeight="1">
      <c r="A147" s="130" t="s">
        <v>159</v>
      </c>
      <c r="B147" s="121" t="str">
        <f t="shared" ref="B147:N147" si="115">+IFERROR(B146/A146-1,"nm")</f>
        <v>nm</v>
      </c>
      <c r="C147" s="121">
        <f t="shared" si="115"/>
        <v>-0.3652173913</v>
      </c>
      <c r="D147" s="121">
        <f t="shared" si="115"/>
        <v>0</v>
      </c>
      <c r="E147" s="121">
        <f t="shared" si="115"/>
        <v>0.2054794521</v>
      </c>
      <c r="F147" s="121">
        <f t="shared" si="115"/>
        <v>-0.5227272727</v>
      </c>
      <c r="G147" s="121">
        <f t="shared" si="115"/>
        <v>-0.2857142857</v>
      </c>
      <c r="H147" s="121">
        <f t="shared" si="115"/>
        <v>-0.1666666667</v>
      </c>
      <c r="I147" s="121">
        <f t="shared" si="115"/>
        <v>3.08</v>
      </c>
      <c r="J147" s="121">
        <f t="shared" si="115"/>
        <v>0</v>
      </c>
      <c r="K147" s="121">
        <f t="shared" si="115"/>
        <v>0</v>
      </c>
      <c r="L147" s="121">
        <f t="shared" si="115"/>
        <v>0</v>
      </c>
      <c r="M147" s="121">
        <f t="shared" si="115"/>
        <v>0</v>
      </c>
      <c r="N147" s="121">
        <f t="shared" si="115"/>
        <v>0</v>
      </c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ht="14.25" customHeight="1">
      <c r="A148" s="131" t="s">
        <v>172</v>
      </c>
      <c r="B148" s="121">
        <f>'Historicals B'!C275</f>
        <v>-0.02</v>
      </c>
      <c r="C148" s="121">
        <f>'Historicals B'!D275</f>
        <v>-0.3</v>
      </c>
      <c r="D148" s="121">
        <f>'Historicals B'!E275</f>
        <v>0.02</v>
      </c>
      <c r="E148" s="121">
        <f>'Historicals B'!F275</f>
        <v>0.12</v>
      </c>
      <c r="F148" s="121">
        <f>'Historicals B'!G275</f>
        <v>-0.53</v>
      </c>
      <c r="G148" s="121">
        <f>'Historicals B'!H275</f>
        <v>-0.26</v>
      </c>
      <c r="H148" s="121">
        <f>'Historicals B'!I275</f>
        <v>-0.17</v>
      </c>
      <c r="I148" s="121">
        <f>'Historicals B'!J275</f>
        <v>3.02</v>
      </c>
      <c r="J148" s="122">
        <v>0.0</v>
      </c>
      <c r="K148" s="122">
        <v>0.0</v>
      </c>
      <c r="L148" s="122">
        <v>0.0</v>
      </c>
      <c r="M148" s="122">
        <v>0.0</v>
      </c>
      <c r="N148" s="122">
        <v>0.0</v>
      </c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ht="14.25" customHeight="1">
      <c r="A149" s="131" t="s">
        <v>173</v>
      </c>
      <c r="B149" s="121" t="str">
        <f t="shared" ref="B149:N149" si="116">+IFERROR(B147-B148,"nm")</f>
        <v>nm</v>
      </c>
      <c r="C149" s="121">
        <f t="shared" si="116"/>
        <v>-0.0652173913</v>
      </c>
      <c r="D149" s="121">
        <f t="shared" si="116"/>
        <v>-0.02</v>
      </c>
      <c r="E149" s="121">
        <f t="shared" si="116"/>
        <v>0.08547945205</v>
      </c>
      <c r="F149" s="121">
        <f t="shared" si="116"/>
        <v>0.007272727273</v>
      </c>
      <c r="G149" s="121">
        <f t="shared" si="116"/>
        <v>-0.02571428571</v>
      </c>
      <c r="H149" s="121">
        <f t="shared" si="116"/>
        <v>0.003333333333</v>
      </c>
      <c r="I149" s="121">
        <f t="shared" si="116"/>
        <v>0.06</v>
      </c>
      <c r="J149" s="121">
        <f t="shared" si="116"/>
        <v>0</v>
      </c>
      <c r="K149" s="121">
        <f t="shared" si="116"/>
        <v>0</v>
      </c>
      <c r="L149" s="121">
        <f t="shared" si="116"/>
        <v>0</v>
      </c>
      <c r="M149" s="121">
        <f t="shared" si="116"/>
        <v>0</v>
      </c>
      <c r="N149" s="121">
        <f t="shared" si="116"/>
        <v>0</v>
      </c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ht="14.25" customHeight="1">
      <c r="A150" s="129" t="s">
        <v>134</v>
      </c>
      <c r="B150" s="118">
        <f t="shared" ref="B150:N150" si="117">B153+B157</f>
        <v>-2053</v>
      </c>
      <c r="C150" s="118">
        <f t="shared" si="117"/>
        <v>-2366</v>
      </c>
      <c r="D150" s="118">
        <f t="shared" si="117"/>
        <v>-2444</v>
      </c>
      <c r="E150" s="118">
        <f t="shared" si="117"/>
        <v>-2441</v>
      </c>
      <c r="F150" s="118">
        <f t="shared" si="117"/>
        <v>-3067</v>
      </c>
      <c r="G150" s="118">
        <f t="shared" si="117"/>
        <v>-3254</v>
      </c>
      <c r="H150" s="118">
        <f t="shared" si="117"/>
        <v>-3434</v>
      </c>
      <c r="I150" s="118">
        <f t="shared" si="117"/>
        <v>-4042</v>
      </c>
      <c r="J150" s="132">
        <f t="shared" si="117"/>
        <v>-4042</v>
      </c>
      <c r="K150" s="132">
        <f t="shared" si="117"/>
        <v>-4042</v>
      </c>
      <c r="L150" s="132">
        <f t="shared" si="117"/>
        <v>-4042</v>
      </c>
      <c r="M150" s="132">
        <f t="shared" si="117"/>
        <v>-4042</v>
      </c>
      <c r="N150" s="132">
        <f t="shared" si="117"/>
        <v>-4042</v>
      </c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</row>
    <row r="151" ht="14.25" customHeight="1">
      <c r="A151" s="131" t="s">
        <v>159</v>
      </c>
      <c r="B151" s="121" t="str">
        <f>+IFERROR(B150/A150-1,"nm")</f>
        <v>nm</v>
      </c>
      <c r="C151" s="121">
        <f t="shared" ref="C151:N151" si="118">-IFERROR(C150/B150-1,"nm")</f>
        <v>-0.1524598149</v>
      </c>
      <c r="D151" s="121">
        <f t="shared" si="118"/>
        <v>-0.03296703297</v>
      </c>
      <c r="E151" s="121">
        <f t="shared" si="118"/>
        <v>0.001227495908</v>
      </c>
      <c r="F151" s="121">
        <f t="shared" si="118"/>
        <v>-0.2564522737</v>
      </c>
      <c r="G151" s="121">
        <f t="shared" si="118"/>
        <v>-0.06097163352</v>
      </c>
      <c r="H151" s="121">
        <f t="shared" si="118"/>
        <v>-0.0553165335</v>
      </c>
      <c r="I151" s="121">
        <f t="shared" si="118"/>
        <v>-0.1770529994</v>
      </c>
      <c r="J151" s="121">
        <f t="shared" si="118"/>
        <v>0</v>
      </c>
      <c r="K151" s="121">
        <f t="shared" si="118"/>
        <v>0</v>
      </c>
      <c r="L151" s="121">
        <f t="shared" si="118"/>
        <v>0</v>
      </c>
      <c r="M151" s="121">
        <f t="shared" si="118"/>
        <v>0</v>
      </c>
      <c r="N151" s="121">
        <f t="shared" si="118"/>
        <v>0</v>
      </c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ht="14.25" customHeight="1">
      <c r="A152" s="131" t="s">
        <v>161</v>
      </c>
      <c r="B152" s="121">
        <f t="shared" ref="B152:N152" si="119">+IFERROR(B150/B$21,"nm")</f>
        <v>-0.1494177584</v>
      </c>
      <c r="C152" s="121">
        <f t="shared" si="119"/>
        <v>-0.1602546735</v>
      </c>
      <c r="D152" s="121">
        <f t="shared" si="119"/>
        <v>-0.1606203996</v>
      </c>
      <c r="E152" s="121">
        <f t="shared" si="119"/>
        <v>-0.1643217772</v>
      </c>
      <c r="F152" s="121">
        <f t="shared" si="119"/>
        <v>-0.1928688215</v>
      </c>
      <c r="G152" s="121">
        <f t="shared" si="119"/>
        <v>-0.2246616957</v>
      </c>
      <c r="H152" s="121">
        <f t="shared" si="119"/>
        <v>-0.1998952209</v>
      </c>
      <c r="I152" s="121">
        <f t="shared" si="119"/>
        <v>-0.2202364736</v>
      </c>
      <c r="J152" s="121">
        <f t="shared" si="119"/>
        <v>-0.2202364736</v>
      </c>
      <c r="K152" s="121">
        <f t="shared" si="119"/>
        <v>-0.2202364736</v>
      </c>
      <c r="L152" s="121">
        <f t="shared" si="119"/>
        <v>-0.2202364736</v>
      </c>
      <c r="M152" s="121">
        <f t="shared" si="119"/>
        <v>-0.2202364736</v>
      </c>
      <c r="N152" s="121">
        <f t="shared" si="119"/>
        <v>-0.2202364736</v>
      </c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ht="14.25" customHeight="1">
      <c r="A153" s="118" t="s">
        <v>162</v>
      </c>
      <c r="B153" s="118">
        <f>'Historicals B'!C205</f>
        <v>210</v>
      </c>
      <c r="C153" s="118">
        <f>'Historicals B'!D205</f>
        <v>230</v>
      </c>
      <c r="D153" s="118">
        <f>'Historicals B'!E205</f>
        <v>233</v>
      </c>
      <c r="E153" s="118">
        <f>'Historicals B'!F205</f>
        <v>217</v>
      </c>
      <c r="F153" s="118">
        <f>'Historicals B'!G205</f>
        <v>195</v>
      </c>
      <c r="G153" s="118">
        <f>'Historicals B'!H205</f>
        <v>214</v>
      </c>
      <c r="H153" s="118">
        <f>'Historicals B'!I205</f>
        <v>222</v>
      </c>
      <c r="I153" s="118">
        <f>'Historicals B'!J205</f>
        <v>220</v>
      </c>
      <c r="J153" s="119">
        <v>220.0</v>
      </c>
      <c r="K153" s="119">
        <v>220.0</v>
      </c>
      <c r="L153" s="119">
        <v>220.0</v>
      </c>
      <c r="M153" s="119">
        <v>220.0</v>
      </c>
      <c r="N153" s="119">
        <v>220.0</v>
      </c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</row>
    <row r="154" ht="14.25" customHeight="1">
      <c r="A154" s="121" t="s">
        <v>159</v>
      </c>
      <c r="B154" s="121" t="str">
        <f t="shared" ref="B154:N154" si="120">+IFERROR(B153/A153-1,"nm")</f>
        <v>nm</v>
      </c>
      <c r="C154" s="121">
        <f t="shared" si="120"/>
        <v>0.09523809524</v>
      </c>
      <c r="D154" s="121">
        <f t="shared" si="120"/>
        <v>0.01304347826</v>
      </c>
      <c r="E154" s="121">
        <f t="shared" si="120"/>
        <v>-0.0686695279</v>
      </c>
      <c r="F154" s="121">
        <f t="shared" si="120"/>
        <v>-0.1013824885</v>
      </c>
      <c r="G154" s="121">
        <f t="shared" si="120"/>
        <v>0.09743589744</v>
      </c>
      <c r="H154" s="121">
        <f t="shared" si="120"/>
        <v>0.03738317757</v>
      </c>
      <c r="I154" s="121">
        <f t="shared" si="120"/>
        <v>-0.009009009009</v>
      </c>
      <c r="J154" s="121">
        <f t="shared" si="120"/>
        <v>0</v>
      </c>
      <c r="K154" s="121">
        <f t="shared" si="120"/>
        <v>0</v>
      </c>
      <c r="L154" s="121">
        <f t="shared" si="120"/>
        <v>0</v>
      </c>
      <c r="M154" s="121">
        <f t="shared" si="120"/>
        <v>0</v>
      </c>
      <c r="N154" s="121">
        <f t="shared" si="120"/>
        <v>0</v>
      </c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ht="14.25" customHeight="1">
      <c r="A155" s="121" t="s">
        <v>164</v>
      </c>
      <c r="B155" s="121">
        <f t="shared" ref="B155:N155" si="121">+IFERROR(B153/B$21,"nm")</f>
        <v>0.01528384279</v>
      </c>
      <c r="C155" s="121">
        <f t="shared" si="121"/>
        <v>0.01557843403</v>
      </c>
      <c r="D155" s="121">
        <f t="shared" si="121"/>
        <v>0.0153128286</v>
      </c>
      <c r="E155" s="121">
        <f t="shared" si="121"/>
        <v>0.01460787614</v>
      </c>
      <c r="F155" s="121">
        <f t="shared" si="121"/>
        <v>0.01226260848</v>
      </c>
      <c r="G155" s="121">
        <f t="shared" si="121"/>
        <v>0.01477492405</v>
      </c>
      <c r="H155" s="121">
        <f t="shared" si="121"/>
        <v>0.01292275453</v>
      </c>
      <c r="I155" s="121">
        <f t="shared" si="121"/>
        <v>0.01198714107</v>
      </c>
      <c r="J155" s="121">
        <f t="shared" si="121"/>
        <v>0.01198714107</v>
      </c>
      <c r="K155" s="121">
        <f t="shared" si="121"/>
        <v>0.01198714107</v>
      </c>
      <c r="L155" s="121">
        <f t="shared" si="121"/>
        <v>0.01198714107</v>
      </c>
      <c r="M155" s="121">
        <f t="shared" si="121"/>
        <v>0.01198714107</v>
      </c>
      <c r="N155" s="121">
        <f t="shared" si="121"/>
        <v>0.01198714107</v>
      </c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ht="14.25" customHeight="1">
      <c r="A156" s="123" t="s">
        <v>174</v>
      </c>
      <c r="B156" s="123">
        <f t="shared" ref="B156:N156" si="122">+IFERROR(B153/B163,"nm")</f>
        <v>0.4338842975</v>
      </c>
      <c r="C156" s="123">
        <f t="shared" si="122"/>
        <v>0.4500978474</v>
      </c>
      <c r="D156" s="123">
        <f t="shared" si="122"/>
        <v>0.4371482176</v>
      </c>
      <c r="E156" s="123">
        <f t="shared" si="122"/>
        <v>0.3634840871</v>
      </c>
      <c r="F156" s="123">
        <f t="shared" si="122"/>
        <v>0.2932330827</v>
      </c>
      <c r="G156" s="123">
        <f t="shared" si="122"/>
        <v>0.2578313253</v>
      </c>
      <c r="H156" s="123">
        <f t="shared" si="122"/>
        <v>0.2846153846</v>
      </c>
      <c r="I156" s="123">
        <f t="shared" si="122"/>
        <v>0.278833967</v>
      </c>
      <c r="J156" s="123">
        <f t="shared" si="122"/>
        <v>0.278833967</v>
      </c>
      <c r="K156" s="123">
        <f t="shared" si="122"/>
        <v>0.278833967</v>
      </c>
      <c r="L156" s="123">
        <f t="shared" si="122"/>
        <v>0.278833967</v>
      </c>
      <c r="M156" s="123">
        <f t="shared" si="122"/>
        <v>0.278833967</v>
      </c>
      <c r="N156" s="123">
        <f t="shared" si="122"/>
        <v>0.278833967</v>
      </c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</row>
    <row r="157" ht="14.25" customHeight="1">
      <c r="A157" s="118" t="s">
        <v>165</v>
      </c>
      <c r="B157" s="118">
        <f>'Historicals B'!C160</f>
        <v>-2263</v>
      </c>
      <c r="C157" s="118">
        <f>'Historicals B'!D160</f>
        <v>-2596</v>
      </c>
      <c r="D157" s="118">
        <f>'Historicals B'!E160</f>
        <v>-2677</v>
      </c>
      <c r="E157" s="118">
        <f>'Historicals B'!F160</f>
        <v>-2658</v>
      </c>
      <c r="F157" s="118">
        <f>'Historicals B'!G160</f>
        <v>-3262</v>
      </c>
      <c r="G157" s="118">
        <f>'Historicals B'!H160</f>
        <v>-3468</v>
      </c>
      <c r="H157" s="118">
        <f>'Historicals B'!I160</f>
        <v>-3656</v>
      </c>
      <c r="I157" s="118">
        <f>'Historicals B'!J160</f>
        <v>-4262</v>
      </c>
      <c r="J157" s="133">
        <v>-4262.0</v>
      </c>
      <c r="K157" s="133">
        <v>-4262.0</v>
      </c>
      <c r="L157" s="133">
        <v>-4262.0</v>
      </c>
      <c r="M157" s="133">
        <v>-4262.0</v>
      </c>
      <c r="N157" s="133">
        <v>-4262.0</v>
      </c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</row>
    <row r="158" ht="14.25" customHeight="1">
      <c r="A158" s="121" t="s">
        <v>159</v>
      </c>
      <c r="B158" s="121" t="str">
        <f>+IFERROR(B157/A157-1,"nm")</f>
        <v>nm</v>
      </c>
      <c r="C158" s="121">
        <f t="shared" ref="C158:N158" si="123">-IFERROR(C157/B157-1,"nm")</f>
        <v>-0.1471498011</v>
      </c>
      <c r="D158" s="121">
        <f t="shared" si="123"/>
        <v>-0.031201849</v>
      </c>
      <c r="E158" s="121">
        <f t="shared" si="123"/>
        <v>0.007097497198</v>
      </c>
      <c r="F158" s="121">
        <f t="shared" si="123"/>
        <v>-0.2272385252</v>
      </c>
      <c r="G158" s="121">
        <f t="shared" si="123"/>
        <v>-0.06315144083</v>
      </c>
      <c r="H158" s="121">
        <f t="shared" si="123"/>
        <v>-0.05420991926</v>
      </c>
      <c r="I158" s="121">
        <f t="shared" si="123"/>
        <v>-0.1657549234</v>
      </c>
      <c r="J158" s="121">
        <f t="shared" si="123"/>
        <v>0</v>
      </c>
      <c r="K158" s="121">
        <f t="shared" si="123"/>
        <v>0</v>
      </c>
      <c r="L158" s="121">
        <f t="shared" si="123"/>
        <v>0</v>
      </c>
      <c r="M158" s="121">
        <f t="shared" si="123"/>
        <v>0</v>
      </c>
      <c r="N158" s="121">
        <f t="shared" si="123"/>
        <v>0</v>
      </c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ht="14.25" customHeight="1">
      <c r="A159" s="121" t="s">
        <v>161</v>
      </c>
      <c r="B159" s="121">
        <f t="shared" ref="B159:N159" si="124">+IFERROR(B157/B$21,"nm")</f>
        <v>-0.1647016012</v>
      </c>
      <c r="C159" s="121">
        <f t="shared" si="124"/>
        <v>-0.1758331076</v>
      </c>
      <c r="D159" s="121">
        <f t="shared" si="124"/>
        <v>-0.1759332282</v>
      </c>
      <c r="E159" s="121">
        <f t="shared" si="124"/>
        <v>-0.1789296533</v>
      </c>
      <c r="F159" s="121">
        <f t="shared" si="124"/>
        <v>-0.20513143</v>
      </c>
      <c r="G159" s="121">
        <f t="shared" si="124"/>
        <v>-0.2394366197</v>
      </c>
      <c r="H159" s="121">
        <f t="shared" si="124"/>
        <v>-0.2128179754</v>
      </c>
      <c r="I159" s="121">
        <f t="shared" si="124"/>
        <v>-0.2322236147</v>
      </c>
      <c r="J159" s="121">
        <f t="shared" si="124"/>
        <v>-0.2322236147</v>
      </c>
      <c r="K159" s="121">
        <f t="shared" si="124"/>
        <v>-0.2322236147</v>
      </c>
      <c r="L159" s="121">
        <f t="shared" si="124"/>
        <v>-0.2322236147</v>
      </c>
      <c r="M159" s="121">
        <f t="shared" si="124"/>
        <v>-0.2322236147</v>
      </c>
      <c r="N159" s="121">
        <f t="shared" si="124"/>
        <v>-0.2322236147</v>
      </c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ht="14.25" customHeight="1">
      <c r="A160" s="118" t="s">
        <v>167</v>
      </c>
      <c r="B160" s="118">
        <f>'Historicals B'!C190</f>
        <v>225</v>
      </c>
      <c r="C160" s="118">
        <f>'Historicals B'!D190</f>
        <v>258</v>
      </c>
      <c r="D160" s="118">
        <f>'Historicals B'!E190</f>
        <v>278</v>
      </c>
      <c r="E160" s="118">
        <f>'Historicals B'!F190</f>
        <v>286</v>
      </c>
      <c r="F160" s="118">
        <f>'Historicals B'!G190</f>
        <v>278</v>
      </c>
      <c r="G160" s="118">
        <f>'Historicals B'!H190</f>
        <v>438</v>
      </c>
      <c r="H160" s="118">
        <f>'Historicals B'!I190</f>
        <v>278</v>
      </c>
      <c r="I160" s="118">
        <f>'Historicals B'!J190</f>
        <v>222</v>
      </c>
      <c r="J160" s="119">
        <v>222.0</v>
      </c>
      <c r="K160" s="119">
        <v>222.0</v>
      </c>
      <c r="L160" s="119">
        <v>222.0</v>
      </c>
      <c r="M160" s="119">
        <v>222.0</v>
      </c>
      <c r="N160" s="119">
        <v>222.0</v>
      </c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</row>
    <row r="161" ht="14.25" customHeight="1">
      <c r="A161" s="121" t="s">
        <v>159</v>
      </c>
      <c r="B161" s="121" t="str">
        <f t="shared" ref="B161:N161" si="125">+IFERROR(B160/A160-1,"nm")</f>
        <v>nm</v>
      </c>
      <c r="C161" s="121">
        <f t="shared" si="125"/>
        <v>0.1466666667</v>
      </c>
      <c r="D161" s="121">
        <f t="shared" si="125"/>
        <v>0.07751937984</v>
      </c>
      <c r="E161" s="121">
        <f t="shared" si="125"/>
        <v>0.02877697842</v>
      </c>
      <c r="F161" s="121">
        <f t="shared" si="125"/>
        <v>-0.02797202797</v>
      </c>
      <c r="G161" s="121">
        <f t="shared" si="125"/>
        <v>0.5755395683</v>
      </c>
      <c r="H161" s="121">
        <f t="shared" si="125"/>
        <v>-0.3652968037</v>
      </c>
      <c r="I161" s="121">
        <f t="shared" si="125"/>
        <v>-0.2014388489</v>
      </c>
      <c r="J161" s="121">
        <f t="shared" si="125"/>
        <v>0</v>
      </c>
      <c r="K161" s="121">
        <f t="shared" si="125"/>
        <v>0</v>
      </c>
      <c r="L161" s="121">
        <f t="shared" si="125"/>
        <v>0</v>
      </c>
      <c r="M161" s="121">
        <f t="shared" si="125"/>
        <v>0</v>
      </c>
      <c r="N161" s="121">
        <f t="shared" si="125"/>
        <v>0</v>
      </c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ht="14.25" customHeight="1">
      <c r="A162" s="121" t="s">
        <v>164</v>
      </c>
      <c r="B162" s="121">
        <f t="shared" ref="B162:N162" si="126">+IFERROR(B160/B$21,"nm")</f>
        <v>0.01637554585</v>
      </c>
      <c r="C162" s="121">
        <f t="shared" si="126"/>
        <v>0.01747493904</v>
      </c>
      <c r="D162" s="121">
        <f t="shared" si="126"/>
        <v>0.01827024185</v>
      </c>
      <c r="E162" s="121">
        <f t="shared" si="126"/>
        <v>0.01925277684</v>
      </c>
      <c r="F162" s="121">
        <f t="shared" si="126"/>
        <v>0.01748207773</v>
      </c>
      <c r="G162" s="121">
        <f t="shared" si="126"/>
        <v>0.03024026512</v>
      </c>
      <c r="H162" s="121">
        <f t="shared" si="126"/>
        <v>0.01618254846</v>
      </c>
      <c r="I162" s="121">
        <f t="shared" si="126"/>
        <v>0.01209611508</v>
      </c>
      <c r="J162" s="121">
        <f t="shared" si="126"/>
        <v>0.01209611508</v>
      </c>
      <c r="K162" s="121">
        <f t="shared" si="126"/>
        <v>0.01209611508</v>
      </c>
      <c r="L162" s="121">
        <f t="shared" si="126"/>
        <v>0.01209611508</v>
      </c>
      <c r="M162" s="121">
        <f t="shared" si="126"/>
        <v>0.01209611508</v>
      </c>
      <c r="N162" s="121">
        <f t="shared" si="126"/>
        <v>0.01209611508</v>
      </c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ht="14.25" customHeight="1">
      <c r="A163" s="118" t="s">
        <v>169</v>
      </c>
      <c r="B163" s="118">
        <f>'Historicals B'!C175</f>
        <v>484</v>
      </c>
      <c r="C163" s="118">
        <f>'Historicals B'!D175</f>
        <v>511</v>
      </c>
      <c r="D163" s="118">
        <f>'Historicals B'!E175</f>
        <v>533</v>
      </c>
      <c r="E163" s="118">
        <f>'Historicals B'!F175</f>
        <v>597</v>
      </c>
      <c r="F163" s="118">
        <f>'Historicals B'!G175</f>
        <v>665</v>
      </c>
      <c r="G163" s="118">
        <f>'Historicals B'!H175</f>
        <v>830</v>
      </c>
      <c r="H163" s="118">
        <f>'Historicals B'!I175</f>
        <v>780</v>
      </c>
      <c r="I163" s="118">
        <f>'Historicals B'!J175</f>
        <v>789</v>
      </c>
      <c r="J163" s="119">
        <v>789.0</v>
      </c>
      <c r="K163" s="119">
        <v>789.0</v>
      </c>
      <c r="L163" s="119">
        <v>789.0</v>
      </c>
      <c r="M163" s="119">
        <v>789.0</v>
      </c>
      <c r="N163" s="119">
        <v>789.0</v>
      </c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</row>
    <row r="164" ht="14.25" customHeight="1">
      <c r="A164" s="121" t="s">
        <v>159</v>
      </c>
      <c r="B164" s="121" t="str">
        <f t="shared" ref="B164:N164" si="127">+IFERROR(B163/A163-1,"nm")</f>
        <v>nm</v>
      </c>
      <c r="C164" s="121">
        <f t="shared" si="127"/>
        <v>0.05578512397</v>
      </c>
      <c r="D164" s="121">
        <f t="shared" si="127"/>
        <v>0.04305283757</v>
      </c>
      <c r="E164" s="121">
        <f t="shared" si="127"/>
        <v>0.1200750469</v>
      </c>
      <c r="F164" s="121">
        <f t="shared" si="127"/>
        <v>0.1139028476</v>
      </c>
      <c r="G164" s="121">
        <f t="shared" si="127"/>
        <v>0.2481203008</v>
      </c>
      <c r="H164" s="121">
        <f t="shared" si="127"/>
        <v>-0.06024096386</v>
      </c>
      <c r="I164" s="121">
        <f t="shared" si="127"/>
        <v>0.01153846154</v>
      </c>
      <c r="J164" s="121">
        <f t="shared" si="127"/>
        <v>0</v>
      </c>
      <c r="K164" s="121">
        <f t="shared" si="127"/>
        <v>0</v>
      </c>
      <c r="L164" s="121">
        <f t="shared" si="127"/>
        <v>0</v>
      </c>
      <c r="M164" s="121">
        <f t="shared" si="127"/>
        <v>0</v>
      </c>
      <c r="N164" s="121">
        <f t="shared" si="127"/>
        <v>0</v>
      </c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ht="14.25" customHeight="1">
      <c r="A165" s="121" t="s">
        <v>164</v>
      </c>
      <c r="B165" s="121">
        <f t="shared" ref="B165:N165" si="128">+IFERROR(B163/B$21,"nm")</f>
        <v>0.03522561863</v>
      </c>
      <c r="C165" s="121">
        <f t="shared" si="128"/>
        <v>0.03461121647</v>
      </c>
      <c r="D165" s="121">
        <f t="shared" si="128"/>
        <v>0.03502891693</v>
      </c>
      <c r="E165" s="121">
        <f t="shared" si="128"/>
        <v>0.04018848872</v>
      </c>
      <c r="F165" s="121">
        <f t="shared" si="128"/>
        <v>0.04181863916</v>
      </c>
      <c r="G165" s="121">
        <f t="shared" si="128"/>
        <v>0.05730461199</v>
      </c>
      <c r="H165" s="121">
        <f t="shared" si="128"/>
        <v>0.04540427266</v>
      </c>
      <c r="I165" s="121">
        <f t="shared" si="128"/>
        <v>0.04299024683</v>
      </c>
      <c r="J165" s="121">
        <f t="shared" si="128"/>
        <v>0.04299024683</v>
      </c>
      <c r="K165" s="121">
        <f t="shared" si="128"/>
        <v>0.04299024683</v>
      </c>
      <c r="L165" s="121">
        <f t="shared" si="128"/>
        <v>0.04299024683</v>
      </c>
      <c r="M165" s="121">
        <f t="shared" si="128"/>
        <v>0.04299024683</v>
      </c>
      <c r="N165" s="121">
        <f t="shared" si="128"/>
        <v>0.04299024683</v>
      </c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ht="14.25" customHeight="1">
      <c r="A166" s="134" t="s">
        <v>116</v>
      </c>
    </row>
    <row r="167" ht="14.25" customHeight="1">
      <c r="A167" s="129" t="s">
        <v>171</v>
      </c>
      <c r="B167" s="118">
        <f>'Historicals B'!C147</f>
        <v>1982</v>
      </c>
      <c r="C167" s="118">
        <f>'Historicals B'!D147</f>
        <v>1955</v>
      </c>
      <c r="D167" s="118">
        <f>'Historicals B'!E147</f>
        <v>2042</v>
      </c>
      <c r="E167" s="118">
        <f>'Historicals B'!F147</f>
        <v>1886</v>
      </c>
      <c r="F167" s="118">
        <f>'Historicals B'!G147</f>
        <v>1906</v>
      </c>
      <c r="G167" s="118">
        <f>'Historicals B'!H147</f>
        <v>1846</v>
      </c>
      <c r="H167" s="118">
        <f>'Historicals B'!I147</f>
        <v>2205</v>
      </c>
      <c r="I167" s="118">
        <f>'Historicals B'!J147</f>
        <v>2346</v>
      </c>
      <c r="J167" s="119">
        <v>2346.0</v>
      </c>
      <c r="K167" s="119">
        <v>2346.0</v>
      </c>
      <c r="L167" s="119">
        <v>2346.0</v>
      </c>
      <c r="M167" s="119">
        <v>2346.0</v>
      </c>
      <c r="N167" s="119">
        <v>2346.0</v>
      </c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</row>
    <row r="168" ht="14.25" customHeight="1">
      <c r="A168" s="130" t="s">
        <v>159</v>
      </c>
      <c r="B168" s="121" t="str">
        <f t="shared" ref="B168:N168" si="129">+IFERROR(B167/A167-1,"nm")</f>
        <v>nm</v>
      </c>
      <c r="C168" s="121">
        <f t="shared" si="129"/>
        <v>-0.01362260343</v>
      </c>
      <c r="D168" s="121">
        <f t="shared" si="129"/>
        <v>0.04450127877</v>
      </c>
      <c r="E168" s="121">
        <f t="shared" si="129"/>
        <v>-0.0763956905</v>
      </c>
      <c r="F168" s="121">
        <f t="shared" si="129"/>
        <v>0.01060445387</v>
      </c>
      <c r="G168" s="121">
        <f t="shared" si="129"/>
        <v>-0.0314795383</v>
      </c>
      <c r="H168" s="121">
        <f t="shared" si="129"/>
        <v>0.1944745395</v>
      </c>
      <c r="I168" s="121">
        <f t="shared" si="129"/>
        <v>0.06394557823</v>
      </c>
      <c r="J168" s="121">
        <f t="shared" si="129"/>
        <v>0</v>
      </c>
      <c r="K168" s="121">
        <f t="shared" si="129"/>
        <v>0</v>
      </c>
      <c r="L168" s="121">
        <f t="shared" si="129"/>
        <v>0</v>
      </c>
      <c r="M168" s="121">
        <f t="shared" si="129"/>
        <v>0</v>
      </c>
      <c r="N168" s="121">
        <f t="shared" si="129"/>
        <v>0</v>
      </c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ht="14.25" customHeight="1">
      <c r="A169" s="131" t="s">
        <v>172</v>
      </c>
      <c r="B169" s="121">
        <f>'Historicals B'!C277</f>
        <v>0.21</v>
      </c>
      <c r="C169" s="121">
        <f>'Historicals B'!D277</f>
        <v>0.02</v>
      </c>
      <c r="D169" s="121">
        <f>'Historicals B'!E277</f>
        <v>0.06</v>
      </c>
      <c r="E169" s="121">
        <f>'Historicals B'!F277</f>
        <v>-0.11</v>
      </c>
      <c r="F169" s="121">
        <f>'Historicals B'!G277</f>
        <v>0.03</v>
      </c>
      <c r="G169" s="121">
        <f>'Historicals B'!H277</f>
        <v>-0.01</v>
      </c>
      <c r="H169" s="121">
        <f>'Historicals B'!I277</f>
        <v>0.16</v>
      </c>
      <c r="I169" s="121">
        <f>'Historicals B'!J277</f>
        <v>0.07</v>
      </c>
      <c r="J169" s="122">
        <v>0.0</v>
      </c>
      <c r="K169" s="122">
        <v>0.0</v>
      </c>
      <c r="L169" s="122">
        <v>0.0</v>
      </c>
      <c r="M169" s="122">
        <v>0.0</v>
      </c>
      <c r="N169" s="122">
        <v>0.0</v>
      </c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ht="14.25" customHeight="1">
      <c r="A170" s="131" t="s">
        <v>173</v>
      </c>
      <c r="B170" s="121" t="str">
        <f t="shared" ref="B170:N170" si="130">+IFERROR(B168-B169,"nm")</f>
        <v>nm</v>
      </c>
      <c r="C170" s="121">
        <f t="shared" si="130"/>
        <v>-0.03362260343</v>
      </c>
      <c r="D170" s="121">
        <f t="shared" si="130"/>
        <v>-0.01549872123</v>
      </c>
      <c r="E170" s="121">
        <f t="shared" si="130"/>
        <v>0.0336043095</v>
      </c>
      <c r="F170" s="121">
        <f t="shared" si="130"/>
        <v>-0.01939554613</v>
      </c>
      <c r="G170" s="121">
        <f t="shared" si="130"/>
        <v>-0.0214795383</v>
      </c>
      <c r="H170" s="121">
        <f t="shared" si="130"/>
        <v>0.03447453954</v>
      </c>
      <c r="I170" s="121">
        <f t="shared" si="130"/>
        <v>-0.006054421769</v>
      </c>
      <c r="J170" s="121">
        <f t="shared" si="130"/>
        <v>0</v>
      </c>
      <c r="K170" s="121">
        <f t="shared" si="130"/>
        <v>0</v>
      </c>
      <c r="L170" s="121">
        <f t="shared" si="130"/>
        <v>0</v>
      </c>
      <c r="M170" s="121">
        <f t="shared" si="130"/>
        <v>0</v>
      </c>
      <c r="N170" s="121">
        <f t="shared" si="130"/>
        <v>0</v>
      </c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ht="14.25" customHeight="1">
      <c r="A171" s="46" t="s">
        <v>108</v>
      </c>
      <c r="E171" s="56">
        <v>1611.0</v>
      </c>
      <c r="F171" s="56">
        <v>1658.0</v>
      </c>
      <c r="G171" s="50">
        <v>1642.0</v>
      </c>
      <c r="H171" s="56">
        <v>1986.0</v>
      </c>
      <c r="I171" s="56">
        <v>2094.0</v>
      </c>
      <c r="J171" s="56">
        <v>2094.0</v>
      </c>
      <c r="K171" s="56">
        <v>2094.0</v>
      </c>
      <c r="L171" s="56">
        <v>2094.0</v>
      </c>
      <c r="M171" s="56">
        <v>2094.0</v>
      </c>
      <c r="N171" s="56">
        <v>2094.0</v>
      </c>
    </row>
    <row r="172" ht="14.25" customHeight="1">
      <c r="A172" s="131" t="s">
        <v>159</v>
      </c>
      <c r="B172" s="121" t="str">
        <f t="shared" ref="B172:N172" si="131">+IFERROR(B171/A171-1,"nm")</f>
        <v>nm</v>
      </c>
      <c r="C172" s="121" t="str">
        <f t="shared" si="131"/>
        <v>nm</v>
      </c>
      <c r="D172" s="121" t="str">
        <f t="shared" si="131"/>
        <v>nm</v>
      </c>
      <c r="E172" s="121" t="str">
        <f t="shared" si="131"/>
        <v>nm</v>
      </c>
      <c r="F172" s="121">
        <f t="shared" si="131"/>
        <v>0.02917442582</v>
      </c>
      <c r="G172" s="121">
        <f t="shared" si="131"/>
        <v>-0.009650180941</v>
      </c>
      <c r="H172" s="121">
        <f t="shared" si="131"/>
        <v>0.209500609</v>
      </c>
      <c r="I172" s="121">
        <f t="shared" si="131"/>
        <v>0.05438066465</v>
      </c>
      <c r="J172" s="121">
        <f t="shared" si="131"/>
        <v>0</v>
      </c>
      <c r="K172" s="121">
        <f t="shared" si="131"/>
        <v>0</v>
      </c>
      <c r="L172" s="121">
        <f t="shared" si="131"/>
        <v>0</v>
      </c>
      <c r="M172" s="121">
        <f t="shared" si="131"/>
        <v>0</v>
      </c>
      <c r="N172" s="121">
        <f t="shared" si="131"/>
        <v>0</v>
      </c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ht="14.25" customHeight="1">
      <c r="A173" s="131" t="s">
        <v>172</v>
      </c>
      <c r="B173" s="121" t="str">
        <f>'Historicals B'!C278</f>
        <v/>
      </c>
      <c r="C173" s="121" t="str">
        <f>'Historicals B'!D278</f>
        <v/>
      </c>
      <c r="D173" s="121" t="str">
        <f>'Historicals B'!E278</f>
        <v/>
      </c>
      <c r="E173" s="121" t="str">
        <f>'Historicals B'!F278</f>
        <v/>
      </c>
      <c r="F173" s="121">
        <f>'Historicals B'!G278</f>
        <v>0.05</v>
      </c>
      <c r="G173" s="121">
        <f>'Historicals B'!H278</f>
        <v>0.01</v>
      </c>
      <c r="H173" s="121">
        <f>'Historicals B'!I278</f>
        <v>0.17</v>
      </c>
      <c r="I173" s="121">
        <f>'Historicals B'!J278</f>
        <v>0.06</v>
      </c>
      <c r="J173" s="122">
        <v>0.0</v>
      </c>
      <c r="K173" s="122">
        <v>0.0</v>
      </c>
      <c r="L173" s="122">
        <v>0.0</v>
      </c>
      <c r="M173" s="122">
        <v>0.0</v>
      </c>
      <c r="N173" s="122">
        <v>0.0</v>
      </c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ht="14.25" customHeight="1">
      <c r="A174" s="131" t="s">
        <v>173</v>
      </c>
      <c r="B174" s="121" t="str">
        <f t="shared" ref="B174:N174" si="132">+IFERROR(B172-B173,"nm")</f>
        <v>nm</v>
      </c>
      <c r="C174" s="121" t="str">
        <f t="shared" si="132"/>
        <v>nm</v>
      </c>
      <c r="D174" s="121" t="str">
        <f t="shared" si="132"/>
        <v>nm</v>
      </c>
      <c r="E174" s="121" t="str">
        <f t="shared" si="132"/>
        <v>nm</v>
      </c>
      <c r="F174" s="121">
        <f t="shared" si="132"/>
        <v>-0.02082557418</v>
      </c>
      <c r="G174" s="121">
        <f t="shared" si="132"/>
        <v>-0.01965018094</v>
      </c>
      <c r="H174" s="121">
        <f t="shared" si="132"/>
        <v>0.03950060901</v>
      </c>
      <c r="I174" s="121">
        <f t="shared" si="132"/>
        <v>-0.005619335347</v>
      </c>
      <c r="J174" s="121">
        <f t="shared" si="132"/>
        <v>0</v>
      </c>
      <c r="K174" s="121">
        <f t="shared" si="132"/>
        <v>0</v>
      </c>
      <c r="L174" s="121">
        <f t="shared" si="132"/>
        <v>0</v>
      </c>
      <c r="M174" s="121">
        <f t="shared" si="132"/>
        <v>0</v>
      </c>
      <c r="N174" s="121">
        <f t="shared" si="132"/>
        <v>0</v>
      </c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ht="14.25" customHeight="1">
      <c r="A175" s="46" t="s">
        <v>109</v>
      </c>
      <c r="E175" s="56">
        <v>144.0</v>
      </c>
      <c r="F175" s="56">
        <v>118.0</v>
      </c>
      <c r="G175" s="56">
        <v>89.0</v>
      </c>
      <c r="H175" s="56">
        <v>104.0</v>
      </c>
      <c r="I175" s="56">
        <v>103.0</v>
      </c>
      <c r="J175" s="56">
        <v>103.0</v>
      </c>
      <c r="K175" s="56">
        <v>103.0</v>
      </c>
      <c r="L175" s="56">
        <v>103.0</v>
      </c>
      <c r="M175" s="56">
        <v>103.0</v>
      </c>
      <c r="N175" s="56">
        <v>103.0</v>
      </c>
    </row>
    <row r="176" ht="14.25" customHeight="1">
      <c r="A176" s="131" t="s">
        <v>159</v>
      </c>
      <c r="B176" s="121" t="str">
        <f t="shared" ref="B176:N176" si="133">+IFERROR(B175/A175-1,"nm")</f>
        <v>nm</v>
      </c>
      <c r="C176" s="121" t="str">
        <f t="shared" si="133"/>
        <v>nm</v>
      </c>
      <c r="D176" s="121" t="str">
        <f t="shared" si="133"/>
        <v>nm</v>
      </c>
      <c r="E176" s="121" t="str">
        <f t="shared" si="133"/>
        <v>nm</v>
      </c>
      <c r="F176" s="121">
        <f t="shared" si="133"/>
        <v>-0.1805555556</v>
      </c>
      <c r="G176" s="121">
        <f t="shared" si="133"/>
        <v>-0.2457627119</v>
      </c>
      <c r="H176" s="121">
        <f t="shared" si="133"/>
        <v>0.1685393258</v>
      </c>
      <c r="I176" s="121">
        <f t="shared" si="133"/>
        <v>-0.009615384615</v>
      </c>
      <c r="J176" s="121">
        <f t="shared" si="133"/>
        <v>0</v>
      </c>
      <c r="K176" s="121">
        <f t="shared" si="133"/>
        <v>0</v>
      </c>
      <c r="L176" s="121">
        <f t="shared" si="133"/>
        <v>0</v>
      </c>
      <c r="M176" s="121">
        <f t="shared" si="133"/>
        <v>0</v>
      </c>
      <c r="N176" s="121">
        <f t="shared" si="133"/>
        <v>0</v>
      </c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ht="14.25" customHeight="1">
      <c r="A177" s="131" t="s">
        <v>172</v>
      </c>
      <c r="B177" s="121" t="str">
        <f>'Historicals B'!C279</f>
        <v/>
      </c>
      <c r="C177" s="121" t="str">
        <f>'Historicals B'!D279</f>
        <v/>
      </c>
      <c r="D177" s="121" t="str">
        <f>'Historicals B'!E279</f>
        <v/>
      </c>
      <c r="E177" s="121" t="str">
        <f>'Historicals B'!F279</f>
        <v/>
      </c>
      <c r="F177" s="121">
        <f>'Historicals B'!G279</f>
        <v>-0.17</v>
      </c>
      <c r="G177" s="121">
        <f>'Historicals B'!H279</f>
        <v>-0.22</v>
      </c>
      <c r="H177" s="121">
        <f>'Historicals B'!I279</f>
        <v>0.13</v>
      </c>
      <c r="I177" s="121">
        <f>'Historicals B'!J279</f>
        <v>-0.03</v>
      </c>
      <c r="J177" s="122">
        <v>0.0</v>
      </c>
      <c r="K177" s="122">
        <v>0.0</v>
      </c>
      <c r="L177" s="122">
        <v>0.0</v>
      </c>
      <c r="M177" s="122">
        <v>0.0</v>
      </c>
      <c r="N177" s="122">
        <v>0.0</v>
      </c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ht="14.25" customHeight="1">
      <c r="A178" s="131" t="s">
        <v>173</v>
      </c>
      <c r="B178" s="121" t="str">
        <f t="shared" ref="B178:N178" si="134">+IFERROR(B176-B177,"nm")</f>
        <v>nm</v>
      </c>
      <c r="C178" s="121" t="str">
        <f t="shared" si="134"/>
        <v>nm</v>
      </c>
      <c r="D178" s="121" t="str">
        <f t="shared" si="134"/>
        <v>nm</v>
      </c>
      <c r="E178" s="121" t="str">
        <f t="shared" si="134"/>
        <v>nm</v>
      </c>
      <c r="F178" s="121">
        <f t="shared" si="134"/>
        <v>-0.01055555556</v>
      </c>
      <c r="G178" s="121">
        <f t="shared" si="134"/>
        <v>-0.02576271186</v>
      </c>
      <c r="H178" s="121">
        <f t="shared" si="134"/>
        <v>0.03853932584</v>
      </c>
      <c r="I178" s="121">
        <f t="shared" si="134"/>
        <v>0.02038461538</v>
      </c>
      <c r="J178" s="121">
        <f t="shared" si="134"/>
        <v>0</v>
      </c>
      <c r="K178" s="121">
        <f t="shared" si="134"/>
        <v>0</v>
      </c>
      <c r="L178" s="121">
        <f t="shared" si="134"/>
        <v>0</v>
      </c>
      <c r="M178" s="121">
        <f t="shared" si="134"/>
        <v>0</v>
      </c>
      <c r="N178" s="121">
        <f t="shared" si="134"/>
        <v>0</v>
      </c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ht="14.25" customHeight="1">
      <c r="A179" s="46" t="s">
        <v>110</v>
      </c>
      <c r="E179" s="56">
        <v>28.0</v>
      </c>
      <c r="F179" s="56">
        <v>24.0</v>
      </c>
      <c r="G179" s="56">
        <v>25.0</v>
      </c>
      <c r="H179" s="56">
        <v>29.0</v>
      </c>
      <c r="I179" s="56">
        <v>26.0</v>
      </c>
      <c r="J179" s="56">
        <v>26.0</v>
      </c>
      <c r="K179" s="56">
        <v>26.0</v>
      </c>
      <c r="L179" s="56">
        <v>26.0</v>
      </c>
      <c r="M179" s="56">
        <v>26.0</v>
      </c>
      <c r="N179" s="56">
        <v>26.0</v>
      </c>
    </row>
    <row r="180" ht="14.25" customHeight="1">
      <c r="A180" s="131" t="s">
        <v>159</v>
      </c>
      <c r="B180" s="121" t="str">
        <f t="shared" ref="B180:N180" si="135">+IFERROR(B179/A179-1,"nm")</f>
        <v>nm</v>
      </c>
      <c r="C180" s="121" t="str">
        <f t="shared" si="135"/>
        <v>nm</v>
      </c>
      <c r="D180" s="121" t="str">
        <f t="shared" si="135"/>
        <v>nm</v>
      </c>
      <c r="E180" s="121" t="str">
        <f t="shared" si="135"/>
        <v>nm</v>
      </c>
      <c r="F180" s="121">
        <f t="shared" si="135"/>
        <v>-0.1428571429</v>
      </c>
      <c r="G180" s="121">
        <f t="shared" si="135"/>
        <v>0.04166666667</v>
      </c>
      <c r="H180" s="121">
        <f t="shared" si="135"/>
        <v>0.16</v>
      </c>
      <c r="I180" s="121">
        <f t="shared" si="135"/>
        <v>-0.1034482759</v>
      </c>
      <c r="J180" s="121">
        <f t="shared" si="135"/>
        <v>0</v>
      </c>
      <c r="K180" s="121">
        <f t="shared" si="135"/>
        <v>0</v>
      </c>
      <c r="L180" s="121">
        <f t="shared" si="135"/>
        <v>0</v>
      </c>
      <c r="M180" s="121">
        <f t="shared" si="135"/>
        <v>0</v>
      </c>
      <c r="N180" s="121">
        <f t="shared" si="135"/>
        <v>0</v>
      </c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ht="14.25" customHeight="1">
      <c r="A181" s="131" t="s">
        <v>172</v>
      </c>
      <c r="B181" s="121" t="str">
        <f>'Historicals B'!C280</f>
        <v/>
      </c>
      <c r="C181" s="121" t="str">
        <f>'Historicals B'!D280</f>
        <v/>
      </c>
      <c r="D181" s="121" t="str">
        <f>'Historicals B'!E280</f>
        <v/>
      </c>
      <c r="E181" s="121" t="str">
        <f>'Historicals B'!F280</f>
        <v/>
      </c>
      <c r="F181" s="121">
        <f>'Historicals B'!G280</f>
        <v>-0.13</v>
      </c>
      <c r="G181" s="121">
        <f>'Historicals B'!H280</f>
        <v>0.08</v>
      </c>
      <c r="H181" s="121">
        <f>'Historicals B'!I280</f>
        <v>0.14</v>
      </c>
      <c r="I181" s="121">
        <f>'Historicals B'!J280</f>
        <v>-0.16</v>
      </c>
      <c r="J181" s="122">
        <v>0.0</v>
      </c>
      <c r="K181" s="122">
        <v>0.0</v>
      </c>
      <c r="L181" s="122">
        <v>0.0</v>
      </c>
      <c r="M181" s="122">
        <v>0.0</v>
      </c>
      <c r="N181" s="122">
        <v>0.0</v>
      </c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ht="14.25" customHeight="1">
      <c r="A182" s="131" t="s">
        <v>173</v>
      </c>
      <c r="B182" s="121" t="str">
        <f t="shared" ref="B182:N182" si="136">+IFERROR(B180-B181,"nm")</f>
        <v>nm</v>
      </c>
      <c r="C182" s="121" t="str">
        <f t="shared" si="136"/>
        <v>nm</v>
      </c>
      <c r="D182" s="121" t="str">
        <f t="shared" si="136"/>
        <v>nm</v>
      </c>
      <c r="E182" s="121" t="str">
        <f t="shared" si="136"/>
        <v>nm</v>
      </c>
      <c r="F182" s="121">
        <f t="shared" si="136"/>
        <v>-0.01285714286</v>
      </c>
      <c r="G182" s="121">
        <f t="shared" si="136"/>
        <v>-0.03833333333</v>
      </c>
      <c r="H182" s="121">
        <f t="shared" si="136"/>
        <v>0.02</v>
      </c>
      <c r="I182" s="121">
        <f t="shared" si="136"/>
        <v>0.05655172414</v>
      </c>
      <c r="J182" s="121">
        <f t="shared" si="136"/>
        <v>0</v>
      </c>
      <c r="K182" s="121">
        <f t="shared" si="136"/>
        <v>0</v>
      </c>
      <c r="L182" s="121">
        <f t="shared" si="136"/>
        <v>0</v>
      </c>
      <c r="M182" s="121">
        <f t="shared" si="136"/>
        <v>0</v>
      </c>
      <c r="N182" s="121">
        <f t="shared" si="136"/>
        <v>0</v>
      </c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ht="14.25" customHeight="1">
      <c r="A183" s="129" t="s">
        <v>117</v>
      </c>
      <c r="E183" s="56">
        <v>103.0</v>
      </c>
      <c r="F183" s="56">
        <v>106.0</v>
      </c>
      <c r="G183" s="56">
        <v>90.0</v>
      </c>
      <c r="H183" s="56">
        <v>86.0</v>
      </c>
      <c r="I183" s="56">
        <v>123.0</v>
      </c>
      <c r="J183" s="56">
        <v>123.0</v>
      </c>
      <c r="K183" s="56">
        <v>123.0</v>
      </c>
      <c r="L183" s="56">
        <v>123.0</v>
      </c>
      <c r="M183" s="56">
        <v>123.0</v>
      </c>
      <c r="N183" s="56">
        <v>123.0</v>
      </c>
    </row>
    <row r="184" ht="14.25" customHeight="1">
      <c r="A184" s="131" t="s">
        <v>159</v>
      </c>
      <c r="B184" s="121" t="str">
        <f t="shared" ref="B184:N184" si="137">+IFERROR(B183/A183-1,"nm")</f>
        <v>nm</v>
      </c>
      <c r="C184" s="121" t="str">
        <f t="shared" si="137"/>
        <v>nm</v>
      </c>
      <c r="D184" s="121" t="str">
        <f t="shared" si="137"/>
        <v>nm</v>
      </c>
      <c r="E184" s="121" t="str">
        <f t="shared" si="137"/>
        <v>nm</v>
      </c>
      <c r="F184" s="121">
        <f t="shared" si="137"/>
        <v>0.02912621359</v>
      </c>
      <c r="G184" s="121">
        <f t="shared" si="137"/>
        <v>-0.1509433962</v>
      </c>
      <c r="H184" s="121">
        <f t="shared" si="137"/>
        <v>-0.04444444444</v>
      </c>
      <c r="I184" s="121">
        <f t="shared" si="137"/>
        <v>0.4302325581</v>
      </c>
      <c r="J184" s="121">
        <f t="shared" si="137"/>
        <v>0</v>
      </c>
      <c r="K184" s="121">
        <f t="shared" si="137"/>
        <v>0</v>
      </c>
      <c r="L184" s="121">
        <f t="shared" si="137"/>
        <v>0</v>
      </c>
      <c r="M184" s="121">
        <f t="shared" si="137"/>
        <v>0</v>
      </c>
      <c r="N184" s="121">
        <f t="shared" si="137"/>
        <v>0</v>
      </c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ht="14.25" customHeight="1">
      <c r="A185" s="131" t="s">
        <v>172</v>
      </c>
      <c r="B185" s="121" t="str">
        <f>'Historicals B'!C281</f>
        <v/>
      </c>
      <c r="C185" s="121" t="str">
        <f>'Historicals B'!D281</f>
        <v/>
      </c>
      <c r="D185" s="121" t="str">
        <f>'Historicals B'!E281</f>
        <v/>
      </c>
      <c r="E185" s="121" t="str">
        <f>'Historicals B'!F281</f>
        <v/>
      </c>
      <c r="F185" s="121">
        <f>'Historicals B'!G281</f>
        <v>0.04</v>
      </c>
      <c r="G185" s="121">
        <f>'Historicals B'!H281</f>
        <v>-0.14</v>
      </c>
      <c r="H185" s="121">
        <f>'Historicals B'!I281</f>
        <v>-0.01</v>
      </c>
      <c r="I185" s="121">
        <f>'Historicals B'!J281</f>
        <v>0.42</v>
      </c>
      <c r="J185" s="122">
        <v>0.0</v>
      </c>
      <c r="K185" s="122">
        <v>0.0</v>
      </c>
      <c r="L185" s="122">
        <v>0.0</v>
      </c>
      <c r="M185" s="122">
        <v>0.0</v>
      </c>
      <c r="N185" s="122">
        <v>0.0</v>
      </c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ht="14.25" customHeight="1">
      <c r="A186" s="131" t="s">
        <v>173</v>
      </c>
      <c r="B186" s="121" t="str">
        <f t="shared" ref="B186:N186" si="138">+IFERROR(B184-B185,"nm")</f>
        <v>nm</v>
      </c>
      <c r="C186" s="121" t="str">
        <f t="shared" si="138"/>
        <v>nm</v>
      </c>
      <c r="D186" s="121" t="str">
        <f t="shared" si="138"/>
        <v>nm</v>
      </c>
      <c r="E186" s="121" t="str">
        <f t="shared" si="138"/>
        <v>nm</v>
      </c>
      <c r="F186" s="121">
        <f t="shared" si="138"/>
        <v>-0.01087378641</v>
      </c>
      <c r="G186" s="121">
        <f t="shared" si="138"/>
        <v>-0.01094339623</v>
      </c>
      <c r="H186" s="121">
        <f t="shared" si="138"/>
        <v>-0.03444444444</v>
      </c>
      <c r="I186" s="121">
        <f t="shared" si="138"/>
        <v>0.01023255814</v>
      </c>
      <c r="J186" s="121">
        <f t="shared" si="138"/>
        <v>0</v>
      </c>
      <c r="K186" s="121">
        <f t="shared" si="138"/>
        <v>0</v>
      </c>
      <c r="L186" s="121">
        <f t="shared" si="138"/>
        <v>0</v>
      </c>
      <c r="M186" s="121">
        <f t="shared" si="138"/>
        <v>0</v>
      </c>
      <c r="N186" s="121">
        <f t="shared" si="138"/>
        <v>0</v>
      </c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ht="14.25" customHeight="1">
      <c r="A187" s="129" t="s">
        <v>134</v>
      </c>
      <c r="B187" s="118">
        <f t="shared" ref="B187:N187" si="139">B190+B194</f>
        <v>535</v>
      </c>
      <c r="C187" s="118">
        <f t="shared" si="139"/>
        <v>514</v>
      </c>
      <c r="D187" s="118">
        <f t="shared" si="139"/>
        <v>505</v>
      </c>
      <c r="E187" s="118">
        <f t="shared" si="139"/>
        <v>343</v>
      </c>
      <c r="F187" s="118">
        <f t="shared" si="139"/>
        <v>334</v>
      </c>
      <c r="G187" s="118">
        <f t="shared" si="139"/>
        <v>322</v>
      </c>
      <c r="H187" s="118">
        <f t="shared" si="139"/>
        <v>569</v>
      </c>
      <c r="I187" s="118">
        <f t="shared" si="139"/>
        <v>691</v>
      </c>
      <c r="J187" s="120">
        <f t="shared" si="139"/>
        <v>691</v>
      </c>
      <c r="K187" s="120">
        <f t="shared" si="139"/>
        <v>691</v>
      </c>
      <c r="L187" s="120">
        <f t="shared" si="139"/>
        <v>691</v>
      </c>
      <c r="M187" s="120">
        <f t="shared" si="139"/>
        <v>691</v>
      </c>
      <c r="N187" s="120">
        <f t="shared" si="139"/>
        <v>691</v>
      </c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</row>
    <row r="188" ht="14.25" customHeight="1">
      <c r="A188" s="131" t="s">
        <v>159</v>
      </c>
      <c r="B188" s="121" t="str">
        <f t="shared" ref="B188:N188" si="140">+IFERROR(B187/A187-1,"nm")</f>
        <v>nm</v>
      </c>
      <c r="C188" s="121">
        <f t="shared" si="140"/>
        <v>-0.03925233645</v>
      </c>
      <c r="D188" s="121">
        <f t="shared" si="140"/>
        <v>-0.01750972763</v>
      </c>
      <c r="E188" s="121">
        <f t="shared" si="140"/>
        <v>-0.3207920792</v>
      </c>
      <c r="F188" s="121">
        <f t="shared" si="140"/>
        <v>-0.02623906706</v>
      </c>
      <c r="G188" s="121">
        <f t="shared" si="140"/>
        <v>-0.03592814371</v>
      </c>
      <c r="H188" s="121">
        <f t="shared" si="140"/>
        <v>0.7670807453</v>
      </c>
      <c r="I188" s="121">
        <f t="shared" si="140"/>
        <v>0.2144112478</v>
      </c>
      <c r="J188" s="121">
        <f t="shared" si="140"/>
        <v>0</v>
      </c>
      <c r="K188" s="121">
        <f t="shared" si="140"/>
        <v>0</v>
      </c>
      <c r="L188" s="121">
        <f t="shared" si="140"/>
        <v>0</v>
      </c>
      <c r="M188" s="121">
        <f t="shared" si="140"/>
        <v>0</v>
      </c>
      <c r="N188" s="121">
        <f t="shared" si="140"/>
        <v>0</v>
      </c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ht="14.25" customHeight="1">
      <c r="A189" s="131" t="s">
        <v>161</v>
      </c>
      <c r="B189" s="121">
        <f t="shared" ref="B189:N189" si="141">+IFERROR(B187/B$21,"nm")</f>
        <v>0.03893740902</v>
      </c>
      <c r="C189" s="121">
        <f t="shared" si="141"/>
        <v>0.03481441344</v>
      </c>
      <c r="D189" s="121">
        <f t="shared" si="141"/>
        <v>0.03318874869</v>
      </c>
      <c r="E189" s="121">
        <f t="shared" si="141"/>
        <v>0.02308986873</v>
      </c>
      <c r="F189" s="121">
        <f t="shared" si="141"/>
        <v>0.02100364734</v>
      </c>
      <c r="G189" s="121">
        <f t="shared" si="141"/>
        <v>0.02223142778</v>
      </c>
      <c r="H189" s="121">
        <f t="shared" si="141"/>
        <v>0.0331218348</v>
      </c>
      <c r="I189" s="121">
        <f t="shared" si="141"/>
        <v>0.03765052035</v>
      </c>
      <c r="J189" s="121">
        <f t="shared" si="141"/>
        <v>0.03765052035</v>
      </c>
      <c r="K189" s="121">
        <f t="shared" si="141"/>
        <v>0.03765052035</v>
      </c>
      <c r="L189" s="121">
        <f t="shared" si="141"/>
        <v>0.03765052035</v>
      </c>
      <c r="M189" s="121">
        <f t="shared" si="141"/>
        <v>0.03765052035</v>
      </c>
      <c r="N189" s="121">
        <f t="shared" si="141"/>
        <v>0.03765052035</v>
      </c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ht="14.25" customHeight="1">
      <c r="A190" s="118" t="s">
        <v>162</v>
      </c>
      <c r="B190" s="118">
        <f>'Historicals B'!C207</f>
        <v>18</v>
      </c>
      <c r="C190" s="118">
        <f>'Historicals B'!D207</f>
        <v>27</v>
      </c>
      <c r="D190" s="118">
        <f>'Historicals B'!E207</f>
        <v>28</v>
      </c>
      <c r="E190" s="118">
        <f>'Historicals B'!F207</f>
        <v>33</v>
      </c>
      <c r="F190" s="118">
        <f>'Historicals B'!G207</f>
        <v>31</v>
      </c>
      <c r="G190" s="118">
        <f>'Historicals B'!H207</f>
        <v>25</v>
      </c>
      <c r="H190" s="118">
        <f>'Historicals B'!I207</f>
        <v>26</v>
      </c>
      <c r="I190" s="118">
        <f>'Historicals B'!J207</f>
        <v>22</v>
      </c>
      <c r="J190" s="119">
        <v>22.0</v>
      </c>
      <c r="K190" s="119">
        <v>22.0</v>
      </c>
      <c r="L190" s="119">
        <v>22.0</v>
      </c>
      <c r="M190" s="119">
        <v>22.0</v>
      </c>
      <c r="N190" s="119">
        <v>22.0</v>
      </c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</row>
    <row r="191" ht="14.25" customHeight="1">
      <c r="A191" s="121" t="s">
        <v>159</v>
      </c>
      <c r="B191" s="121" t="str">
        <f t="shared" ref="B191:N191" si="142">+IFERROR(B190/A190-1,"nm")</f>
        <v>nm</v>
      </c>
      <c r="C191" s="121">
        <f t="shared" si="142"/>
        <v>0.5</v>
      </c>
      <c r="D191" s="121">
        <f t="shared" si="142"/>
        <v>0.03703703704</v>
      </c>
      <c r="E191" s="121">
        <f t="shared" si="142"/>
        <v>0.1785714286</v>
      </c>
      <c r="F191" s="121">
        <f t="shared" si="142"/>
        <v>-0.06060606061</v>
      </c>
      <c r="G191" s="121">
        <f t="shared" si="142"/>
        <v>-0.1935483871</v>
      </c>
      <c r="H191" s="121">
        <f t="shared" si="142"/>
        <v>0.04</v>
      </c>
      <c r="I191" s="121">
        <f t="shared" si="142"/>
        <v>-0.1538461538</v>
      </c>
      <c r="J191" s="121">
        <f t="shared" si="142"/>
        <v>0</v>
      </c>
      <c r="K191" s="121">
        <f t="shared" si="142"/>
        <v>0</v>
      </c>
      <c r="L191" s="121">
        <f t="shared" si="142"/>
        <v>0</v>
      </c>
      <c r="M191" s="121">
        <f t="shared" si="142"/>
        <v>0</v>
      </c>
      <c r="N191" s="121">
        <f t="shared" si="142"/>
        <v>0</v>
      </c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ht="14.25" customHeight="1">
      <c r="A192" s="121" t="s">
        <v>164</v>
      </c>
      <c r="B192" s="121">
        <f t="shared" ref="B192:N192" si="143">+IFERROR(B190/B$21,"nm")</f>
        <v>0.001310043668</v>
      </c>
      <c r="C192" s="121">
        <f t="shared" si="143"/>
        <v>0.00182877269</v>
      </c>
      <c r="D192" s="121">
        <f t="shared" si="143"/>
        <v>0.001840168244</v>
      </c>
      <c r="E192" s="121">
        <f t="shared" si="143"/>
        <v>0.002221474251</v>
      </c>
      <c r="F192" s="121">
        <f t="shared" si="143"/>
        <v>0.001949440322</v>
      </c>
      <c r="G192" s="121">
        <f t="shared" si="143"/>
        <v>0.00172604253</v>
      </c>
      <c r="H192" s="121">
        <f t="shared" si="143"/>
        <v>0.001513475755</v>
      </c>
      <c r="I192" s="121">
        <f t="shared" si="143"/>
        <v>0.001198714107</v>
      </c>
      <c r="J192" s="121">
        <f t="shared" si="143"/>
        <v>0.001198714107</v>
      </c>
      <c r="K192" s="121">
        <f t="shared" si="143"/>
        <v>0.001198714107</v>
      </c>
      <c r="L192" s="121">
        <f t="shared" si="143"/>
        <v>0.001198714107</v>
      </c>
      <c r="M192" s="121">
        <f t="shared" si="143"/>
        <v>0.001198714107</v>
      </c>
      <c r="N192" s="121">
        <f t="shared" si="143"/>
        <v>0.001198714107</v>
      </c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ht="14.25" customHeight="1">
      <c r="A193" s="121" t="s">
        <v>174</v>
      </c>
      <c r="B193" s="121">
        <f t="shared" ref="B193:N193" si="144">+IFERROR(B190/B200,"nm")</f>
        <v>0.1475409836</v>
      </c>
      <c r="C193" s="121">
        <f t="shared" si="144"/>
        <v>0.216</v>
      </c>
      <c r="D193" s="121">
        <f t="shared" si="144"/>
        <v>0.224</v>
      </c>
      <c r="E193" s="121">
        <f t="shared" si="144"/>
        <v>0.2869565217</v>
      </c>
      <c r="F193" s="121">
        <f t="shared" si="144"/>
        <v>0.31</v>
      </c>
      <c r="G193" s="121">
        <f t="shared" si="144"/>
        <v>0.3125</v>
      </c>
      <c r="H193" s="121">
        <f t="shared" si="144"/>
        <v>0.4126984127</v>
      </c>
      <c r="I193" s="121">
        <f t="shared" si="144"/>
        <v>0.4489795918</v>
      </c>
      <c r="J193" s="121">
        <f t="shared" si="144"/>
        <v>0.4489795918</v>
      </c>
      <c r="K193" s="121">
        <f t="shared" si="144"/>
        <v>0.4489795918</v>
      </c>
      <c r="L193" s="121">
        <f t="shared" si="144"/>
        <v>0.4489795918</v>
      </c>
      <c r="M193" s="121">
        <f t="shared" si="144"/>
        <v>0.4489795918</v>
      </c>
      <c r="N193" s="121">
        <f t="shared" si="144"/>
        <v>0.4489795918</v>
      </c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ht="14.25" customHeight="1">
      <c r="A194" s="118" t="s">
        <v>165</v>
      </c>
      <c r="B194" s="118">
        <f>'Historicals B'!C162</f>
        <v>517</v>
      </c>
      <c r="C194" s="118">
        <f>'Historicals B'!D162</f>
        <v>487</v>
      </c>
      <c r="D194" s="118">
        <f>'Historicals B'!E162</f>
        <v>477</v>
      </c>
      <c r="E194" s="118">
        <f>'Historicals B'!F162</f>
        <v>310</v>
      </c>
      <c r="F194" s="118">
        <f>'Historicals B'!G162</f>
        <v>303</v>
      </c>
      <c r="G194" s="118">
        <f>'Historicals B'!H162</f>
        <v>297</v>
      </c>
      <c r="H194" s="118">
        <f>'Historicals B'!I162</f>
        <v>543</v>
      </c>
      <c r="I194" s="118">
        <f>'Historicals B'!J162</f>
        <v>669</v>
      </c>
      <c r="J194" s="119">
        <v>669.0</v>
      </c>
      <c r="K194" s="119">
        <v>669.0</v>
      </c>
      <c r="L194" s="119">
        <v>669.0</v>
      </c>
      <c r="M194" s="119">
        <v>669.0</v>
      </c>
      <c r="N194" s="119">
        <v>669.0</v>
      </c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</row>
    <row r="195" ht="14.25" customHeight="1">
      <c r="A195" s="121" t="s">
        <v>159</v>
      </c>
      <c r="B195" s="121" t="str">
        <f t="shared" ref="B195:N195" si="145">+IFERROR(B194/A194-1,"nm")</f>
        <v>nm</v>
      </c>
      <c r="C195" s="121">
        <f t="shared" si="145"/>
        <v>-0.0580270793</v>
      </c>
      <c r="D195" s="121">
        <f t="shared" si="145"/>
        <v>-0.0205338809</v>
      </c>
      <c r="E195" s="121">
        <f t="shared" si="145"/>
        <v>-0.3501048218</v>
      </c>
      <c r="F195" s="121">
        <f t="shared" si="145"/>
        <v>-0.02258064516</v>
      </c>
      <c r="G195" s="121">
        <f t="shared" si="145"/>
        <v>-0.0198019802</v>
      </c>
      <c r="H195" s="121">
        <f t="shared" si="145"/>
        <v>0.8282828283</v>
      </c>
      <c r="I195" s="121">
        <f t="shared" si="145"/>
        <v>0.2320441989</v>
      </c>
      <c r="J195" s="121">
        <f t="shared" si="145"/>
        <v>0</v>
      </c>
      <c r="K195" s="121">
        <f t="shared" si="145"/>
        <v>0</v>
      </c>
      <c r="L195" s="121">
        <f t="shared" si="145"/>
        <v>0</v>
      </c>
      <c r="M195" s="121">
        <f t="shared" si="145"/>
        <v>0</v>
      </c>
      <c r="N195" s="121">
        <f t="shared" si="145"/>
        <v>0</v>
      </c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ht="14.25" customHeight="1">
      <c r="A196" s="121" t="s">
        <v>161</v>
      </c>
      <c r="B196" s="121">
        <f t="shared" ref="B196:N196" si="146">+IFERROR(B194/B$21,"nm")</f>
        <v>0.03762736536</v>
      </c>
      <c r="C196" s="121">
        <f t="shared" si="146"/>
        <v>0.03298564075</v>
      </c>
      <c r="D196" s="121">
        <f t="shared" si="146"/>
        <v>0.03134858044</v>
      </c>
      <c r="E196" s="121">
        <f t="shared" si="146"/>
        <v>0.02086839448</v>
      </c>
      <c r="F196" s="121">
        <f t="shared" si="146"/>
        <v>0.01905420702</v>
      </c>
      <c r="G196" s="121">
        <f t="shared" si="146"/>
        <v>0.02050538525</v>
      </c>
      <c r="H196" s="121">
        <f t="shared" si="146"/>
        <v>0.03160835904</v>
      </c>
      <c r="I196" s="121">
        <f t="shared" si="146"/>
        <v>0.03645180624</v>
      </c>
      <c r="J196" s="121">
        <f t="shared" si="146"/>
        <v>0.03645180624</v>
      </c>
      <c r="K196" s="121">
        <f t="shared" si="146"/>
        <v>0.03645180624</v>
      </c>
      <c r="L196" s="121">
        <f t="shared" si="146"/>
        <v>0.03645180624</v>
      </c>
      <c r="M196" s="121">
        <f t="shared" si="146"/>
        <v>0.03645180624</v>
      </c>
      <c r="N196" s="121">
        <f t="shared" si="146"/>
        <v>0.03645180624</v>
      </c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ht="14.25" customHeight="1">
      <c r="A197" s="118" t="s">
        <v>167</v>
      </c>
      <c r="B197" s="118">
        <f>'Historicals B'!C192</f>
        <v>69</v>
      </c>
      <c r="C197" s="118">
        <f>'Historicals B'!D192</f>
        <v>39</v>
      </c>
      <c r="D197" s="118">
        <f>'Historicals B'!E192</f>
        <v>30</v>
      </c>
      <c r="E197" s="118">
        <f>'Historicals B'!F192</f>
        <v>22</v>
      </c>
      <c r="F197" s="118">
        <f>'Historicals B'!G192</f>
        <v>18</v>
      </c>
      <c r="G197" s="118">
        <f>'Historicals B'!H192</f>
        <v>12</v>
      </c>
      <c r="H197" s="118">
        <f>'Historicals B'!I192</f>
        <v>7</v>
      </c>
      <c r="I197" s="118">
        <f>'Historicals B'!J192</f>
        <v>9</v>
      </c>
      <c r="J197" s="119">
        <v>9.0</v>
      </c>
      <c r="K197" s="119">
        <v>9.0</v>
      </c>
      <c r="L197" s="119">
        <v>9.0</v>
      </c>
      <c r="M197" s="119">
        <v>9.0</v>
      </c>
      <c r="N197" s="119">
        <v>9.0</v>
      </c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</row>
    <row r="198" ht="14.25" customHeight="1">
      <c r="A198" s="121" t="s">
        <v>159</v>
      </c>
      <c r="B198" s="121" t="str">
        <f t="shared" ref="B198:N198" si="147">+IFERROR(B197/A197-1,"nm")</f>
        <v>nm</v>
      </c>
      <c r="C198" s="121">
        <f t="shared" si="147"/>
        <v>-0.4347826087</v>
      </c>
      <c r="D198" s="121">
        <f t="shared" si="147"/>
        <v>-0.2307692308</v>
      </c>
      <c r="E198" s="121">
        <f t="shared" si="147"/>
        <v>-0.2666666667</v>
      </c>
      <c r="F198" s="121">
        <f t="shared" si="147"/>
        <v>-0.1818181818</v>
      </c>
      <c r="G198" s="121">
        <f t="shared" si="147"/>
        <v>-0.3333333333</v>
      </c>
      <c r="H198" s="121">
        <f t="shared" si="147"/>
        <v>-0.4166666667</v>
      </c>
      <c r="I198" s="121">
        <f t="shared" si="147"/>
        <v>0.2857142857</v>
      </c>
      <c r="J198" s="121">
        <f t="shared" si="147"/>
        <v>0</v>
      </c>
      <c r="K198" s="121">
        <f t="shared" si="147"/>
        <v>0</v>
      </c>
      <c r="L198" s="121">
        <f t="shared" si="147"/>
        <v>0</v>
      </c>
      <c r="M198" s="121">
        <f t="shared" si="147"/>
        <v>0</v>
      </c>
      <c r="N198" s="121">
        <f t="shared" si="147"/>
        <v>0</v>
      </c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ht="14.25" customHeight="1">
      <c r="A199" s="121" t="s">
        <v>164</v>
      </c>
      <c r="B199" s="121">
        <f t="shared" ref="B199:N199" si="148">+IFERROR(B197/B$21,"nm")</f>
        <v>0.005021834061</v>
      </c>
      <c r="C199" s="121">
        <f t="shared" si="148"/>
        <v>0.002641560553</v>
      </c>
      <c r="D199" s="121">
        <f t="shared" si="148"/>
        <v>0.001971608833</v>
      </c>
      <c r="E199" s="121">
        <f t="shared" si="148"/>
        <v>0.001480982834</v>
      </c>
      <c r="F199" s="121">
        <f t="shared" si="148"/>
        <v>0.00113193309</v>
      </c>
      <c r="G199" s="121">
        <f t="shared" si="148"/>
        <v>0.0008285004143</v>
      </c>
      <c r="H199" s="121">
        <f t="shared" si="148"/>
        <v>0.0004074742418</v>
      </c>
      <c r="I199" s="121">
        <f t="shared" si="148"/>
        <v>0.0004903830436</v>
      </c>
      <c r="J199" s="121">
        <f t="shared" si="148"/>
        <v>0.0004903830436</v>
      </c>
      <c r="K199" s="121">
        <f t="shared" si="148"/>
        <v>0.0004903830436</v>
      </c>
      <c r="L199" s="121">
        <f t="shared" si="148"/>
        <v>0.0004903830436</v>
      </c>
      <c r="M199" s="121">
        <f t="shared" si="148"/>
        <v>0.0004903830436</v>
      </c>
      <c r="N199" s="121">
        <f t="shared" si="148"/>
        <v>0.0004903830436</v>
      </c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ht="14.25" customHeight="1">
      <c r="A200" s="118" t="s">
        <v>169</v>
      </c>
      <c r="B200" s="118">
        <f>'Historicals B'!C177</f>
        <v>122</v>
      </c>
      <c r="C200" s="118">
        <f>'Historicals B'!D177</f>
        <v>125</v>
      </c>
      <c r="D200" s="118">
        <f>'Historicals B'!E177</f>
        <v>125</v>
      </c>
      <c r="E200" s="118">
        <f>'Historicals B'!F177</f>
        <v>115</v>
      </c>
      <c r="F200" s="118">
        <f>'Historicals B'!G177</f>
        <v>100</v>
      </c>
      <c r="G200" s="118">
        <f>'Historicals B'!H177</f>
        <v>80</v>
      </c>
      <c r="H200" s="118">
        <f>'Historicals B'!I177</f>
        <v>63</v>
      </c>
      <c r="I200" s="118">
        <f>'Historicals B'!J177</f>
        <v>49</v>
      </c>
      <c r="J200" s="119">
        <v>49.0</v>
      </c>
      <c r="K200" s="119">
        <v>49.0</v>
      </c>
      <c r="L200" s="119">
        <v>49.0</v>
      </c>
      <c r="M200" s="119">
        <v>49.0</v>
      </c>
      <c r="N200" s="119">
        <v>49.0</v>
      </c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</row>
    <row r="201" ht="14.25" customHeight="1">
      <c r="A201" s="121" t="s">
        <v>159</v>
      </c>
      <c r="B201" s="121" t="str">
        <f t="shared" ref="B201:N201" si="149">+IFERROR(B200/A200-1,"nm")</f>
        <v>nm</v>
      </c>
      <c r="C201" s="121">
        <f t="shared" si="149"/>
        <v>0.02459016393</v>
      </c>
      <c r="D201" s="121">
        <f t="shared" si="149"/>
        <v>0</v>
      </c>
      <c r="E201" s="121">
        <f t="shared" si="149"/>
        <v>-0.08</v>
      </c>
      <c r="F201" s="121">
        <f t="shared" si="149"/>
        <v>-0.1304347826</v>
      </c>
      <c r="G201" s="121">
        <f t="shared" si="149"/>
        <v>-0.2</v>
      </c>
      <c r="H201" s="121">
        <f t="shared" si="149"/>
        <v>-0.2125</v>
      </c>
      <c r="I201" s="121">
        <f t="shared" si="149"/>
        <v>-0.2222222222</v>
      </c>
      <c r="J201" s="121">
        <f t="shared" si="149"/>
        <v>0</v>
      </c>
      <c r="K201" s="121">
        <f t="shared" si="149"/>
        <v>0</v>
      </c>
      <c r="L201" s="121">
        <f t="shared" si="149"/>
        <v>0</v>
      </c>
      <c r="M201" s="121">
        <f t="shared" si="149"/>
        <v>0</v>
      </c>
      <c r="N201" s="121">
        <f t="shared" si="149"/>
        <v>0</v>
      </c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ht="14.25" customHeight="1">
      <c r="A202" s="121" t="s">
        <v>164</v>
      </c>
      <c r="B202" s="121">
        <f t="shared" ref="B202:N202" si="150">+IFERROR(B200/B$21,"nm")</f>
        <v>0.008879184862</v>
      </c>
      <c r="C202" s="121">
        <f t="shared" si="150"/>
        <v>0.008466540233</v>
      </c>
      <c r="D202" s="121">
        <f t="shared" si="150"/>
        <v>0.008215036803</v>
      </c>
      <c r="E202" s="121">
        <f t="shared" si="150"/>
        <v>0.007741501178</v>
      </c>
      <c r="F202" s="121">
        <f t="shared" si="150"/>
        <v>0.006288517168</v>
      </c>
      <c r="G202" s="121">
        <f t="shared" si="150"/>
        <v>0.005523336095</v>
      </c>
      <c r="H202" s="121">
        <f t="shared" si="150"/>
        <v>0.003667268176</v>
      </c>
      <c r="I202" s="121">
        <f t="shared" si="150"/>
        <v>0.002669863238</v>
      </c>
      <c r="J202" s="121">
        <f t="shared" si="150"/>
        <v>0.002669863238</v>
      </c>
      <c r="K202" s="121">
        <f t="shared" si="150"/>
        <v>0.002669863238</v>
      </c>
      <c r="L202" s="121">
        <f t="shared" si="150"/>
        <v>0.002669863238</v>
      </c>
      <c r="M202" s="121">
        <f t="shared" si="150"/>
        <v>0.002669863238</v>
      </c>
      <c r="N202" s="121">
        <f t="shared" si="150"/>
        <v>0.002669863238</v>
      </c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