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 " sheetId="2" r:id="rId5"/>
    <sheet state="visible" name="Segmental forecast" sheetId="3" r:id="rId6"/>
    <sheet state="hidden" name="Historicals B" sheetId="4" r:id="rId7"/>
    <sheet state="visible" name="Three Statements" sheetId="5" r:id="rId8"/>
  </sheets>
  <definedNames/>
  <calcPr/>
  <extLst>
    <ext uri="GoogleSheetsCustomDataVersion2">
      <go:sheetsCustomData xmlns:go="http://customooxmlschemas.google.com/" r:id="rId9" roundtripDataChecksum="+oCBd24su/SBJKBMoywNIG7iWDbtkOE7aGmkMI77i0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ID#AAABYNDModc
Dell    (2024-11-06 17:17:18)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htewDvksf65O3DHd1Ruq4nIS/1KA=="/>
    </ext>
  </extLst>
</comments>
</file>

<file path=xl/sharedStrings.xml><?xml version="1.0" encoding="utf-8"?>
<sst xmlns="http://schemas.openxmlformats.org/spreadsheetml/2006/main" count="823" uniqueCount="219">
  <si>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</si>
  <si>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</si>
  <si>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</si>
  <si>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</si>
  <si>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</si>
  <si>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</si>
  <si>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</si>
  <si>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</si>
  <si>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</si>
  <si>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</si>
  <si>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</si>
  <si>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</si>
  <si>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</si>
  <si>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</si>
  <si>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</si>
  <si>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</si>
  <si>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</si>
  <si>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</si>
  <si>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</si>
  <si>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</si>
  <si>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EBITDA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</si>
  <si>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</si>
  <si>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</si>
  <si>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</si>
  <si>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</si>
  <si>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</si>
  <si>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</si>
  <si>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</si>
  <si>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</si>
  <si>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Deferred income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</si>
  <si>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</si>
  <si>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</si>
  <si>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</si>
  <si>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</si>
  <si>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</si>
  <si>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</si>
  <si>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</si>
  <si>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</si>
  <si>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</si>
  <si>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</si>
  <si>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</si>
  <si>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</si>
  <si>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</si>
  <si>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</si>
  <si>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</si>
  <si>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</si>
  <si>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</si>
  <si>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</si>
  <si>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</si>
  <si>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</si>
  <si>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</si>
  <si>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</si>
  <si>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</si>
  <si>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</si>
  <si>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</si>
  <si>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</si>
  <si>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</si>
  <si>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</si>
  <si>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</si>
  <si>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</si>
  <si>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</si>
  <si>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</si>
  <si>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</si>
  <si>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</si>
  <si>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</si>
  <si>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</si>
  <si>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</si>
  <si>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</si>
  <si>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</si>
  <si>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</si>
  <si>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</si>
  <si>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</si>
  <si>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</si>
  <si>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</si>
  <si>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</si>
  <si>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</si>
  <si>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</si>
  <si>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</si>
  <si>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</si>
  <si>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</si>
  <si>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</si>
  <si>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</si>
  <si>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reversr repurchase agreements</t>
  </si>
  <si>
    <t>Additions to property, plant and equipment</t>
  </si>
  <si>
    <t>Disposal of propery, plant &amp;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</si>
  <si>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</si>
  <si>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</si>
  <si>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</si>
  <si>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</si>
  <si>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 including current portion</t>
  </si>
  <si>
    <t>Increase (decrease) in notes payable, net</t>
  </si>
  <si>
    <t>Payment on capital lease and other financing obligations</t>
  </si>
  <si>
    <t>Repayment of borrowings</t>
  </si>
  <si>
    <t>Proceeds from exercise of stock options and other stock issuances</t>
  </si>
  <si>
    <t>Excess tax benefit from share 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</si>
  <si>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</si>
  <si>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</si>
  <si>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</si>
  <si>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</si>
  <si>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</si>
  <si>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</si>
  <si>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</si>
  <si>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</si>
  <si>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</si>
  <si>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</si>
  <si>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</si>
  <si>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</si>
  <si>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</si>
  <si>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</si>
  <si>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</si>
  <si>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</si>
  <si>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</si>
  <si>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</si>
  <si>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</si>
  <si>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</si>
  <si>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</si>
  <si>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Western Europe</t>
  </si>
  <si>
    <t>Europe, Middle East &amp; Africa</t>
  </si>
  <si>
    <t>Greater China</t>
  </si>
  <si>
    <t>Central &amp; Eastern Europe</t>
  </si>
  <si>
    <t>Emerging markets</t>
  </si>
  <si>
    <t>Japan</t>
  </si>
  <si>
    <t>Asia Pacific &amp; Latin America</t>
  </si>
  <si>
    <t>Global Brand Divisions</t>
  </si>
  <si>
    <t>TOTAL NIKE BRAND</t>
  </si>
  <si>
    <t>Converse</t>
  </si>
  <si>
    <t>Corporate</t>
  </si>
  <si>
    <t>TOTAL NIKE, INC. REVENUES</t>
  </si>
  <si>
    <t xml:space="preserve"> Check</t>
  </si>
  <si>
    <t>EBIT:</t>
  </si>
  <si>
    <t>Central &amp; Earstern Europe</t>
  </si>
  <si>
    <t>TOTAL NIKE, INC. EBIT</t>
  </si>
  <si>
    <t>PROPERTY, PLANT AND EQUIPMENT, NET</t>
  </si>
  <si>
    <t xml:space="preserve"> 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</si>
  <si>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</si>
  <si>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</si>
  <si>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</si>
  <si>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</si>
  <si>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</si>
  <si>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</si>
  <si>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</si>
  <si>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ACCOUNTS RECEIVABLE, NET</t>
  </si>
  <si>
    <t>TOTAL  ACCOUNTS RECEIVABLE, NET</t>
  </si>
  <si>
    <t>INVENTORIES</t>
  </si>
  <si>
    <t>TOTAL  LNVENTORIES</t>
  </si>
  <si>
    <t>Revenue Drivers</t>
  </si>
  <si>
    <t>Organic revenue growth</t>
  </si>
  <si>
    <t>Central and Eastern Europe</t>
  </si>
  <si>
    <t>Other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</si>
  <si>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</si>
  <si>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</si>
  <si>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</si>
  <si>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%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</si>
  <si>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</si>
  <si>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</si>
  <si>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</si>
  <si>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</si>
  <si>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</si>
  <si>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</si>
  <si>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</si>
  <si>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</si>
  <si>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</si>
  <si>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</si>
  <si>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Europe, Middle East &amp; Africa </t>
  </si>
  <si>
    <t>Asia, Pacific &amp; Latin America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</si>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</sst>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#,##0.00;(#,##0.00)"/>
    <numFmt numFmtId="166" formatCode="#,##0;(#,##0)"/>
    <numFmt numFmtId="167" formatCode="0.0%"/>
    <numFmt numFmtId="168" formatCode="_(* #,##0.00_);_(* \(#,##0.00\);_(* &quot;-&quot;??_);_(@_)"/>
  </numFmts>
  <fonts count="17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sz val="11.0"/>
      <color rgb="FFCC0000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i/>
      <color theme="1"/>
      <name val="Calibri"/>
    </font>
    <font>
      <i/>
      <color rgb="FF002060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sz val="11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496B0"/>
        <bgColor rgb="FF8496B0"/>
      </patternFill>
    </fill>
    <fill>
      <patternFill patternType="solid">
        <fgColor rgb="FF4472C4"/>
        <bgColor rgb="FF4472C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bottom" wrapText="1"/>
    </xf>
    <xf borderId="1" fillId="2" fontId="4" numFmtId="0" xfId="0" applyAlignment="1" applyBorder="1" applyFont="1">
      <alignment horizontal="right" vertical="bottom"/>
    </xf>
    <xf borderId="1" fillId="2" fontId="4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3" fillId="0" fontId="5" numFmtId="164" xfId="0" applyAlignment="1" applyBorder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5" numFmtId="164" xfId="0" applyAlignment="1" applyBorder="1" applyFont="1" applyNumberFormat="1">
      <alignment horizontal="right" vertical="bottom"/>
    </xf>
    <xf borderId="0" fillId="0" fontId="2" numFmtId="165" xfId="0" applyAlignment="1" applyFont="1" applyNumberFormat="1">
      <alignment vertical="bottom"/>
    </xf>
    <xf borderId="0" fillId="0" fontId="2" numFmtId="165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1" fillId="3" fontId="5" numFmtId="0" xfId="0" applyAlignment="1" applyBorder="1" applyFill="1" applyFont="1">
      <alignment horizontal="center" vertical="bottom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vertical="bottom"/>
    </xf>
    <xf borderId="0" fillId="0" fontId="2" numFmtId="164" xfId="0" applyAlignment="1" applyFont="1" applyNumberFormat="1">
      <alignment readingOrder="0" vertical="bottom"/>
    </xf>
    <xf borderId="1" fillId="3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5" fillId="0" fontId="5" numFmtId="164" xfId="0" applyAlignment="1" applyBorder="1" applyFont="1" applyNumberFormat="1">
      <alignment horizontal="right" vertical="bottom"/>
    </xf>
    <xf borderId="5" fillId="0" fontId="5" numFmtId="0" xfId="0" applyAlignment="1" applyBorder="1" applyFont="1">
      <alignment vertical="bottom"/>
    </xf>
    <xf borderId="1" fillId="3" fontId="2" numFmtId="164" xfId="0" applyAlignment="1" applyBorder="1" applyFont="1" applyNumberFormat="1">
      <alignment vertical="bottom"/>
    </xf>
    <xf borderId="0" fillId="0" fontId="2" numFmtId="167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4" fillId="0" fontId="5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horizontal="right" vertical="bottom"/>
    </xf>
    <xf borderId="0" fillId="4" fontId="5" numFmtId="0" xfId="0" applyAlignment="1" applyFont="1">
      <alignment horizontal="center" vertical="bottom"/>
    </xf>
    <xf borderId="0" fillId="4" fontId="5" numFmtId="164" xfId="0" applyAlignment="1" applyFont="1" applyNumberFormat="1">
      <alignment horizontal="center" vertical="bottom"/>
    </xf>
    <xf borderId="0" fillId="4" fontId="5" numFmtId="0" xfId="0" applyAlignment="1" applyFont="1">
      <alignment horizontal="right" vertical="bottom"/>
    </xf>
    <xf borderId="0" fillId="4" fontId="2" numFmtId="165" xfId="0" applyAlignment="1" applyFont="1" applyNumberFormat="1">
      <alignment horizontal="right" vertical="bottom"/>
    </xf>
    <xf borderId="0" fillId="4" fontId="2" numFmtId="166" xfId="0" applyAlignment="1" applyFont="1" applyNumberFormat="1">
      <alignment vertical="bottom"/>
    </xf>
    <xf borderId="0" fillId="4" fontId="5" numFmtId="166" xfId="0" applyAlignment="1" applyFont="1" applyNumberFormat="1">
      <alignment horizontal="center" vertical="bottom"/>
    </xf>
    <xf borderId="0" fillId="4" fontId="5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center" vertical="bottom"/>
    </xf>
    <xf borderId="0" fillId="4" fontId="7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right" shrinkToFit="0" vertical="bottom" wrapText="1"/>
    </xf>
    <xf borderId="0" fillId="4" fontId="2" numFmtId="4" xfId="0" applyAlignment="1" applyFont="1" applyNumberFormat="1">
      <alignment vertical="bottom"/>
    </xf>
    <xf borderId="1" fillId="4" fontId="5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167" xfId="0" applyAlignment="1" applyFont="1" applyNumberFormat="1">
      <alignment horizontal="right" vertical="bottom"/>
    </xf>
    <xf borderId="0" fillId="5" fontId="8" numFmtId="0" xfId="0" applyAlignment="1" applyFill="1" applyFont="1">
      <alignment vertical="bottom"/>
    </xf>
    <xf borderId="0" fillId="5" fontId="2" numFmtId="167" xfId="0" applyAlignment="1" applyFont="1" applyNumberFormat="1">
      <alignment vertical="bottom"/>
    </xf>
    <xf borderId="0" fillId="5" fontId="8" numFmtId="167" xfId="0" applyAlignment="1" applyFont="1" applyNumberFormat="1">
      <alignment horizontal="right" vertical="bottom"/>
    </xf>
    <xf borderId="0" fillId="5" fontId="9" numFmtId="0" xfId="0" applyAlignment="1" applyFont="1">
      <alignment vertical="bottom"/>
    </xf>
    <xf borderId="0" fillId="5" fontId="9" numFmtId="167" xfId="0" applyAlignment="1" applyFont="1" applyNumberFormat="1">
      <alignment horizontal="right" vertical="bottom"/>
    </xf>
    <xf borderId="0" fillId="0" fontId="9" numFmtId="10" xfId="0" applyAlignment="1" applyFont="1" applyNumberFormat="1">
      <alignment horizontal="right" vertical="bottom"/>
    </xf>
    <xf borderId="3" fillId="0" fontId="9" numFmtId="0" xfId="0" applyAlignment="1" applyBorder="1" applyFont="1">
      <alignment vertical="bottom"/>
    </xf>
    <xf borderId="3" fillId="0" fontId="2" numFmtId="167" xfId="0" applyAlignment="1" applyBorder="1" applyFont="1" applyNumberFormat="1">
      <alignment vertical="bottom"/>
    </xf>
    <xf borderId="3" fillId="0" fontId="8" numFmtId="167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0" fontId="2" numFmtId="167" xfId="0" applyAlignment="1" applyBorder="1" applyFont="1" applyNumberFormat="1">
      <alignment vertical="bottom"/>
    </xf>
    <xf borderId="4" fillId="0" fontId="8" numFmtId="167" xfId="0" applyAlignment="1" applyBorder="1" applyFont="1" applyNumberFormat="1">
      <alignment horizontal="right" vertical="bottom"/>
    </xf>
    <xf borderId="1" fillId="2" fontId="3" numFmtId="0" xfId="0" applyAlignment="1" applyBorder="1" applyFont="1">
      <alignment shrinkToFit="0" wrapText="1"/>
    </xf>
    <xf borderId="1" fillId="6" fontId="5" numFmtId="0" xfId="0" applyAlignment="1" applyBorder="1" applyFill="1" applyFont="1">
      <alignment horizontal="right" vertical="bottom"/>
    </xf>
    <xf borderId="1" fillId="7" fontId="4" numFmtId="164" xfId="0" applyAlignment="1" applyBorder="1" applyFill="1" applyFont="1" applyNumberFormat="1">
      <alignment vertical="bottom"/>
    </xf>
    <xf borderId="1" fillId="7" fontId="2" numFmtId="164" xfId="0" applyAlignment="1" applyBorder="1" applyFont="1" applyNumberFormat="1">
      <alignment vertical="bottom"/>
    </xf>
    <xf borderId="1" fillId="6" fontId="2" numFmtId="0" xfId="0" applyAlignment="1" applyBorder="1" applyFont="1">
      <alignment vertical="bottom"/>
    </xf>
    <xf borderId="0" fillId="0" fontId="5" numFmtId="164" xfId="0" applyAlignment="1" applyFont="1" applyNumberFormat="1">
      <alignment vertical="bottom"/>
    </xf>
    <xf borderId="0" fillId="0" fontId="10" numFmtId="164" xfId="0" applyAlignment="1" applyFont="1" applyNumberFormat="1">
      <alignment vertical="bottom"/>
    </xf>
    <xf borderId="0" fillId="0" fontId="11" numFmtId="167" xfId="0" applyAlignment="1" applyFont="1" applyNumberFormat="1">
      <alignment horizontal="right" vertical="bottom"/>
    </xf>
    <xf borderId="1" fillId="8" fontId="5" numFmtId="164" xfId="0" applyAlignment="1" applyBorder="1" applyFill="1" applyFont="1" applyNumberFormat="1">
      <alignment vertical="bottom"/>
    </xf>
    <xf borderId="1" fillId="8" fontId="2" numFmtId="164" xfId="0" applyAlignment="1" applyBorder="1" applyFont="1" applyNumberFormat="1">
      <alignment vertical="bottom"/>
    </xf>
    <xf borderId="1" fillId="9" fontId="12" numFmtId="167" xfId="0" applyAlignment="1" applyBorder="1" applyFill="1" applyFont="1" applyNumberFormat="1">
      <alignment horizontal="right" vertical="bottom"/>
    </xf>
    <xf borderId="1" fillId="8" fontId="5" numFmtId="164" xfId="0" applyAlignment="1" applyBorder="1" applyFont="1" applyNumberFormat="1">
      <alignment horizontal="center" vertical="bottom"/>
    </xf>
    <xf borderId="0" fillId="8" fontId="5" numFmtId="164" xfId="0" applyAlignment="1" applyFont="1" applyNumberFormat="1">
      <alignment vertical="bottom"/>
    </xf>
    <xf borderId="0" fillId="8" fontId="2" numFmtId="0" xfId="0" applyAlignment="1" applyFont="1">
      <alignment vertical="bottom"/>
    </xf>
    <xf borderId="0" fillId="0" fontId="5" numFmtId="1" xfId="0" applyAlignment="1" applyFont="1" applyNumberFormat="1">
      <alignment horizontal="right" vertical="bottom"/>
    </xf>
    <xf borderId="0" fillId="0" fontId="9" numFmtId="10" xfId="0" applyAlignment="1" applyFont="1" applyNumberFormat="1">
      <alignment vertical="bottom"/>
    </xf>
    <xf borderId="0" fillId="0" fontId="2" numFmtId="10" xfId="0" applyAlignment="1" applyFont="1" applyNumberFormat="1">
      <alignment vertical="bottom"/>
    </xf>
    <xf borderId="0" fillId="0" fontId="2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9" numFmtId="164" xfId="0" applyAlignment="1" applyFont="1" applyNumberFormat="1">
      <alignment vertical="bottom"/>
    </xf>
    <xf borderId="0" fillId="3" fontId="5" numFmtId="164" xfId="0" applyAlignment="1" applyFont="1" applyNumberFormat="1">
      <alignment vertical="bottom"/>
    </xf>
    <xf borderId="0" fillId="0" fontId="10" numFmtId="10" xfId="0" applyAlignment="1" applyFont="1" applyNumberFormat="1">
      <alignment vertical="bottom"/>
    </xf>
    <xf borderId="1" fillId="2" fontId="3" numFmtId="0" xfId="0" applyAlignment="1" applyBorder="1" applyFont="1">
      <alignment shrinkToFit="0" vertical="bottom" wrapText="1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0" fillId="0" fontId="5" numFmtId="0" xfId="0" applyAlignment="1" applyFont="1">
      <alignment horizontal="right" vertical="bottom"/>
    </xf>
    <xf borderId="1" fillId="2" fontId="13" numFmtId="0" xfId="0" applyAlignment="1" applyBorder="1" applyFont="1">
      <alignment shrinkToFit="0" vertical="center" wrapText="1"/>
    </xf>
    <xf borderId="1" fillId="2" fontId="14" numFmtId="0" xfId="0" applyAlignment="1" applyBorder="1" applyFont="1">
      <alignment horizontal="right"/>
    </xf>
    <xf borderId="1" fillId="6" fontId="5" numFmtId="0" xfId="0" applyBorder="1" applyFont="1"/>
    <xf borderId="1" fillId="10" fontId="14" numFmtId="164" xfId="0" applyAlignment="1" applyBorder="1" applyFill="1" applyFont="1" applyNumberFormat="1">
      <alignment horizontal="left"/>
    </xf>
    <xf borderId="0" fillId="0" fontId="5" numFmtId="0" xfId="0" applyFont="1"/>
    <xf borderId="0" fillId="0" fontId="5" numFmtId="164" xfId="0" applyFont="1" applyNumberFormat="1"/>
    <xf borderId="0" fillId="0" fontId="15" numFmtId="0" xfId="0" applyFont="1"/>
    <xf borderId="0" fillId="0" fontId="10" numFmtId="164" xfId="0" applyAlignment="1" applyFont="1" applyNumberFormat="1">
      <alignment horizontal="left"/>
    </xf>
    <xf borderId="0" fillId="0" fontId="10" numFmtId="167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0" fillId="0" fontId="2" numFmtId="164" xfId="0" applyFont="1" applyNumberFormat="1"/>
    <xf borderId="3" fillId="0" fontId="5" numFmtId="0" xfId="0" applyBorder="1" applyFont="1"/>
    <xf borderId="3" fillId="0" fontId="5" numFmtId="164" xfId="0" applyBorder="1" applyFont="1" applyNumberFormat="1"/>
    <xf borderId="0" fillId="0" fontId="2" numFmtId="0" xfId="0" applyAlignment="1" applyFont="1">
      <alignment horizontal="left"/>
    </xf>
    <xf borderId="4" fillId="0" fontId="5" numFmtId="0" xfId="0" applyBorder="1" applyFont="1"/>
    <xf borderId="4" fillId="0" fontId="5" numFmtId="164" xfId="0" applyBorder="1" applyFont="1" applyNumberFormat="1"/>
    <xf borderId="0" fillId="0" fontId="2" numFmtId="168" xfId="0" applyFont="1" applyNumberFormat="1"/>
    <xf borderId="0" fillId="11" fontId="2" numFmtId="4" xfId="0" applyFill="1" applyFont="1" applyNumberFormat="1"/>
    <xf borderId="0" fillId="11" fontId="5" numFmtId="0" xfId="0" applyFont="1"/>
    <xf borderId="0" fillId="11" fontId="15" numFmtId="0" xfId="0" applyFont="1"/>
    <xf borderId="0" fillId="11" fontId="2" numFmtId="3" xfId="0" applyFont="1" applyNumberFormat="1"/>
    <xf borderId="0" fillId="11" fontId="14" numFmtId="0" xfId="0" applyFont="1"/>
    <xf borderId="0" fillId="11" fontId="14" numFmtId="164" xfId="0" applyAlignment="1" applyFont="1" applyNumberFormat="1">
      <alignment horizontal="left"/>
    </xf>
    <xf borderId="0" fillId="11" fontId="2" numFmtId="0" xfId="0" applyFont="1"/>
    <xf borderId="1" fillId="10" fontId="14" numFmtId="0" xfId="0" applyBorder="1" applyFont="1"/>
    <xf borderId="0" fillId="0" fontId="16" numFmtId="168" xfId="0" applyFont="1" applyNumberFormat="1"/>
    <xf borderId="6" fillId="10" fontId="14" numFmtId="0" xfId="0" applyBorder="1" applyFont="1"/>
    <xf borderId="6" fillId="10" fontId="14" numFmtId="164" xfId="0" applyAlignment="1" applyBorder="1" applyFont="1" applyNumberFormat="1">
      <alignment horizontal="left"/>
    </xf>
    <xf borderId="6" fillId="6" fontId="5" numFmtId="0" xfId="0" applyBorder="1" applyFont="1"/>
    <xf borderId="0" fillId="0" fontId="2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3" t="s">
        <v>3</v>
      </c>
    </row>
    <row r="5" ht="14.25" customHeight="1">
      <c r="A5" s="2"/>
    </row>
    <row r="6" ht="14.25" customHeight="1">
      <c r="A6" s="2"/>
    </row>
    <row r="7" ht="14.25" customHeight="1">
      <c r="A7" s="3"/>
    </row>
    <row r="8" ht="14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"/>
    </row>
    <row r="10" ht="14.25" customHeight="1">
      <c r="A10" s="2"/>
    </row>
    <row r="11" ht="14.25" customHeight="1">
      <c r="A11" s="2"/>
    </row>
    <row r="12" ht="14.25" customHeight="1">
      <c r="A12" s="3"/>
    </row>
    <row r="13" ht="14.25" customHeight="1">
      <c r="A13" s="3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7" width="8.71"/>
  </cols>
  <sheetData>
    <row r="1" ht="60.0" customHeight="1">
      <c r="A1" s="5" t="s">
        <v>4</v>
      </c>
      <c r="B1" s="6">
        <v>2014.0</v>
      </c>
      <c r="C1" s="6">
        <f t="shared" ref="C1:I1" si="1">+D1-1</f>
        <v>2015</v>
      </c>
      <c r="D1" s="6">
        <f t="shared" si="1"/>
        <v>2016</v>
      </c>
      <c r="E1" s="6">
        <f t="shared" si="1"/>
        <v>2017</v>
      </c>
      <c r="F1" s="6">
        <f t="shared" si="1"/>
        <v>2018</v>
      </c>
      <c r="G1" s="6">
        <f t="shared" si="1"/>
        <v>2019</v>
      </c>
      <c r="H1" s="6">
        <f t="shared" si="1"/>
        <v>2020</v>
      </c>
      <c r="I1" s="6">
        <f t="shared" si="1"/>
        <v>2021</v>
      </c>
      <c r="J1" s="7">
        <v>2022.0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ht="14.25" customHeight="1">
      <c r="A2" s="8" t="s">
        <v>5</v>
      </c>
      <c r="B2" s="9">
        <v>27799.0</v>
      </c>
      <c r="C2" s="9">
        <v>30601.0</v>
      </c>
      <c r="D2" s="9">
        <v>32376.0</v>
      </c>
      <c r="E2" s="9">
        <v>34350.0</v>
      </c>
      <c r="F2" s="9">
        <v>36397.0</v>
      </c>
      <c r="G2" s="9">
        <v>39117.0</v>
      </c>
      <c r="H2" s="9">
        <v>37403.0</v>
      </c>
      <c r="I2" s="9">
        <v>44538.0</v>
      </c>
      <c r="J2" s="9">
        <v>46710.0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14.25" customHeight="1">
      <c r="A3" s="10" t="s">
        <v>6</v>
      </c>
      <c r="B3" s="11">
        <v>15353.0</v>
      </c>
      <c r="C3" s="11">
        <v>16534.0</v>
      </c>
      <c r="D3" s="11">
        <v>17405.0</v>
      </c>
      <c r="E3" s="11">
        <v>19038.0</v>
      </c>
      <c r="F3" s="11">
        <v>20441.0</v>
      </c>
      <c r="G3" s="11">
        <v>21643.0</v>
      </c>
      <c r="H3" s="11">
        <v>21162.0</v>
      </c>
      <c r="I3" s="11">
        <v>24576.0</v>
      </c>
      <c r="J3" s="11">
        <v>25231.0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14.25" customHeight="1">
      <c r="A4" s="12" t="s">
        <v>7</v>
      </c>
      <c r="B4" s="13">
        <f t="shared" ref="B4:J4" si="2">+B2-B3</f>
        <v>12446</v>
      </c>
      <c r="C4" s="13">
        <f t="shared" si="2"/>
        <v>14067</v>
      </c>
      <c r="D4" s="13">
        <f t="shared" si="2"/>
        <v>14971</v>
      </c>
      <c r="E4" s="13">
        <f t="shared" si="2"/>
        <v>15312</v>
      </c>
      <c r="F4" s="13">
        <f t="shared" si="2"/>
        <v>15956</v>
      </c>
      <c r="G4" s="13">
        <f t="shared" si="2"/>
        <v>17474</v>
      </c>
      <c r="H4" s="13">
        <f t="shared" si="2"/>
        <v>16241</v>
      </c>
      <c r="I4" s="13">
        <f t="shared" si="2"/>
        <v>19962</v>
      </c>
      <c r="J4" s="13">
        <f t="shared" si="2"/>
        <v>21479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14.25" customHeight="1">
      <c r="A5" s="14" t="s">
        <v>8</v>
      </c>
      <c r="B5" s="9">
        <v>3031.0</v>
      </c>
      <c r="C5" s="9">
        <v>3213.0</v>
      </c>
      <c r="D5" s="9">
        <v>3278.0</v>
      </c>
      <c r="E5" s="9">
        <v>3341.0</v>
      </c>
      <c r="F5" s="9">
        <v>3577.0</v>
      </c>
      <c r="G5" s="9">
        <v>3753.0</v>
      </c>
      <c r="H5" s="9">
        <v>3592.0</v>
      </c>
      <c r="I5" s="9">
        <v>3114.0</v>
      </c>
      <c r="J5" s="9">
        <v>3850.0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14.25" customHeight="1">
      <c r="A6" s="14" t="s">
        <v>9</v>
      </c>
      <c r="B6" s="9">
        <v>5735.0</v>
      </c>
      <c r="C6" s="9">
        <v>6679.0</v>
      </c>
      <c r="D6" s="9">
        <v>7191.0</v>
      </c>
      <c r="E6" s="9">
        <v>7222.0</v>
      </c>
      <c r="F6" s="9">
        <v>7934.0</v>
      </c>
      <c r="G6" s="9">
        <v>8949.0</v>
      </c>
      <c r="H6" s="9">
        <v>9534.0</v>
      </c>
      <c r="I6" s="9">
        <v>9911.0</v>
      </c>
      <c r="J6" s="9">
        <v>10954.0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14.25" customHeight="1">
      <c r="A7" s="15" t="s">
        <v>10</v>
      </c>
      <c r="B7" s="16">
        <v>8766.0</v>
      </c>
      <c r="C7" s="16">
        <f t="shared" ref="C7:J7" si="3">+C5+C6</f>
        <v>9892</v>
      </c>
      <c r="D7" s="16">
        <f t="shared" si="3"/>
        <v>10469</v>
      </c>
      <c r="E7" s="16">
        <f t="shared" si="3"/>
        <v>10563</v>
      </c>
      <c r="F7" s="16">
        <f t="shared" si="3"/>
        <v>11511</v>
      </c>
      <c r="G7" s="16">
        <f t="shared" si="3"/>
        <v>12702</v>
      </c>
      <c r="H7" s="16">
        <f t="shared" si="3"/>
        <v>13126</v>
      </c>
      <c r="I7" s="16">
        <f t="shared" si="3"/>
        <v>13025</v>
      </c>
      <c r="J7" s="16">
        <f t="shared" si="3"/>
        <v>14804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14.25" customHeight="1">
      <c r="A8" s="14" t="s">
        <v>11</v>
      </c>
      <c r="B8" s="17"/>
      <c r="C8" s="9">
        <v>28.0</v>
      </c>
      <c r="D8" s="9">
        <v>19.0</v>
      </c>
      <c r="E8" s="9">
        <v>59.0</v>
      </c>
      <c r="F8" s="9">
        <v>54.0</v>
      </c>
      <c r="G8" s="9">
        <v>49.0</v>
      </c>
      <c r="H8" s="9">
        <v>89.0</v>
      </c>
      <c r="I8" s="9">
        <v>262.0</v>
      </c>
      <c r="J8" s="9">
        <v>205.0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ht="14.25" customHeight="1">
      <c r="A9" s="14" t="s">
        <v>12</v>
      </c>
      <c r="B9" s="17"/>
      <c r="C9" s="9">
        <v>-58.0</v>
      </c>
      <c r="D9" s="9">
        <v>-140.0</v>
      </c>
      <c r="E9" s="9">
        <v>-196.0</v>
      </c>
      <c r="F9" s="9">
        <v>66.0</v>
      </c>
      <c r="G9" s="9">
        <v>-78.0</v>
      </c>
      <c r="H9" s="9">
        <v>139.0</v>
      </c>
      <c r="I9" s="9">
        <v>14.0</v>
      </c>
      <c r="J9" s="9">
        <v>-181.0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14.25" customHeight="1">
      <c r="A10" s="18" t="s">
        <v>13</v>
      </c>
      <c r="B10" s="19"/>
      <c r="C10" s="20">
        <f t="shared" ref="C10:J10" si="4">+C4-C7-C8-C9</f>
        <v>4205</v>
      </c>
      <c r="D10" s="20">
        <f t="shared" si="4"/>
        <v>4623</v>
      </c>
      <c r="E10" s="20">
        <f t="shared" si="4"/>
        <v>4886</v>
      </c>
      <c r="F10" s="20">
        <f t="shared" si="4"/>
        <v>4325</v>
      </c>
      <c r="G10" s="20">
        <f t="shared" si="4"/>
        <v>4801</v>
      </c>
      <c r="H10" s="20">
        <f t="shared" si="4"/>
        <v>2887</v>
      </c>
      <c r="I10" s="20">
        <f t="shared" si="4"/>
        <v>6661</v>
      </c>
      <c r="J10" s="20">
        <f t="shared" si="4"/>
        <v>6651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14.25" customHeight="1">
      <c r="A11" s="14" t="s">
        <v>14</v>
      </c>
      <c r="B11" s="17"/>
      <c r="C11" s="9">
        <v>932.0</v>
      </c>
      <c r="D11" s="21">
        <v>863.0</v>
      </c>
      <c r="E11" s="9">
        <v>646.0</v>
      </c>
      <c r="F11" s="9">
        <v>2392.0</v>
      </c>
      <c r="G11" s="9">
        <v>772.0</v>
      </c>
      <c r="H11" s="9">
        <v>348.0</v>
      </c>
      <c r="I11" s="9">
        <v>934.0</v>
      </c>
      <c r="J11" s="9">
        <v>605.0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14.25" customHeight="1">
      <c r="A12" s="22" t="s">
        <v>15</v>
      </c>
      <c r="B12" s="23"/>
      <c r="C12" s="24">
        <f t="shared" ref="C12:J12" si="5">+C10-C11</f>
        <v>3273</v>
      </c>
      <c r="D12" s="24">
        <f t="shared" si="5"/>
        <v>3760</v>
      </c>
      <c r="E12" s="24">
        <f t="shared" si="5"/>
        <v>4240</v>
      </c>
      <c r="F12" s="24">
        <f t="shared" si="5"/>
        <v>1933</v>
      </c>
      <c r="G12" s="24">
        <f t="shared" si="5"/>
        <v>4029</v>
      </c>
      <c r="H12" s="24">
        <f t="shared" si="5"/>
        <v>2539</v>
      </c>
      <c r="I12" s="24">
        <f t="shared" si="5"/>
        <v>5727</v>
      </c>
      <c r="J12" s="24">
        <f t="shared" si="5"/>
        <v>6046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ht="14.25" customHeight="1">
      <c r="A13" s="12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ht="14.25" customHeight="1">
      <c r="A14" s="14" t="s">
        <v>17</v>
      </c>
      <c r="B14" s="25"/>
      <c r="C14" s="26">
        <v>1.9</v>
      </c>
      <c r="D14" s="26">
        <v>2.21</v>
      </c>
      <c r="E14" s="26">
        <v>2.56</v>
      </c>
      <c r="F14" s="26">
        <v>1.19</v>
      </c>
      <c r="G14" s="26">
        <v>2.55</v>
      </c>
      <c r="H14" s="26">
        <v>1.63</v>
      </c>
      <c r="I14" s="27">
        <v>3.64</v>
      </c>
      <c r="J14" s="27">
        <v>3.83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14.25" customHeight="1">
      <c r="A15" s="14" t="s">
        <v>18</v>
      </c>
      <c r="B15" s="25"/>
      <c r="C15" s="26">
        <v>1.85</v>
      </c>
      <c r="D15" s="26">
        <v>2.16</v>
      </c>
      <c r="E15" s="26">
        <v>2.51</v>
      </c>
      <c r="F15" s="26">
        <v>1.17</v>
      </c>
      <c r="G15" s="26">
        <v>2.49</v>
      </c>
      <c r="H15" s="26">
        <v>1.6</v>
      </c>
      <c r="I15" s="27">
        <v>3.56</v>
      </c>
      <c r="J15" s="27">
        <v>3.75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14.25" customHeight="1">
      <c r="A16" s="12" t="s">
        <v>19</v>
      </c>
      <c r="B16" s="25"/>
      <c r="C16" s="25"/>
      <c r="D16" s="25"/>
      <c r="E16" s="25"/>
      <c r="F16" s="25"/>
      <c r="G16" s="25"/>
      <c r="H16" s="2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14.25" customHeight="1">
      <c r="A17" s="14" t="s">
        <v>17</v>
      </c>
      <c r="B17" s="28"/>
      <c r="C17" s="29">
        <f t="shared" ref="C17:G17" si="6">C12/C14</f>
        <v>1722.631579</v>
      </c>
      <c r="D17" s="29">
        <f t="shared" si="6"/>
        <v>1701.357466</v>
      </c>
      <c r="E17" s="29">
        <f t="shared" si="6"/>
        <v>1656.25</v>
      </c>
      <c r="F17" s="29">
        <f t="shared" si="6"/>
        <v>1624.369748</v>
      </c>
      <c r="G17" s="29">
        <f t="shared" si="6"/>
        <v>1580</v>
      </c>
      <c r="H17" s="29">
        <v>1558.8</v>
      </c>
      <c r="I17" s="21">
        <v>1573.0</v>
      </c>
      <c r="J17" s="21">
        <v>1578.8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14.25" customHeight="1">
      <c r="A18" s="14" t="s">
        <v>18</v>
      </c>
      <c r="B18" s="28"/>
      <c r="C18" s="29">
        <f t="shared" ref="C18:E18" si="7">C12/C15</f>
        <v>1769.189189</v>
      </c>
      <c r="D18" s="29">
        <f t="shared" si="7"/>
        <v>1740.740741</v>
      </c>
      <c r="E18" s="29">
        <f t="shared" si="7"/>
        <v>1689.243028</v>
      </c>
      <c r="F18" s="29">
        <v>1659.1</v>
      </c>
      <c r="G18" s="29">
        <f>G12/G15</f>
        <v>1618.072289</v>
      </c>
      <c r="H18" s="29">
        <v>1591.6</v>
      </c>
      <c r="I18" s="21">
        <v>1609.4</v>
      </c>
      <c r="J18" s="21">
        <v>1610.8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14.25" customHeight="1">
      <c r="A19" s="8" t="s">
        <v>20</v>
      </c>
      <c r="B19" s="9">
        <f t="shared" ref="B19:C19" si="8">B164+B209</f>
        <v>4095</v>
      </c>
      <c r="C19" s="9">
        <f t="shared" si="8"/>
        <v>4839</v>
      </c>
      <c r="D19" s="8"/>
      <c r="E19" s="3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ht="14.25" customHeight="1">
      <c r="A20" s="31" t="s">
        <v>21</v>
      </c>
      <c r="B20" s="17"/>
      <c r="C20" s="32">
        <f t="shared" ref="C20:J20" si="9">+ROUND(((C12/C18)-C15),2)</f>
        <v>0</v>
      </c>
      <c r="D20" s="32">
        <f t="shared" si="9"/>
        <v>0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14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ht="14.25" customHeight="1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ht="14.25" customHeight="1">
      <c r="A23" s="12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ht="14.25" customHeight="1">
      <c r="A24" s="12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ht="14.25" customHeight="1">
      <c r="A25" s="14" t="s">
        <v>25</v>
      </c>
      <c r="B25" s="17"/>
      <c r="C25" s="9">
        <v>3852.0</v>
      </c>
      <c r="D25" s="9">
        <v>3138.0</v>
      </c>
      <c r="E25" s="9">
        <v>3808.0</v>
      </c>
      <c r="F25" s="9">
        <v>4249.0</v>
      </c>
      <c r="G25" s="9">
        <v>4466.0</v>
      </c>
      <c r="H25" s="9">
        <v>8348.0</v>
      </c>
      <c r="I25" s="9">
        <v>9889.0</v>
      </c>
      <c r="J25" s="9">
        <v>8574.0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ht="14.25" customHeight="1">
      <c r="A26" s="14" t="s">
        <v>26</v>
      </c>
      <c r="B26" s="17"/>
      <c r="C26" s="9">
        <v>2072.0</v>
      </c>
      <c r="D26" s="9">
        <v>2319.0</v>
      </c>
      <c r="E26" s="9">
        <v>2371.0</v>
      </c>
      <c r="F26" s="9">
        <v>996.0</v>
      </c>
      <c r="G26" s="9">
        <v>197.0</v>
      </c>
      <c r="H26" s="9">
        <v>439.0</v>
      </c>
      <c r="I26" s="9">
        <v>3587.0</v>
      </c>
      <c r="J26" s="9">
        <v>4423.0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ht="14.25" customHeight="1">
      <c r="A27" s="14" t="s">
        <v>27</v>
      </c>
      <c r="B27" s="17"/>
      <c r="C27" s="9">
        <v>3358.0</v>
      </c>
      <c r="D27" s="9">
        <v>3241.0</v>
      </c>
      <c r="E27" s="9">
        <v>3677.0</v>
      </c>
      <c r="F27" s="9">
        <v>3498.0</v>
      </c>
      <c r="G27" s="9">
        <v>4272.0</v>
      </c>
      <c r="H27" s="9">
        <v>2749.0</v>
      </c>
      <c r="I27" s="9">
        <v>4463.0</v>
      </c>
      <c r="J27" s="9">
        <v>4667.0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ht="14.25" customHeight="1">
      <c r="A28" s="14" t="s">
        <v>28</v>
      </c>
      <c r="B28" s="17"/>
      <c r="C28" s="9">
        <v>4337.0</v>
      </c>
      <c r="D28" s="9">
        <v>4838.0</v>
      </c>
      <c r="E28" s="9">
        <v>5055.0</v>
      </c>
      <c r="F28" s="9">
        <v>5261.0</v>
      </c>
      <c r="G28" s="9">
        <v>5622.0</v>
      </c>
      <c r="H28" s="9">
        <v>7367.0</v>
      </c>
      <c r="I28" s="9">
        <v>6854.0</v>
      </c>
      <c r="J28" s="9">
        <v>8420.0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ht="14.25" customHeight="1">
      <c r="A29" s="14" t="s">
        <v>29</v>
      </c>
      <c r="B29" s="17"/>
      <c r="C29" s="9">
        <v>389.0</v>
      </c>
      <c r="D29" s="17"/>
      <c r="E29" s="17"/>
      <c r="F29" s="17"/>
      <c r="G29" s="17"/>
      <c r="H29" s="17"/>
      <c r="I29" s="17"/>
      <c r="J29" s="1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ht="14.25" customHeight="1">
      <c r="A30" s="14" t="s">
        <v>30</v>
      </c>
      <c r="B30" s="17"/>
      <c r="C30" s="9">
        <v>1968.0</v>
      </c>
      <c r="D30" s="9">
        <v>1489.0</v>
      </c>
      <c r="E30" s="9">
        <v>1150.0</v>
      </c>
      <c r="F30" s="9">
        <v>1130.0</v>
      </c>
      <c r="G30" s="9">
        <v>1968.0</v>
      </c>
      <c r="H30" s="9">
        <v>1653.0</v>
      </c>
      <c r="I30" s="9">
        <v>1498.0</v>
      </c>
      <c r="J30" s="9">
        <v>2129.0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ht="14.25" customHeight="1">
      <c r="A31" s="18" t="s">
        <v>31</v>
      </c>
      <c r="B31" s="19"/>
      <c r="C31" s="20">
        <f t="shared" ref="C31:J31" si="10">+SUM(C25:C30)</f>
        <v>15976</v>
      </c>
      <c r="D31" s="20">
        <f t="shared" si="10"/>
        <v>15025</v>
      </c>
      <c r="E31" s="20">
        <f t="shared" si="10"/>
        <v>16061</v>
      </c>
      <c r="F31" s="20">
        <f t="shared" si="10"/>
        <v>15134</v>
      </c>
      <c r="G31" s="20">
        <f t="shared" si="10"/>
        <v>16525</v>
      </c>
      <c r="H31" s="20">
        <f t="shared" si="10"/>
        <v>20556</v>
      </c>
      <c r="I31" s="20">
        <f t="shared" si="10"/>
        <v>26291</v>
      </c>
      <c r="J31" s="20">
        <f t="shared" si="10"/>
        <v>28213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ht="14.25" customHeight="1">
      <c r="A32" s="14" t="s">
        <v>32</v>
      </c>
      <c r="B32" s="17"/>
      <c r="C32" s="9">
        <v>3011.0</v>
      </c>
      <c r="D32" s="9">
        <v>3520.0</v>
      </c>
      <c r="E32" s="9">
        <v>3989.0</v>
      </c>
      <c r="F32" s="9">
        <v>4454.0</v>
      </c>
      <c r="G32" s="9">
        <v>4744.0</v>
      </c>
      <c r="H32" s="9">
        <v>4866.0</v>
      </c>
      <c r="I32" s="9">
        <v>4904.0</v>
      </c>
      <c r="J32" s="9">
        <v>4791.0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ht="14.25" customHeight="1">
      <c r="A33" s="14" t="s">
        <v>33</v>
      </c>
      <c r="B33" s="17"/>
      <c r="C33" s="17"/>
      <c r="D33" s="17"/>
      <c r="E33" s="17"/>
      <c r="F33" s="17"/>
      <c r="G33" s="17"/>
      <c r="H33" s="9">
        <v>3097.0</v>
      </c>
      <c r="I33" s="9">
        <v>3113.0</v>
      </c>
      <c r="J33" s="9">
        <v>2926.0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ht="14.25" customHeight="1">
      <c r="A34" s="14" t="s">
        <v>34</v>
      </c>
      <c r="B34" s="17"/>
      <c r="C34" s="9">
        <v>281.0</v>
      </c>
      <c r="D34" s="9">
        <v>281.0</v>
      </c>
      <c r="E34" s="9">
        <v>283.0</v>
      </c>
      <c r="F34" s="9">
        <v>285.0</v>
      </c>
      <c r="G34" s="9">
        <v>283.0</v>
      </c>
      <c r="H34" s="9">
        <v>274.0</v>
      </c>
      <c r="I34" s="9">
        <v>269.0</v>
      </c>
      <c r="J34" s="9">
        <v>286.0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ht="14.25" customHeight="1">
      <c r="A35" s="14" t="s">
        <v>35</v>
      </c>
      <c r="B35" s="17"/>
      <c r="C35" s="9">
        <v>131.0</v>
      </c>
      <c r="D35" s="9">
        <v>131.0</v>
      </c>
      <c r="E35" s="9">
        <v>139.0</v>
      </c>
      <c r="F35" s="9">
        <v>154.0</v>
      </c>
      <c r="G35" s="9">
        <v>154.0</v>
      </c>
      <c r="H35" s="9">
        <v>223.0</v>
      </c>
      <c r="I35" s="9">
        <v>242.0</v>
      </c>
      <c r="J35" s="9">
        <v>284.0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ht="14.25" customHeight="1">
      <c r="A36" s="14" t="s">
        <v>36</v>
      </c>
      <c r="B36" s="17"/>
      <c r="C36" s="9">
        <v>2201.0</v>
      </c>
      <c r="D36" s="9">
        <v>2422.0</v>
      </c>
      <c r="E36" s="9">
        <v>2787.0</v>
      </c>
      <c r="F36" s="9">
        <v>2509.0</v>
      </c>
      <c r="G36" s="9">
        <v>2011.0</v>
      </c>
      <c r="H36" s="9">
        <v>2326.0</v>
      </c>
      <c r="I36" s="9">
        <v>2921.0</v>
      </c>
      <c r="J36" s="9">
        <v>3821.0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ht="14.25" customHeight="1">
      <c r="A37" s="22" t="s">
        <v>37</v>
      </c>
      <c r="B37" s="23"/>
      <c r="C37" s="24">
        <f t="shared" ref="C37:J37" si="11">+SUM(C31:C36)</f>
        <v>21600</v>
      </c>
      <c r="D37" s="24">
        <f t="shared" si="11"/>
        <v>21379</v>
      </c>
      <c r="E37" s="24">
        <f t="shared" si="11"/>
        <v>23259</v>
      </c>
      <c r="F37" s="24">
        <f t="shared" si="11"/>
        <v>22536</v>
      </c>
      <c r="G37" s="24">
        <f t="shared" si="11"/>
        <v>23717</v>
      </c>
      <c r="H37" s="24">
        <f t="shared" si="11"/>
        <v>31342</v>
      </c>
      <c r="I37" s="24">
        <f t="shared" si="11"/>
        <v>37740</v>
      </c>
      <c r="J37" s="24">
        <f t="shared" si="11"/>
        <v>40321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ht="14.25" customHeight="1">
      <c r="A38" s="12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ht="14.25" customHeight="1">
      <c r="A39" s="14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ht="14.25" customHeight="1">
      <c r="A40" s="14" t="s">
        <v>40</v>
      </c>
      <c r="B40" s="17"/>
      <c r="C40" s="9">
        <v>107.0</v>
      </c>
      <c r="D40" s="9">
        <v>44.0</v>
      </c>
      <c r="E40" s="9">
        <v>6.0</v>
      </c>
      <c r="F40" s="9">
        <v>6.0</v>
      </c>
      <c r="G40" s="9">
        <v>6.0</v>
      </c>
      <c r="H40" s="9">
        <v>3.0</v>
      </c>
      <c r="I40" s="9">
        <v>0.0</v>
      </c>
      <c r="J40" s="9">
        <v>500.0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ht="14.25" customHeight="1">
      <c r="A41" s="14" t="s">
        <v>41</v>
      </c>
      <c r="B41" s="17"/>
      <c r="C41" s="9">
        <v>74.0</v>
      </c>
      <c r="D41" s="9">
        <v>1.0</v>
      </c>
      <c r="E41" s="9">
        <v>325.0</v>
      </c>
      <c r="F41" s="9">
        <v>336.0</v>
      </c>
      <c r="G41" s="9">
        <v>9.0</v>
      </c>
      <c r="H41" s="9">
        <v>248.0</v>
      </c>
      <c r="I41" s="9">
        <v>2.0</v>
      </c>
      <c r="J41" s="9">
        <v>10.0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ht="14.25" customHeight="1">
      <c r="A42" s="14" t="s">
        <v>42</v>
      </c>
      <c r="B42" s="17"/>
      <c r="C42" s="9">
        <v>2131.0</v>
      </c>
      <c r="D42" s="9">
        <v>2191.0</v>
      </c>
      <c r="E42" s="9">
        <v>2048.0</v>
      </c>
      <c r="F42" s="9">
        <v>2279.0</v>
      </c>
      <c r="G42" s="9">
        <v>2612.0</v>
      </c>
      <c r="H42" s="9">
        <v>2248.0</v>
      </c>
      <c r="I42" s="9">
        <v>2836.0</v>
      </c>
      <c r="J42" s="9">
        <v>3358.0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ht="14.25" customHeight="1">
      <c r="A43" s="14" t="s">
        <v>43</v>
      </c>
      <c r="B43" s="17"/>
      <c r="C43" s="17"/>
      <c r="D43" s="17"/>
      <c r="E43" s="17"/>
      <c r="F43" s="17"/>
      <c r="G43" s="17"/>
      <c r="H43" s="9">
        <v>445.0</v>
      </c>
      <c r="I43" s="9">
        <v>467.0</v>
      </c>
      <c r="J43" s="9">
        <v>420.0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ht="14.25" customHeight="1">
      <c r="A44" s="14" t="s">
        <v>44</v>
      </c>
      <c r="B44" s="17"/>
      <c r="C44" s="9">
        <v>3951.0</v>
      </c>
      <c r="D44" s="9">
        <v>3037.0</v>
      </c>
      <c r="E44" s="9">
        <v>3011.0</v>
      </c>
      <c r="F44" s="9">
        <v>3269.0</v>
      </c>
      <c r="G44" s="9">
        <v>5010.0</v>
      </c>
      <c r="H44" s="9">
        <v>5184.0</v>
      </c>
      <c r="I44" s="9">
        <v>6063.0</v>
      </c>
      <c r="J44" s="9">
        <v>6220.0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ht="14.25" customHeight="1">
      <c r="A45" s="14" t="s">
        <v>45</v>
      </c>
      <c r="B45" s="17"/>
      <c r="C45" s="9">
        <v>71.0</v>
      </c>
      <c r="D45" s="9">
        <v>85.0</v>
      </c>
      <c r="E45" s="9">
        <v>84.0</v>
      </c>
      <c r="F45" s="9">
        <v>150.0</v>
      </c>
      <c r="G45" s="9">
        <v>229.0</v>
      </c>
      <c r="H45" s="9">
        <v>156.0</v>
      </c>
      <c r="I45" s="9">
        <v>306.0</v>
      </c>
      <c r="J45" s="9">
        <v>222.0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ht="14.25" customHeight="1">
      <c r="A46" s="18" t="s">
        <v>46</v>
      </c>
      <c r="B46" s="19"/>
      <c r="C46" s="20">
        <f t="shared" ref="C46:J46" si="12">+SUM(C40:C45)</f>
        <v>6334</v>
      </c>
      <c r="D46" s="20">
        <f t="shared" si="12"/>
        <v>5358</v>
      </c>
      <c r="E46" s="20">
        <f t="shared" si="12"/>
        <v>5474</v>
      </c>
      <c r="F46" s="20">
        <f t="shared" si="12"/>
        <v>6040</v>
      </c>
      <c r="G46" s="20">
        <f t="shared" si="12"/>
        <v>7866</v>
      </c>
      <c r="H46" s="20">
        <f t="shared" si="12"/>
        <v>8284</v>
      </c>
      <c r="I46" s="20">
        <f t="shared" si="12"/>
        <v>9674</v>
      </c>
      <c r="J46" s="20">
        <f t="shared" si="12"/>
        <v>10730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ht="14.25" customHeight="1">
      <c r="A47" s="14" t="s">
        <v>47</v>
      </c>
      <c r="B47" s="17"/>
      <c r="C47" s="9">
        <v>1079.0</v>
      </c>
      <c r="D47" s="9">
        <v>1993.0</v>
      </c>
      <c r="E47" s="9">
        <v>3471.0</v>
      </c>
      <c r="F47" s="9">
        <v>3468.0</v>
      </c>
      <c r="G47" s="9">
        <v>3464.0</v>
      </c>
      <c r="H47" s="9">
        <v>9406.0</v>
      </c>
      <c r="I47" s="9">
        <v>9413.0</v>
      </c>
      <c r="J47" s="9">
        <v>8920.0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ht="14.25" customHeight="1">
      <c r="A48" s="14" t="s">
        <v>48</v>
      </c>
      <c r="B48" s="17"/>
      <c r="C48" s="17"/>
      <c r="D48" s="17"/>
      <c r="E48" s="17"/>
      <c r="F48" s="17"/>
      <c r="G48" s="17"/>
      <c r="H48" s="9">
        <v>2913.0</v>
      </c>
      <c r="I48" s="9">
        <v>2931.0</v>
      </c>
      <c r="J48" s="9">
        <v>2777.0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14.25" customHeight="1">
      <c r="A49" s="14" t="s">
        <v>49</v>
      </c>
      <c r="B49" s="17"/>
      <c r="C49" s="9">
        <v>1480.0</v>
      </c>
      <c r="D49" s="9">
        <v>1770.0</v>
      </c>
      <c r="E49" s="9">
        <v>1907.0</v>
      </c>
      <c r="F49" s="9">
        <v>3216.0</v>
      </c>
      <c r="G49" s="9">
        <v>3347.0</v>
      </c>
      <c r="H49" s="9">
        <v>2684.0</v>
      </c>
      <c r="I49" s="9">
        <v>2955.0</v>
      </c>
      <c r="J49" s="9">
        <v>2613.0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14.25" customHeight="1">
      <c r="A50" s="14" t="s">
        <v>50</v>
      </c>
      <c r="B50" s="17"/>
      <c r="C50" s="17"/>
      <c r="D50" s="17"/>
      <c r="E50" s="17"/>
      <c r="F50" s="17"/>
      <c r="G50" s="17"/>
      <c r="H50" s="17"/>
      <c r="I50" s="17"/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ht="14.25" customHeight="1">
      <c r="A51" s="14" t="s">
        <v>51</v>
      </c>
      <c r="B51" s="17"/>
      <c r="C51" s="17"/>
      <c r="D51" s="17"/>
      <c r="E51" s="17"/>
      <c r="F51" s="17"/>
      <c r="G51" s="17"/>
      <c r="H51" s="17"/>
      <c r="I51" s="9">
        <v>0.0</v>
      </c>
      <c r="J51" s="9">
        <v>0.0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ht="14.25" customHeight="1">
      <c r="A52" s="14" t="s">
        <v>52</v>
      </c>
      <c r="B52" s="17"/>
      <c r="C52" s="17"/>
      <c r="D52" s="17"/>
      <c r="E52" s="17"/>
      <c r="F52" s="17"/>
      <c r="G52" s="17"/>
      <c r="H52" s="17"/>
      <c r="I52" s="17"/>
      <c r="J52" s="1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ht="14.25" customHeight="1">
      <c r="A53" s="14" t="s">
        <v>53</v>
      </c>
      <c r="B53" s="17"/>
      <c r="C53" s="17"/>
      <c r="D53" s="17"/>
      <c r="E53" s="17"/>
      <c r="F53" s="17"/>
      <c r="G53" s="17"/>
      <c r="H53" s="17"/>
      <c r="I53" s="17"/>
      <c r="J53" s="1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ht="14.25" customHeight="1">
      <c r="A54" s="14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ht="14.25" customHeight="1">
      <c r="A55" s="14" t="s">
        <v>55</v>
      </c>
      <c r="B55" s="17"/>
      <c r="C55" s="9">
        <v>3.0</v>
      </c>
      <c r="D55" s="9">
        <v>3.0</v>
      </c>
      <c r="E55" s="9">
        <v>3.0</v>
      </c>
      <c r="F55" s="9">
        <v>3.0</v>
      </c>
      <c r="G55" s="9">
        <v>3.0</v>
      </c>
      <c r="H55" s="9">
        <v>3.0</v>
      </c>
      <c r="I55" s="9">
        <v>3.0</v>
      </c>
      <c r="J55" s="9">
        <v>3.0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ht="14.25" customHeight="1">
      <c r="A56" s="14" t="s">
        <v>56</v>
      </c>
      <c r="B56" s="17"/>
      <c r="C56" s="9">
        <v>6773.0</v>
      </c>
      <c r="D56" s="9">
        <v>7786.0</v>
      </c>
      <c r="E56" s="9">
        <v>8638.0</v>
      </c>
      <c r="F56" s="9">
        <v>6384.0</v>
      </c>
      <c r="G56" s="9">
        <v>7163.0</v>
      </c>
      <c r="H56" s="9">
        <v>8299.0</v>
      </c>
      <c r="I56" s="9">
        <v>9965.0</v>
      </c>
      <c r="J56" s="9">
        <v>11484.0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14.25" customHeight="1">
      <c r="A57" s="14" t="s">
        <v>57</v>
      </c>
      <c r="B57" s="17"/>
      <c r="C57" s="9">
        <v>1246.0</v>
      </c>
      <c r="D57" s="9">
        <v>318.0</v>
      </c>
      <c r="E57" s="9">
        <v>-213.0</v>
      </c>
      <c r="F57" s="9">
        <v>-92.0</v>
      </c>
      <c r="G57" s="9">
        <v>231.0</v>
      </c>
      <c r="H57" s="9">
        <v>-56.0</v>
      </c>
      <c r="I57" s="9">
        <v>-380.0</v>
      </c>
      <c r="J57" s="9">
        <v>318.0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14.25" customHeight="1">
      <c r="A58" s="14" t="s">
        <v>58</v>
      </c>
      <c r="B58" s="36">
        <v>4871.0</v>
      </c>
      <c r="C58" s="9">
        <v>4685.0</v>
      </c>
      <c r="D58" s="9">
        <v>4151.0</v>
      </c>
      <c r="E58" s="9">
        <v>3979.0</v>
      </c>
      <c r="F58" s="9">
        <v>3517.0</v>
      </c>
      <c r="G58" s="9">
        <v>1643.0</v>
      </c>
      <c r="H58" s="9">
        <v>-191.0</v>
      </c>
      <c r="I58" s="9">
        <v>3179.0</v>
      </c>
      <c r="J58" s="9">
        <v>3476.0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14.25" customHeight="1">
      <c r="A59" s="18" t="s">
        <v>59</v>
      </c>
      <c r="B59" s="19"/>
      <c r="C59" s="20">
        <f t="shared" ref="C59:J59" si="13">+SUM(C54:C58)</f>
        <v>12707</v>
      </c>
      <c r="D59" s="20">
        <f t="shared" si="13"/>
        <v>12258</v>
      </c>
      <c r="E59" s="20">
        <f t="shared" si="13"/>
        <v>12407</v>
      </c>
      <c r="F59" s="20">
        <f t="shared" si="13"/>
        <v>9812</v>
      </c>
      <c r="G59" s="20">
        <f t="shared" si="13"/>
        <v>9040</v>
      </c>
      <c r="H59" s="20">
        <f t="shared" si="13"/>
        <v>8055</v>
      </c>
      <c r="I59" s="20">
        <f t="shared" si="13"/>
        <v>12767</v>
      </c>
      <c r="J59" s="20">
        <f t="shared" si="13"/>
        <v>15281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14.25" customHeight="1">
      <c r="A60" s="22" t="s">
        <v>60</v>
      </c>
      <c r="B60" s="23"/>
      <c r="C60" s="24">
        <f t="shared" ref="C60:J60" si="14">+SUM(C46:C51)+C59</f>
        <v>21600</v>
      </c>
      <c r="D60" s="24">
        <f t="shared" si="14"/>
        <v>21379</v>
      </c>
      <c r="E60" s="24">
        <f t="shared" si="14"/>
        <v>23259</v>
      </c>
      <c r="F60" s="24">
        <f t="shared" si="14"/>
        <v>22536</v>
      </c>
      <c r="G60" s="24">
        <f t="shared" si="14"/>
        <v>23717</v>
      </c>
      <c r="H60" s="24">
        <f t="shared" si="14"/>
        <v>31342</v>
      </c>
      <c r="I60" s="24">
        <f t="shared" si="14"/>
        <v>37740</v>
      </c>
      <c r="J60" s="24">
        <f t="shared" si="14"/>
        <v>40321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4.25" customHeight="1">
      <c r="A61" s="31" t="s">
        <v>61</v>
      </c>
      <c r="B61" s="17"/>
      <c r="C61" s="32">
        <f t="shared" ref="C61:J61" si="15">+C60-C37</f>
        <v>0</v>
      </c>
      <c r="D61" s="32">
        <f t="shared" si="15"/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14.25" customHeight="1">
      <c r="A62" s="37" t="s">
        <v>62</v>
      </c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ht="14.25" customHeight="1">
      <c r="A63" s="14" t="s">
        <v>63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ht="14.25" customHeight="1">
      <c r="A64" s="12" t="s">
        <v>64</v>
      </c>
      <c r="B64" s="17"/>
      <c r="C64" s="17"/>
      <c r="D64" s="17"/>
      <c r="E64" s="17"/>
      <c r="F64" s="17"/>
      <c r="G64" s="17"/>
      <c r="H64" s="17"/>
      <c r="I64" s="1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14.25" customHeight="1">
      <c r="A65" s="12" t="s">
        <v>65</v>
      </c>
      <c r="B65" s="17"/>
      <c r="C65" s="13">
        <f t="shared" ref="C65:J65" si="16">+C12</f>
        <v>3273</v>
      </c>
      <c r="D65" s="13">
        <f t="shared" si="16"/>
        <v>3760</v>
      </c>
      <c r="E65" s="13">
        <f t="shared" si="16"/>
        <v>4240</v>
      </c>
      <c r="F65" s="13">
        <f t="shared" si="16"/>
        <v>1933</v>
      </c>
      <c r="G65" s="13">
        <f t="shared" si="16"/>
        <v>4029</v>
      </c>
      <c r="H65" s="13">
        <f t="shared" si="16"/>
        <v>2539</v>
      </c>
      <c r="I65" s="13">
        <f t="shared" si="16"/>
        <v>5727</v>
      </c>
      <c r="J65" s="13">
        <f t="shared" si="16"/>
        <v>6046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4.25" customHeight="1">
      <c r="A66" s="14" t="s">
        <v>66</v>
      </c>
      <c r="B66" s="17"/>
      <c r="C66" s="17"/>
      <c r="D66" s="17"/>
      <c r="E66" s="17"/>
      <c r="F66" s="17"/>
      <c r="G66" s="17"/>
      <c r="H66" s="17"/>
      <c r="I66" s="17"/>
      <c r="J66" s="17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14.25" customHeight="1">
      <c r="A67" s="14" t="s">
        <v>67</v>
      </c>
      <c r="B67" s="17"/>
      <c r="C67" s="9">
        <v>606.0</v>
      </c>
      <c r="D67" s="9">
        <v>649.0</v>
      </c>
      <c r="E67" s="9">
        <v>706.0</v>
      </c>
      <c r="F67" s="9">
        <v>747.0</v>
      </c>
      <c r="G67" s="9">
        <v>705.0</v>
      </c>
      <c r="H67" s="9">
        <v>721.0</v>
      </c>
      <c r="I67" s="9">
        <v>744.0</v>
      </c>
      <c r="J67" s="9">
        <v>717.0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4.25" customHeight="1">
      <c r="A68" s="14" t="s">
        <v>68</v>
      </c>
      <c r="B68" s="17"/>
      <c r="C68" s="9">
        <v>-113.0</v>
      </c>
      <c r="D68" s="9">
        <v>-80.0</v>
      </c>
      <c r="E68" s="9">
        <v>-273.0</v>
      </c>
      <c r="F68" s="9">
        <v>647.0</v>
      </c>
      <c r="G68" s="9">
        <v>34.0</v>
      </c>
      <c r="H68" s="9">
        <v>-380.0</v>
      </c>
      <c r="I68" s="9">
        <v>-385.0</v>
      </c>
      <c r="J68" s="9">
        <v>-650.0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4.25" customHeight="1">
      <c r="A69" s="14" t="s">
        <v>69</v>
      </c>
      <c r="B69" s="17"/>
      <c r="C69" s="9">
        <v>191.0</v>
      </c>
      <c r="D69" s="9">
        <v>236.0</v>
      </c>
      <c r="E69" s="9">
        <v>215.0</v>
      </c>
      <c r="F69" s="9">
        <v>218.0</v>
      </c>
      <c r="G69" s="9">
        <v>325.0</v>
      </c>
      <c r="H69" s="9">
        <v>429.0</v>
      </c>
      <c r="I69" s="9">
        <v>611.0</v>
      </c>
      <c r="J69" s="9">
        <v>638.0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4.25" customHeight="1">
      <c r="A70" s="14" t="s">
        <v>70</v>
      </c>
      <c r="B70" s="17"/>
      <c r="C70" s="9">
        <v>43.0</v>
      </c>
      <c r="D70" s="9">
        <v>13.0</v>
      </c>
      <c r="E70" s="9">
        <v>10.0</v>
      </c>
      <c r="F70" s="9">
        <v>27.0</v>
      </c>
      <c r="G70" s="9">
        <v>15.0</v>
      </c>
      <c r="H70" s="9">
        <v>398.0</v>
      </c>
      <c r="I70" s="9">
        <v>53.0</v>
      </c>
      <c r="J70" s="9">
        <v>123.0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4.25" customHeight="1">
      <c r="A71" s="14" t="s">
        <v>71</v>
      </c>
      <c r="B71" s="17"/>
      <c r="C71" s="9">
        <v>424.0</v>
      </c>
      <c r="D71" s="9">
        <v>98.0</v>
      </c>
      <c r="E71" s="9">
        <v>-117.0</v>
      </c>
      <c r="F71" s="9">
        <v>-99.0</v>
      </c>
      <c r="G71" s="9">
        <v>233.0</v>
      </c>
      <c r="H71" s="9">
        <v>23.0</v>
      </c>
      <c r="I71" s="9">
        <v>-138.0</v>
      </c>
      <c r="J71" s="9">
        <v>-26.0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4.25" customHeight="1">
      <c r="A72" s="14" t="s">
        <v>72</v>
      </c>
      <c r="B72" s="17"/>
      <c r="C72" s="17"/>
      <c r="D72" s="17"/>
      <c r="E72" s="17"/>
      <c r="F72" s="17"/>
      <c r="G72" s="17"/>
      <c r="H72" s="17"/>
      <c r="I72" s="17"/>
      <c r="J72" s="17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4.25" customHeight="1">
      <c r="A73" s="14" t="s">
        <v>73</v>
      </c>
      <c r="B73" s="17"/>
      <c r="C73" s="9">
        <v>-216.0</v>
      </c>
      <c r="D73" s="9">
        <v>60.0</v>
      </c>
      <c r="E73" s="9">
        <v>-426.0</v>
      </c>
      <c r="F73" s="9">
        <v>187.0</v>
      </c>
      <c r="G73" s="9">
        <v>-270.0</v>
      </c>
      <c r="H73" s="9">
        <v>1239.0</v>
      </c>
      <c r="I73" s="9">
        <v>-1606.0</v>
      </c>
      <c r="J73" s="9">
        <v>-504.0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4.25" customHeight="1">
      <c r="A74" s="14" t="s">
        <v>74</v>
      </c>
      <c r="B74" s="17"/>
      <c r="C74" s="9">
        <v>-621.0</v>
      </c>
      <c r="D74" s="9">
        <v>-590.0</v>
      </c>
      <c r="E74" s="9">
        <v>-231.0</v>
      </c>
      <c r="F74" s="9">
        <v>-255.0</v>
      </c>
      <c r="G74" s="9">
        <v>-490.0</v>
      </c>
      <c r="H74" s="9">
        <v>-1854.0</v>
      </c>
      <c r="I74" s="9">
        <v>507.0</v>
      </c>
      <c r="J74" s="9">
        <v>-1676.0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4.25" customHeight="1">
      <c r="A75" s="14" t="s">
        <v>75</v>
      </c>
      <c r="B75" s="17"/>
      <c r="C75" s="9">
        <v>-144.0</v>
      </c>
      <c r="D75" s="9">
        <v>-161.0</v>
      </c>
      <c r="E75" s="9">
        <v>-120.0</v>
      </c>
      <c r="F75" s="9">
        <v>35.0</v>
      </c>
      <c r="G75" s="9">
        <v>-203.0</v>
      </c>
      <c r="H75" s="9">
        <v>-654.0</v>
      </c>
      <c r="I75" s="9">
        <v>-182.0</v>
      </c>
      <c r="J75" s="9">
        <v>-845.0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4.25" customHeight="1">
      <c r="A76" s="14" t="s">
        <v>76</v>
      </c>
      <c r="B76" s="17"/>
      <c r="C76" s="9">
        <v>1237.0</v>
      </c>
      <c r="D76" s="9">
        <v>-889.0</v>
      </c>
      <c r="E76" s="9">
        <v>-364.0</v>
      </c>
      <c r="F76" s="9">
        <v>1515.0</v>
      </c>
      <c r="G76" s="9">
        <v>1525.0</v>
      </c>
      <c r="H76" s="9">
        <v>24.0</v>
      </c>
      <c r="I76" s="9">
        <v>1326.0</v>
      </c>
      <c r="J76" s="9">
        <v>1365.0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4.25" customHeight="1">
      <c r="A77" s="38" t="s">
        <v>77</v>
      </c>
      <c r="B77" s="39"/>
      <c r="C77" s="40">
        <f t="shared" ref="C77:J77" si="17">+SUM(C65:C76)</f>
        <v>4680</v>
      </c>
      <c r="D77" s="40">
        <f t="shared" si="17"/>
        <v>3096</v>
      </c>
      <c r="E77" s="40">
        <f t="shared" si="17"/>
        <v>3640</v>
      </c>
      <c r="F77" s="40">
        <f t="shared" si="17"/>
        <v>4955</v>
      </c>
      <c r="G77" s="40">
        <f t="shared" si="17"/>
        <v>5903</v>
      </c>
      <c r="H77" s="40">
        <f t="shared" si="17"/>
        <v>2485</v>
      </c>
      <c r="I77" s="40">
        <f t="shared" si="17"/>
        <v>6657</v>
      </c>
      <c r="J77" s="40">
        <f t="shared" si="17"/>
        <v>5188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4.25" customHeight="1">
      <c r="A78" s="12" t="s">
        <v>78</v>
      </c>
      <c r="B78" s="17"/>
      <c r="C78" s="17"/>
      <c r="D78" s="17"/>
      <c r="E78" s="17"/>
      <c r="F78" s="17"/>
      <c r="G78" s="17"/>
      <c r="H78" s="17"/>
      <c r="I78" s="17"/>
      <c r="J78" s="1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4.25" customHeight="1">
      <c r="A79" s="14" t="s">
        <v>79</v>
      </c>
      <c r="B79" s="17"/>
      <c r="C79" s="9">
        <v>-4936.0</v>
      </c>
      <c r="D79" s="9">
        <v>-5367.0</v>
      </c>
      <c r="E79" s="9">
        <v>-5928.0</v>
      </c>
      <c r="F79" s="9">
        <v>-4783.0</v>
      </c>
      <c r="G79" s="9">
        <v>-2937.0</v>
      </c>
      <c r="H79" s="9">
        <v>-2426.0</v>
      </c>
      <c r="I79" s="9">
        <v>-9961.0</v>
      </c>
      <c r="J79" s="9">
        <v>-12913.0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4.25" customHeight="1">
      <c r="A80" s="14" t="s">
        <v>80</v>
      </c>
      <c r="B80" s="17"/>
      <c r="C80" s="9">
        <v>3655.0</v>
      </c>
      <c r="D80" s="9">
        <v>2924.0</v>
      </c>
      <c r="E80" s="9">
        <v>3623.0</v>
      </c>
      <c r="F80" s="9">
        <v>3613.0</v>
      </c>
      <c r="G80" s="9">
        <v>1715.0</v>
      </c>
      <c r="H80" s="9">
        <v>74.0</v>
      </c>
      <c r="I80" s="9">
        <v>4236.0</v>
      </c>
      <c r="J80" s="9">
        <v>8199.0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4.25" customHeight="1">
      <c r="A81" s="14" t="s">
        <v>81</v>
      </c>
      <c r="B81" s="17"/>
      <c r="C81" s="9">
        <v>2216.0</v>
      </c>
      <c r="D81" s="9">
        <v>2386.0</v>
      </c>
      <c r="E81" s="9">
        <v>2423.0</v>
      </c>
      <c r="F81" s="9">
        <v>2496.0</v>
      </c>
      <c r="G81" s="9">
        <v>2072.0</v>
      </c>
      <c r="H81" s="9">
        <v>2379.0</v>
      </c>
      <c r="I81" s="9">
        <v>2449.0</v>
      </c>
      <c r="J81" s="9">
        <v>3967.0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4.25" customHeight="1">
      <c r="A82" s="14" t="s">
        <v>82</v>
      </c>
      <c r="B82" s="17"/>
      <c r="C82" s="9">
        <v>-150.0</v>
      </c>
      <c r="D82" s="9">
        <v>150.0</v>
      </c>
      <c r="E82" s="17"/>
      <c r="F82" s="17"/>
      <c r="G82" s="17"/>
      <c r="H82" s="17"/>
      <c r="I82" s="17"/>
      <c r="J82" s="17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4.25" customHeight="1">
      <c r="A83" s="14" t="s">
        <v>83</v>
      </c>
      <c r="B83" s="9">
        <v>-880.0</v>
      </c>
      <c r="C83" s="9">
        <v>-963.0</v>
      </c>
      <c r="D83" s="9">
        <v>-1143.0</v>
      </c>
      <c r="E83" s="9">
        <v>-1105.0</v>
      </c>
      <c r="F83" s="9">
        <v>-1028.0</v>
      </c>
      <c r="G83" s="9">
        <v>-1119.0</v>
      </c>
      <c r="H83" s="9">
        <v>-1086.0</v>
      </c>
      <c r="I83" s="9">
        <v>-695.0</v>
      </c>
      <c r="J83" s="9">
        <v>-758.0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4.25" customHeight="1">
      <c r="A84" s="14" t="s">
        <v>84</v>
      </c>
      <c r="B84" s="17"/>
      <c r="C84" s="9">
        <v>3.0</v>
      </c>
      <c r="D84" s="9">
        <v>10.0</v>
      </c>
      <c r="E84" s="9">
        <v>13.0</v>
      </c>
      <c r="F84" s="17"/>
      <c r="G84" s="17"/>
      <c r="H84" s="17"/>
      <c r="I84" s="17"/>
      <c r="J84" s="17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4.25" customHeight="1">
      <c r="A85" s="14" t="s">
        <v>85</v>
      </c>
      <c r="B85" s="17"/>
      <c r="C85" s="9">
        <v>0.0</v>
      </c>
      <c r="D85" s="9">
        <v>6.0</v>
      </c>
      <c r="E85" s="9">
        <v>-34.0</v>
      </c>
      <c r="F85" s="9">
        <v>-22.0</v>
      </c>
      <c r="G85" s="9">
        <v>5.0</v>
      </c>
      <c r="H85" s="9">
        <v>31.0</v>
      </c>
      <c r="I85" s="9">
        <v>171.0</v>
      </c>
      <c r="J85" s="9">
        <v>-19.0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4.25" customHeight="1">
      <c r="A86" s="38" t="s">
        <v>86</v>
      </c>
      <c r="B86" s="39"/>
      <c r="C86" s="40">
        <f t="shared" ref="C86:J86" si="18">+SUM(C79:C85)</f>
        <v>-175</v>
      </c>
      <c r="D86" s="40">
        <f t="shared" si="18"/>
        <v>-1034</v>
      </c>
      <c r="E86" s="40">
        <f t="shared" si="18"/>
        <v>-1008</v>
      </c>
      <c r="F86" s="40">
        <f t="shared" si="18"/>
        <v>276</v>
      </c>
      <c r="G86" s="40">
        <f t="shared" si="18"/>
        <v>-264</v>
      </c>
      <c r="H86" s="40">
        <f t="shared" si="18"/>
        <v>-1028</v>
      </c>
      <c r="I86" s="40">
        <f t="shared" si="18"/>
        <v>-3800</v>
      </c>
      <c r="J86" s="40">
        <f t="shared" si="18"/>
        <v>-1524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4.25" customHeight="1">
      <c r="A87" s="12" t="s">
        <v>87</v>
      </c>
      <c r="B87" s="17"/>
      <c r="C87" s="17"/>
      <c r="D87" s="17"/>
      <c r="E87" s="17"/>
      <c r="F87" s="17"/>
      <c r="G87" s="17"/>
      <c r="H87" s="17"/>
      <c r="I87" s="17"/>
      <c r="J87" s="17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4.25" customHeight="1">
      <c r="A88" s="14" t="s">
        <v>88</v>
      </c>
      <c r="B88" s="17"/>
      <c r="C88" s="9">
        <v>0.0</v>
      </c>
      <c r="D88" s="9">
        <v>981.0</v>
      </c>
      <c r="E88" s="9">
        <v>1482.0</v>
      </c>
      <c r="F88" s="17"/>
      <c r="G88" s="17"/>
      <c r="H88" s="9">
        <v>6134.0</v>
      </c>
      <c r="I88" s="9">
        <v>0.0</v>
      </c>
      <c r="J88" s="9">
        <v>0.0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4.25" customHeight="1">
      <c r="A89" s="14" t="s">
        <v>89</v>
      </c>
      <c r="B89" s="17"/>
      <c r="C89" s="9">
        <v>-7.0</v>
      </c>
      <c r="D89" s="9">
        <v>-106.0</v>
      </c>
      <c r="E89" s="9">
        <v>-44.0</v>
      </c>
      <c r="F89" s="17"/>
      <c r="G89" s="17"/>
      <c r="H89" s="17"/>
      <c r="I89" s="17"/>
      <c r="J89" s="17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4.25" customHeight="1">
      <c r="A90" s="14" t="s">
        <v>90</v>
      </c>
      <c r="B90" s="17"/>
      <c r="C90" s="9">
        <v>-63.0</v>
      </c>
      <c r="D90" s="9">
        <v>-67.0</v>
      </c>
      <c r="E90" s="9">
        <v>327.0</v>
      </c>
      <c r="F90" s="9">
        <v>13.0</v>
      </c>
      <c r="G90" s="9">
        <v>-325.0</v>
      </c>
      <c r="H90" s="9">
        <v>49.0</v>
      </c>
      <c r="I90" s="9">
        <v>-52.0</v>
      </c>
      <c r="J90" s="9">
        <v>15.0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4.25" customHeight="1">
      <c r="A91" s="14" t="s">
        <v>91</v>
      </c>
      <c r="B91" s="17"/>
      <c r="C91" s="9">
        <v>-19.0</v>
      </c>
      <c r="D91" s="9">
        <v>-7.0</v>
      </c>
      <c r="E91" s="9">
        <v>-17.0</v>
      </c>
      <c r="F91" s="17"/>
      <c r="G91" s="17"/>
      <c r="H91" s="17"/>
      <c r="I91" s="17"/>
      <c r="J91" s="17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4.25" customHeight="1">
      <c r="A92" s="14" t="s">
        <v>92</v>
      </c>
      <c r="B92" s="17"/>
      <c r="C92" s="17"/>
      <c r="D92" s="17"/>
      <c r="E92" s="17"/>
      <c r="F92" s="17"/>
      <c r="G92" s="17"/>
      <c r="H92" s="17"/>
      <c r="I92" s="9">
        <v>-197.0</v>
      </c>
      <c r="J92" s="9">
        <v>0.0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4.25" customHeight="1">
      <c r="A93" s="14" t="s">
        <v>93</v>
      </c>
      <c r="B93" s="17"/>
      <c r="C93" s="9">
        <v>514.0</v>
      </c>
      <c r="D93" s="9">
        <v>507.0</v>
      </c>
      <c r="E93" s="9">
        <v>489.0</v>
      </c>
      <c r="F93" s="9">
        <v>733.0</v>
      </c>
      <c r="G93" s="9">
        <v>700.0</v>
      </c>
      <c r="H93" s="9">
        <v>885.0</v>
      </c>
      <c r="I93" s="9">
        <v>1172.0</v>
      </c>
      <c r="J93" s="9">
        <v>1151.0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4.25" customHeight="1">
      <c r="A94" s="14" t="s">
        <v>94</v>
      </c>
      <c r="B94" s="17"/>
      <c r="C94" s="9">
        <v>218.0</v>
      </c>
      <c r="D94" s="9">
        <v>281.0</v>
      </c>
      <c r="E94" s="9">
        <v>177.0</v>
      </c>
      <c r="F94" s="17"/>
      <c r="G94" s="17"/>
      <c r="H94" s="17"/>
      <c r="I94" s="17"/>
      <c r="J94" s="17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4.25" customHeight="1">
      <c r="A95" s="8" t="s">
        <v>95</v>
      </c>
      <c r="B95" s="17"/>
      <c r="C95" s="9">
        <v>-2534.0</v>
      </c>
      <c r="D95" s="9">
        <v>-3238.0</v>
      </c>
      <c r="E95" s="9">
        <v>-3223.0</v>
      </c>
      <c r="F95" s="9">
        <v>-4254.0</v>
      </c>
      <c r="G95" s="9">
        <v>-4286.0</v>
      </c>
      <c r="H95" s="9">
        <v>-3067.0</v>
      </c>
      <c r="I95" s="9">
        <v>-608.0</v>
      </c>
      <c r="J95" s="9">
        <v>-4014.0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4.25" customHeight="1">
      <c r="A96" s="14" t="s">
        <v>96</v>
      </c>
      <c r="B96" s="17"/>
      <c r="C96" s="9">
        <v>-899.0</v>
      </c>
      <c r="D96" s="9">
        <v>-1022.0</v>
      </c>
      <c r="E96" s="9">
        <v>-1133.0</v>
      </c>
      <c r="F96" s="9">
        <v>-1243.0</v>
      </c>
      <c r="G96" s="9">
        <v>-1332.0</v>
      </c>
      <c r="H96" s="9">
        <v>-1452.0</v>
      </c>
      <c r="I96" s="9">
        <v>-1638.0</v>
      </c>
      <c r="J96" s="9">
        <v>-1837.0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4.25" customHeight="1">
      <c r="A97" s="14" t="s">
        <v>97</v>
      </c>
      <c r="B97" s="17"/>
      <c r="C97" s="17"/>
      <c r="D97" s="17"/>
      <c r="E97" s="9">
        <v>0.0</v>
      </c>
      <c r="F97" s="9">
        <v>-84.0</v>
      </c>
      <c r="G97" s="9">
        <v>-50.0</v>
      </c>
      <c r="H97" s="9">
        <v>-58.0</v>
      </c>
      <c r="I97" s="9">
        <v>-136.0</v>
      </c>
      <c r="J97" s="9">
        <v>-151.0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4.25" customHeight="1">
      <c r="A98" s="41" t="s">
        <v>98</v>
      </c>
      <c r="B98" s="39"/>
      <c r="C98" s="40">
        <f t="shared" ref="C98:J98" si="19">+SUM(C88:C97)</f>
        <v>-2790</v>
      </c>
      <c r="D98" s="40">
        <f t="shared" si="19"/>
        <v>-2671</v>
      </c>
      <c r="E98" s="40">
        <f t="shared" si="19"/>
        <v>-1942</v>
      </c>
      <c r="F98" s="40">
        <f t="shared" si="19"/>
        <v>-4835</v>
      </c>
      <c r="G98" s="40">
        <f t="shared" si="19"/>
        <v>-5293</v>
      </c>
      <c r="H98" s="40">
        <f t="shared" si="19"/>
        <v>2491</v>
      </c>
      <c r="I98" s="40">
        <f t="shared" si="19"/>
        <v>-1459</v>
      </c>
      <c r="J98" s="40">
        <f t="shared" si="19"/>
        <v>-4836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4.25" customHeight="1">
      <c r="A99" s="14" t="s">
        <v>99</v>
      </c>
      <c r="B99" s="17"/>
      <c r="C99" s="9">
        <v>-83.0</v>
      </c>
      <c r="D99" s="9">
        <v>-105.0</v>
      </c>
      <c r="E99" s="9">
        <v>-20.0</v>
      </c>
      <c r="F99" s="9">
        <v>45.0</v>
      </c>
      <c r="G99" s="9">
        <v>-129.0</v>
      </c>
      <c r="H99" s="9">
        <v>-66.0</v>
      </c>
      <c r="I99" s="9">
        <v>143.0</v>
      </c>
      <c r="J99" s="9">
        <v>-143.0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14.25" customHeight="1">
      <c r="A100" s="38" t="s">
        <v>100</v>
      </c>
      <c r="B100" s="39"/>
      <c r="C100" s="40">
        <f t="shared" ref="C100:J100" si="20">+C77+C86+C98+C99</f>
        <v>1632</v>
      </c>
      <c r="D100" s="40">
        <f t="shared" si="20"/>
        <v>-714</v>
      </c>
      <c r="E100" s="40">
        <f t="shared" si="20"/>
        <v>670</v>
      </c>
      <c r="F100" s="40">
        <f t="shared" si="20"/>
        <v>441</v>
      </c>
      <c r="G100" s="40">
        <f t="shared" si="20"/>
        <v>217</v>
      </c>
      <c r="H100" s="40">
        <f t="shared" si="20"/>
        <v>3882</v>
      </c>
      <c r="I100" s="40">
        <f t="shared" si="20"/>
        <v>1541</v>
      </c>
      <c r="J100" s="40">
        <f t="shared" si="20"/>
        <v>-1315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14.25" customHeight="1">
      <c r="A101" s="14" t="s">
        <v>101</v>
      </c>
      <c r="B101" s="17"/>
      <c r="C101" s="9">
        <v>2220.0</v>
      </c>
      <c r="D101" s="9">
        <v>3852.0</v>
      </c>
      <c r="E101" s="9">
        <v>3138.0</v>
      </c>
      <c r="F101" s="9">
        <v>3808.0</v>
      </c>
      <c r="G101" s="9">
        <v>4249.0</v>
      </c>
      <c r="H101" s="9">
        <v>4466.0</v>
      </c>
      <c r="I101" s="9">
        <v>8348.0</v>
      </c>
      <c r="J101" s="9">
        <f>+I102</f>
        <v>9889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14.25" customHeight="1">
      <c r="A102" s="22" t="s">
        <v>102</v>
      </c>
      <c r="B102" s="23"/>
      <c r="C102" s="24">
        <f t="shared" ref="C102:D102" si="21">C100+C101</f>
        <v>3852</v>
      </c>
      <c r="D102" s="24">
        <f t="shared" si="21"/>
        <v>3138</v>
      </c>
      <c r="E102" s="24">
        <f t="shared" ref="E102:J102" si="22">+E100+E101</f>
        <v>3808</v>
      </c>
      <c r="F102" s="24">
        <f t="shared" si="22"/>
        <v>4249</v>
      </c>
      <c r="G102" s="24">
        <f t="shared" si="22"/>
        <v>4466</v>
      </c>
      <c r="H102" s="24">
        <f t="shared" si="22"/>
        <v>8348</v>
      </c>
      <c r="I102" s="24">
        <f t="shared" si="22"/>
        <v>9889</v>
      </c>
      <c r="J102" s="24">
        <f t="shared" si="22"/>
        <v>8574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14.25" customHeight="1">
      <c r="A103" s="31" t="s">
        <v>103</v>
      </c>
      <c r="B103" s="17"/>
      <c r="C103" s="32">
        <f t="shared" ref="C103:J103" si="23">+C102-C25</f>
        <v>0</v>
      </c>
      <c r="D103" s="32">
        <f t="shared" si="23"/>
        <v>0</v>
      </c>
      <c r="E103" s="32">
        <f t="shared" si="23"/>
        <v>0</v>
      </c>
      <c r="F103" s="32">
        <f t="shared" si="23"/>
        <v>0</v>
      </c>
      <c r="G103" s="32">
        <f t="shared" si="23"/>
        <v>0</v>
      </c>
      <c r="H103" s="32">
        <f t="shared" si="23"/>
        <v>0</v>
      </c>
      <c r="I103" s="32">
        <f t="shared" si="23"/>
        <v>0</v>
      </c>
      <c r="J103" s="32">
        <f t="shared" si="23"/>
        <v>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14.25" customHeight="1">
      <c r="A104" s="8" t="s">
        <v>104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ht="14.25" customHeight="1">
      <c r="A105" s="14" t="s">
        <v>105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ht="14.25" customHeight="1">
      <c r="A106" s="14" t="s">
        <v>106</v>
      </c>
      <c r="B106" s="17"/>
      <c r="C106" s="9">
        <v>53.0</v>
      </c>
      <c r="D106" s="9">
        <v>70.0</v>
      </c>
      <c r="E106" s="9">
        <v>98.0</v>
      </c>
      <c r="F106" s="9">
        <v>125.0</v>
      </c>
      <c r="G106" s="9">
        <v>153.0</v>
      </c>
      <c r="H106" s="9">
        <v>140.0</v>
      </c>
      <c r="I106" s="9">
        <v>293.0</v>
      </c>
      <c r="J106" s="9">
        <v>290.0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ht="14.25" customHeight="1">
      <c r="A107" s="14" t="s">
        <v>107</v>
      </c>
      <c r="B107" s="17"/>
      <c r="C107" s="9">
        <v>1262.0</v>
      </c>
      <c r="D107" s="9">
        <v>748.0</v>
      </c>
      <c r="E107" s="9">
        <v>703.0</v>
      </c>
      <c r="F107" s="9">
        <v>529.0</v>
      </c>
      <c r="G107" s="9">
        <v>757.0</v>
      </c>
      <c r="H107" s="9">
        <v>1028.0</v>
      </c>
      <c r="I107" s="9">
        <v>1177.0</v>
      </c>
      <c r="J107" s="9">
        <v>1231.0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ht="14.25" customHeight="1">
      <c r="A108" s="14" t="s">
        <v>108</v>
      </c>
      <c r="B108" s="17"/>
      <c r="C108" s="9">
        <v>206.0</v>
      </c>
      <c r="D108" s="9">
        <v>252.0</v>
      </c>
      <c r="E108" s="9">
        <v>266.0</v>
      </c>
      <c r="F108" s="9">
        <v>294.0</v>
      </c>
      <c r="G108" s="9">
        <v>160.0</v>
      </c>
      <c r="H108" s="9">
        <v>121.0</v>
      </c>
      <c r="I108" s="9">
        <v>179.0</v>
      </c>
      <c r="J108" s="9">
        <v>160.0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ht="14.25" customHeight="1">
      <c r="A109" s="14" t="s">
        <v>109</v>
      </c>
      <c r="B109" s="17"/>
      <c r="C109" s="9">
        <v>240.0</v>
      </c>
      <c r="D109" s="9">
        <v>271.0</v>
      </c>
      <c r="E109" s="9">
        <v>300.0</v>
      </c>
      <c r="F109" s="9">
        <v>320.0</v>
      </c>
      <c r="G109" s="9">
        <v>347.0</v>
      </c>
      <c r="H109" s="9">
        <v>385.0</v>
      </c>
      <c r="I109" s="9">
        <v>438.0</v>
      </c>
      <c r="J109" s="9">
        <v>480.0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ht="14.25" customHeight="1">
      <c r="A110" s="1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ht="14.25" customHeight="1">
      <c r="A111" s="33" t="s">
        <v>110</v>
      </c>
      <c r="B111" s="42"/>
      <c r="C111" s="42"/>
      <c r="D111" s="42"/>
      <c r="E111" s="42"/>
      <c r="F111" s="42"/>
      <c r="G111" s="42"/>
      <c r="H111" s="42"/>
      <c r="I111" s="42"/>
      <c r="J111" s="3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ht="14.25" customHeight="1">
      <c r="A112" s="12" t="s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ht="14.25" customHeight="1">
      <c r="A113" s="12" t="s">
        <v>112</v>
      </c>
      <c r="B113" s="9">
        <v>12299.0</v>
      </c>
      <c r="C113" s="13">
        <f t="shared" ref="C113:J113" si="24">+SUM(C114:C116)</f>
        <v>13740</v>
      </c>
      <c r="D113" s="13">
        <f t="shared" si="24"/>
        <v>14764</v>
      </c>
      <c r="E113" s="13">
        <f t="shared" si="24"/>
        <v>15216</v>
      </c>
      <c r="F113" s="13">
        <f t="shared" si="24"/>
        <v>14855</v>
      </c>
      <c r="G113" s="13">
        <f t="shared" si="24"/>
        <v>15902</v>
      </c>
      <c r="H113" s="13">
        <f t="shared" si="24"/>
        <v>14484</v>
      </c>
      <c r="I113" s="13">
        <f t="shared" si="24"/>
        <v>17179</v>
      </c>
      <c r="J113" s="13">
        <f t="shared" si="24"/>
        <v>18353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ht="14.25" customHeight="1">
      <c r="A114" s="14" t="s">
        <v>113</v>
      </c>
      <c r="B114" s="21">
        <v>7495.0</v>
      </c>
      <c r="C114" s="27">
        <v>8506.0</v>
      </c>
      <c r="D114" s="27">
        <v>9299.0</v>
      </c>
      <c r="E114" s="27">
        <v>9684.0</v>
      </c>
      <c r="F114" s="27">
        <v>9322.0</v>
      </c>
      <c r="G114" s="27">
        <v>10045.0</v>
      </c>
      <c r="H114" s="27">
        <v>9329.0</v>
      </c>
      <c r="I114" s="21">
        <v>11644.0</v>
      </c>
      <c r="J114" s="21">
        <v>12228.0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ht="14.25" customHeight="1">
      <c r="A115" s="14" t="s">
        <v>114</v>
      </c>
      <c r="B115" s="21">
        <v>3937.0</v>
      </c>
      <c r="C115" s="9">
        <v>4410.0</v>
      </c>
      <c r="D115" s="9">
        <v>4746.0</v>
      </c>
      <c r="E115" s="9">
        <v>4886.0</v>
      </c>
      <c r="F115" s="9">
        <v>4938.0</v>
      </c>
      <c r="G115" s="9">
        <v>5260.0</v>
      </c>
      <c r="H115" s="9">
        <v>4639.0</v>
      </c>
      <c r="I115" s="21">
        <v>5028.0</v>
      </c>
      <c r="J115" s="21">
        <v>5492.0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ht="14.25" customHeight="1">
      <c r="A116" s="14" t="s">
        <v>115</v>
      </c>
      <c r="B116" s="27">
        <v>867.0</v>
      </c>
      <c r="C116" s="27">
        <v>824.0</v>
      </c>
      <c r="D116" s="27">
        <v>719.0</v>
      </c>
      <c r="E116" s="27">
        <v>646.0</v>
      </c>
      <c r="F116" s="27">
        <v>595.0</v>
      </c>
      <c r="G116" s="27">
        <v>597.0</v>
      </c>
      <c r="H116" s="21">
        <v>516.0</v>
      </c>
      <c r="I116" s="21">
        <v>507.0</v>
      </c>
      <c r="J116" s="27">
        <v>633.0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ht="14.25" customHeight="1">
      <c r="A117" s="12" t="s">
        <v>116</v>
      </c>
      <c r="B117" s="17"/>
      <c r="C117" s="13">
        <f t="shared" ref="C117:H117" si="25">SUM(C118:C120)</f>
        <v>5709</v>
      </c>
      <c r="D117" s="13">
        <f t="shared" si="25"/>
        <v>5884</v>
      </c>
      <c r="E117" s="13">
        <f t="shared" si="25"/>
        <v>6211</v>
      </c>
      <c r="F117" s="13">
        <f t="shared" si="25"/>
        <v>0</v>
      </c>
      <c r="G117" s="13">
        <f t="shared" si="25"/>
        <v>0</v>
      </c>
      <c r="H117" s="13">
        <f t="shared" si="25"/>
        <v>0</v>
      </c>
      <c r="I117" s="17"/>
      <c r="J117" s="1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ht="14.25" customHeight="1">
      <c r="A118" s="14" t="s">
        <v>113</v>
      </c>
      <c r="B118" s="17"/>
      <c r="C118" s="9">
        <v>3876.0</v>
      </c>
      <c r="D118" s="27">
        <v>3985.0</v>
      </c>
      <c r="E118" s="27">
        <v>4068.0</v>
      </c>
      <c r="F118" s="17"/>
      <c r="G118" s="17"/>
      <c r="H118" s="17"/>
      <c r="I118" s="17"/>
      <c r="J118" s="1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ht="14.25" customHeight="1">
      <c r="A119" s="14" t="s">
        <v>114</v>
      </c>
      <c r="B119" s="17"/>
      <c r="C119" s="9">
        <v>1555.0</v>
      </c>
      <c r="D119" s="9">
        <v>1628.0</v>
      </c>
      <c r="E119" s="9">
        <v>1868.0</v>
      </c>
      <c r="F119" s="17"/>
      <c r="G119" s="17"/>
      <c r="H119" s="17"/>
      <c r="I119" s="17"/>
      <c r="J119" s="1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ht="14.25" customHeight="1">
      <c r="A120" s="14" t="s">
        <v>115</v>
      </c>
      <c r="B120" s="17"/>
      <c r="C120" s="9">
        <v>278.0</v>
      </c>
      <c r="D120" s="27">
        <v>271.0</v>
      </c>
      <c r="E120" s="27">
        <v>275.0</v>
      </c>
      <c r="F120" s="17"/>
      <c r="G120" s="17"/>
      <c r="H120" s="17"/>
      <c r="I120" s="17"/>
      <c r="J120" s="1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ht="14.25" customHeight="1">
      <c r="A121" s="12" t="s">
        <v>117</v>
      </c>
      <c r="B121" s="17"/>
      <c r="C121" s="13">
        <f t="shared" ref="C121:J121" si="26">+SUM(C122:C124)</f>
        <v>0</v>
      </c>
      <c r="D121" s="13">
        <f t="shared" si="26"/>
        <v>0</v>
      </c>
      <c r="E121" s="13">
        <f t="shared" si="26"/>
        <v>0</v>
      </c>
      <c r="F121" s="13">
        <f t="shared" si="26"/>
        <v>9242</v>
      </c>
      <c r="G121" s="13">
        <f t="shared" si="26"/>
        <v>9812</v>
      </c>
      <c r="H121" s="13">
        <f t="shared" si="26"/>
        <v>9347</v>
      </c>
      <c r="I121" s="13">
        <f t="shared" si="26"/>
        <v>11456</v>
      </c>
      <c r="J121" s="13">
        <f t="shared" si="26"/>
        <v>12479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ht="14.25" customHeight="1">
      <c r="A122" s="14" t="s">
        <v>113</v>
      </c>
      <c r="B122" s="8"/>
      <c r="C122" s="8"/>
      <c r="D122" s="8"/>
      <c r="E122" s="8"/>
      <c r="F122" s="27">
        <v>5875.0</v>
      </c>
      <c r="G122" s="27">
        <v>6293.0</v>
      </c>
      <c r="H122" s="27">
        <v>5892.0</v>
      </c>
      <c r="I122" s="21">
        <v>6970.0</v>
      </c>
      <c r="J122" s="21">
        <v>7388.0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ht="14.25" customHeight="1">
      <c r="A123" s="14" t="s">
        <v>114</v>
      </c>
      <c r="B123" s="17"/>
      <c r="C123" s="17"/>
      <c r="D123" s="17"/>
      <c r="E123" s="17"/>
      <c r="F123" s="9">
        <v>2940.0</v>
      </c>
      <c r="G123" s="9">
        <v>3087.0</v>
      </c>
      <c r="H123" s="9">
        <v>3053.0</v>
      </c>
      <c r="I123" s="21">
        <v>3996.0</v>
      </c>
      <c r="J123" s="21">
        <v>4527.0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ht="14.25" customHeight="1">
      <c r="A124" s="14" t="s">
        <v>115</v>
      </c>
      <c r="B124" s="17"/>
      <c r="C124" s="17"/>
      <c r="D124" s="17"/>
      <c r="E124" s="17"/>
      <c r="F124" s="9">
        <v>427.0</v>
      </c>
      <c r="G124" s="9">
        <v>432.0</v>
      </c>
      <c r="H124" s="9">
        <v>402.0</v>
      </c>
      <c r="I124" s="9">
        <v>490.0</v>
      </c>
      <c r="J124" s="27">
        <v>564.0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ht="14.25" customHeight="1">
      <c r="A125" s="12" t="s">
        <v>118</v>
      </c>
      <c r="B125" s="13">
        <v>2602.0</v>
      </c>
      <c r="C125" s="13">
        <f t="shared" ref="C125:J125" si="27">+SUM(C126:C128)</f>
        <v>3067</v>
      </c>
      <c r="D125" s="13">
        <f t="shared" si="27"/>
        <v>3785</v>
      </c>
      <c r="E125" s="13">
        <f t="shared" si="27"/>
        <v>4237</v>
      </c>
      <c r="F125" s="13">
        <f t="shared" si="27"/>
        <v>5134</v>
      </c>
      <c r="G125" s="13">
        <f t="shared" si="27"/>
        <v>6208</v>
      </c>
      <c r="H125" s="13">
        <f t="shared" si="27"/>
        <v>6679</v>
      </c>
      <c r="I125" s="13">
        <f t="shared" si="27"/>
        <v>8290</v>
      </c>
      <c r="J125" s="13">
        <f t="shared" si="27"/>
        <v>7547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ht="14.25" customHeight="1">
      <c r="A126" s="14" t="s">
        <v>113</v>
      </c>
      <c r="B126" s="9">
        <v>1600.0</v>
      </c>
      <c r="C126" s="9">
        <v>2016.0</v>
      </c>
      <c r="D126" s="9">
        <v>2599.0</v>
      </c>
      <c r="E126" s="9">
        <v>2920.0</v>
      </c>
      <c r="F126" s="9">
        <v>3496.0</v>
      </c>
      <c r="G126" s="9">
        <v>4262.0</v>
      </c>
      <c r="H126" s="9">
        <v>4635.0</v>
      </c>
      <c r="I126" s="21">
        <v>5748.0</v>
      </c>
      <c r="J126" s="21">
        <v>5416.0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ht="14.25" customHeight="1">
      <c r="A127" s="14" t="s">
        <v>114</v>
      </c>
      <c r="B127" s="9">
        <v>876.0</v>
      </c>
      <c r="C127" s="9">
        <v>925.0</v>
      </c>
      <c r="D127" s="9">
        <v>1055.0</v>
      </c>
      <c r="E127" s="9">
        <v>1188.0</v>
      </c>
      <c r="F127" s="9">
        <v>1508.0</v>
      </c>
      <c r="G127" s="9">
        <v>1808.0</v>
      </c>
      <c r="H127" s="9">
        <v>1896.0</v>
      </c>
      <c r="I127" s="21">
        <v>2347.0</v>
      </c>
      <c r="J127" s="21">
        <v>1938.0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ht="14.25" customHeight="1">
      <c r="A128" s="14" t="s">
        <v>115</v>
      </c>
      <c r="B128" s="9">
        <v>126.0</v>
      </c>
      <c r="C128" s="9">
        <v>126.0</v>
      </c>
      <c r="D128" s="9">
        <v>131.0</v>
      </c>
      <c r="E128" s="9">
        <v>129.0</v>
      </c>
      <c r="F128" s="9">
        <v>130.0</v>
      </c>
      <c r="G128" s="9">
        <v>138.0</v>
      </c>
      <c r="H128" s="9">
        <v>148.0</v>
      </c>
      <c r="I128" s="9">
        <v>195.0</v>
      </c>
      <c r="J128" s="27">
        <v>193.0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14.25" customHeight="1">
      <c r="A129" s="12" t="s">
        <v>119</v>
      </c>
      <c r="B129" s="17"/>
      <c r="C129" s="13">
        <f t="shared" ref="C129:I129" si="28">sum(C130:C132)</f>
        <v>1417</v>
      </c>
      <c r="D129" s="13">
        <f t="shared" si="28"/>
        <v>1431</v>
      </c>
      <c r="E129" s="13">
        <f t="shared" si="28"/>
        <v>1487</v>
      </c>
      <c r="F129" s="13">
        <f t="shared" si="28"/>
        <v>0</v>
      </c>
      <c r="G129" s="13">
        <f t="shared" si="28"/>
        <v>0</v>
      </c>
      <c r="H129" s="13">
        <f t="shared" si="28"/>
        <v>0</v>
      </c>
      <c r="I129" s="13">
        <f t="shared" si="28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ht="14.25" customHeight="1">
      <c r="A130" s="14" t="s">
        <v>113</v>
      </c>
      <c r="B130" s="17"/>
      <c r="C130" s="9">
        <v>827.0</v>
      </c>
      <c r="D130" s="9">
        <v>882.0</v>
      </c>
      <c r="E130" s="9">
        <v>927.0</v>
      </c>
      <c r="F130" s="17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ht="14.25" customHeight="1">
      <c r="A131" s="14" t="s">
        <v>114</v>
      </c>
      <c r="B131" s="17"/>
      <c r="C131" s="9">
        <v>495.0</v>
      </c>
      <c r="D131" s="9">
        <v>463.0</v>
      </c>
      <c r="E131" s="9">
        <v>471.0</v>
      </c>
      <c r="F131" s="17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ht="14.25" customHeight="1">
      <c r="A132" s="14" t="s">
        <v>115</v>
      </c>
      <c r="B132" s="17"/>
      <c r="C132" s="9">
        <v>95.0</v>
      </c>
      <c r="D132" s="9">
        <v>86.0</v>
      </c>
      <c r="E132" s="9">
        <v>89.0</v>
      </c>
      <c r="F132" s="17"/>
      <c r="G132" s="17"/>
      <c r="H132" s="17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14.25" customHeight="1">
      <c r="A133" s="12" t="s">
        <v>120</v>
      </c>
      <c r="B133" s="8"/>
      <c r="C133" s="13">
        <f t="shared" ref="C133:I133" si="29">SUM(C134:C136)</f>
        <v>3898</v>
      </c>
      <c r="D133" s="13">
        <f t="shared" si="29"/>
        <v>3701</v>
      </c>
      <c r="E133" s="13">
        <f t="shared" si="29"/>
        <v>3995</v>
      </c>
      <c r="F133" s="13">
        <f t="shared" si="29"/>
        <v>0</v>
      </c>
      <c r="G133" s="13">
        <f t="shared" si="29"/>
        <v>0</v>
      </c>
      <c r="H133" s="13">
        <f t="shared" si="29"/>
        <v>0</v>
      </c>
      <c r="I133" s="13">
        <f t="shared" si="29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ht="14.25" customHeight="1">
      <c r="A134" s="14" t="s">
        <v>113</v>
      </c>
      <c r="B134" s="17"/>
      <c r="C134" s="9">
        <v>2641.0</v>
      </c>
      <c r="D134" s="9">
        <v>2536.0</v>
      </c>
      <c r="E134" s="9">
        <v>2816.0</v>
      </c>
      <c r="F134" s="17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ht="14.25" customHeight="1">
      <c r="A135" s="14" t="s">
        <v>114</v>
      </c>
      <c r="B135" s="17"/>
      <c r="C135" s="9">
        <v>1021.0</v>
      </c>
      <c r="D135" s="9">
        <v>947.0</v>
      </c>
      <c r="E135" s="9">
        <v>966.0</v>
      </c>
      <c r="F135" s="17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ht="14.25" customHeight="1">
      <c r="A136" s="14" t="s">
        <v>115</v>
      </c>
      <c r="B136" s="17"/>
      <c r="C136" s="9">
        <v>236.0</v>
      </c>
      <c r="D136" s="9">
        <v>218.0</v>
      </c>
      <c r="E136" s="9">
        <v>213.0</v>
      </c>
      <c r="F136" s="17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ht="14.25" customHeight="1">
      <c r="A137" s="12" t="s">
        <v>121</v>
      </c>
      <c r="B137" s="17"/>
      <c r="C137" s="13">
        <f t="shared" ref="C137:H137" si="30">sum(C138:C140)</f>
        <v>755</v>
      </c>
      <c r="D137" s="13">
        <f t="shared" si="30"/>
        <v>869</v>
      </c>
      <c r="E137" s="13">
        <f t="shared" si="30"/>
        <v>1014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7"/>
      <c r="J137" s="1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ht="14.25" customHeight="1">
      <c r="A138" s="14" t="s">
        <v>113</v>
      </c>
      <c r="B138" s="17"/>
      <c r="C138" s="9">
        <v>452.0</v>
      </c>
      <c r="D138" s="9">
        <v>570.0</v>
      </c>
      <c r="E138" s="9">
        <v>666.0</v>
      </c>
      <c r="F138" s="17"/>
      <c r="G138" s="17"/>
      <c r="H138" s="17"/>
      <c r="I138" s="17"/>
      <c r="J138" s="1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ht="14.25" customHeight="1">
      <c r="A139" s="14" t="s">
        <v>114</v>
      </c>
      <c r="B139" s="17"/>
      <c r="C139" s="9">
        <v>230.0</v>
      </c>
      <c r="D139" s="9">
        <v>228.0</v>
      </c>
      <c r="E139" s="9">
        <v>275.0</v>
      </c>
      <c r="F139" s="17"/>
      <c r="G139" s="17"/>
      <c r="H139" s="17"/>
      <c r="I139" s="17"/>
      <c r="J139" s="1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ht="14.25" customHeight="1">
      <c r="A140" s="14" t="s">
        <v>115</v>
      </c>
      <c r="B140" s="17"/>
      <c r="C140" s="9">
        <v>73.0</v>
      </c>
      <c r="D140" s="9">
        <v>71.0</v>
      </c>
      <c r="E140" s="9">
        <v>73.0</v>
      </c>
      <c r="F140" s="17"/>
      <c r="G140" s="17"/>
      <c r="H140" s="17"/>
      <c r="I140" s="17"/>
      <c r="J140" s="1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ht="14.25" customHeight="1">
      <c r="A141" s="12" t="s">
        <v>122</v>
      </c>
      <c r="B141" s="17"/>
      <c r="C141" s="13">
        <f t="shared" ref="C141:J141" si="31">+SUM(C142:C144)</f>
        <v>0</v>
      </c>
      <c r="D141" s="13">
        <f t="shared" si="31"/>
        <v>0</v>
      </c>
      <c r="E141" s="13">
        <f t="shared" si="31"/>
        <v>0</v>
      </c>
      <c r="F141" s="13">
        <f t="shared" si="31"/>
        <v>5166</v>
      </c>
      <c r="G141" s="13">
        <f t="shared" si="31"/>
        <v>5254</v>
      </c>
      <c r="H141" s="13">
        <f t="shared" si="31"/>
        <v>5028</v>
      </c>
      <c r="I141" s="13">
        <f t="shared" si="31"/>
        <v>5343</v>
      </c>
      <c r="J141" s="13">
        <f t="shared" si="31"/>
        <v>5955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ht="14.25" customHeight="1">
      <c r="A142" s="14" t="s">
        <v>113</v>
      </c>
      <c r="B142" s="17"/>
      <c r="C142" s="17"/>
      <c r="D142" s="17"/>
      <c r="E142" s="17"/>
      <c r="F142" s="9">
        <v>3575.0</v>
      </c>
      <c r="G142" s="9">
        <v>3622.0</v>
      </c>
      <c r="H142" s="9">
        <v>3449.0</v>
      </c>
      <c r="I142" s="21">
        <v>3659.0</v>
      </c>
      <c r="J142" s="21">
        <v>4111.0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ht="14.25" customHeight="1">
      <c r="A143" s="14" t="s">
        <v>114</v>
      </c>
      <c r="B143" s="17"/>
      <c r="C143" s="17"/>
      <c r="D143" s="17"/>
      <c r="E143" s="17"/>
      <c r="F143" s="9">
        <v>1347.0</v>
      </c>
      <c r="G143" s="9">
        <v>1395.0</v>
      </c>
      <c r="H143" s="9">
        <v>1365.0</v>
      </c>
      <c r="I143" s="21">
        <v>1494.0</v>
      </c>
      <c r="J143" s="21">
        <v>1610.0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14.25" customHeight="1">
      <c r="A144" s="14" t="s">
        <v>115</v>
      </c>
      <c r="B144" s="8"/>
      <c r="C144" s="8"/>
      <c r="D144" s="8"/>
      <c r="E144" s="8"/>
      <c r="F144" s="27">
        <v>244.0</v>
      </c>
      <c r="G144" s="27">
        <v>237.0</v>
      </c>
      <c r="H144" s="27">
        <v>214.0</v>
      </c>
      <c r="I144" s="27">
        <v>190.0</v>
      </c>
      <c r="J144" s="27">
        <v>234.0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ht="14.25" customHeight="1">
      <c r="A145" s="14" t="s">
        <v>123</v>
      </c>
      <c r="B145" s="17"/>
      <c r="C145" s="9">
        <v>115.0</v>
      </c>
      <c r="D145" s="9">
        <v>73.0</v>
      </c>
      <c r="E145" s="9">
        <v>73.0</v>
      </c>
      <c r="F145" s="9">
        <v>88.0</v>
      </c>
      <c r="G145" s="9">
        <v>42.0</v>
      </c>
      <c r="H145" s="9">
        <v>30.0</v>
      </c>
      <c r="I145" s="9">
        <v>25.0</v>
      </c>
      <c r="J145" s="9">
        <v>102.0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ht="14.25" customHeight="1">
      <c r="A146" s="18" t="s">
        <v>124</v>
      </c>
      <c r="B146" s="19"/>
      <c r="C146" s="20">
        <f t="shared" ref="C146:D146" si="32">+C113+C121+C125+C141+C145+C133+C129+C117+C137</f>
        <v>28701</v>
      </c>
      <c r="D146" s="20">
        <f t="shared" si="32"/>
        <v>30507</v>
      </c>
      <c r="E146" s="20">
        <f>+E113+E121+E125+E145+E133+E129+E117+E137</f>
        <v>32233</v>
      </c>
      <c r="F146" s="20">
        <f t="shared" ref="F146:H146" si="33">+F113+F121+F125+F141+F145+F133+F129+F117+F137</f>
        <v>34485</v>
      </c>
      <c r="G146" s="20">
        <f t="shared" si="33"/>
        <v>37218</v>
      </c>
      <c r="H146" s="20">
        <f t="shared" si="33"/>
        <v>35568</v>
      </c>
      <c r="I146" s="20">
        <f t="shared" ref="I146:J146" si="34">+I113+I121+I125+I141+I145</f>
        <v>42293</v>
      </c>
      <c r="J146" s="20">
        <f t="shared" si="34"/>
        <v>44436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ht="14.25" customHeight="1">
      <c r="A147" s="14" t="s">
        <v>125</v>
      </c>
      <c r="B147" s="9">
        <v>1684.0</v>
      </c>
      <c r="C147" s="9">
        <v>1982.0</v>
      </c>
      <c r="D147" s="9">
        <v>1955.0</v>
      </c>
      <c r="E147" s="9">
        <v>2042.0</v>
      </c>
      <c r="F147" s="9">
        <v>1886.0</v>
      </c>
      <c r="G147" s="9">
        <v>1906.0</v>
      </c>
      <c r="H147" s="9">
        <v>1846.0</v>
      </c>
      <c r="I147" s="9">
        <v>2205.0</v>
      </c>
      <c r="J147" s="9">
        <v>2346.0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ht="14.25" customHeight="1">
      <c r="A148" s="14" t="s">
        <v>126</v>
      </c>
      <c r="B148" s="9">
        <v>3.0</v>
      </c>
      <c r="C148" s="9">
        <v>-82.0</v>
      </c>
      <c r="D148" s="9">
        <v>-86.0</v>
      </c>
      <c r="E148" s="9">
        <v>75.0</v>
      </c>
      <c r="F148" s="9">
        <v>26.0</v>
      </c>
      <c r="G148" s="9">
        <v>-7.0</v>
      </c>
      <c r="H148" s="9">
        <v>-11.0</v>
      </c>
      <c r="I148" s="9">
        <v>40.0</v>
      </c>
      <c r="J148" s="9">
        <v>-72.0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ht="14.25" customHeight="1">
      <c r="A149" s="22" t="s">
        <v>127</v>
      </c>
      <c r="B149" s="23"/>
      <c r="C149" s="24">
        <f t="shared" ref="C149:J149" si="35">+SUM(C146:C148)</f>
        <v>30601</v>
      </c>
      <c r="D149" s="24">
        <f t="shared" si="35"/>
        <v>32376</v>
      </c>
      <c r="E149" s="24">
        <f t="shared" si="35"/>
        <v>34350</v>
      </c>
      <c r="F149" s="24">
        <f t="shared" si="35"/>
        <v>36397</v>
      </c>
      <c r="G149" s="24">
        <f t="shared" si="35"/>
        <v>39117</v>
      </c>
      <c r="H149" s="24">
        <f t="shared" si="35"/>
        <v>37403</v>
      </c>
      <c r="I149" s="24">
        <f t="shared" si="35"/>
        <v>44538</v>
      </c>
      <c r="J149" s="24">
        <f t="shared" si="35"/>
        <v>46710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ht="14.25" customHeight="1">
      <c r="A150" s="31" t="s">
        <v>128</v>
      </c>
      <c r="B150" s="17"/>
      <c r="C150" s="32">
        <f t="shared" ref="C150:J150" si="36">+C149-C2</f>
        <v>0</v>
      </c>
      <c r="D150" s="32">
        <f t="shared" si="36"/>
        <v>0</v>
      </c>
      <c r="E150" s="32">
        <f t="shared" si="36"/>
        <v>0</v>
      </c>
      <c r="F150" s="32">
        <f t="shared" si="36"/>
        <v>0</v>
      </c>
      <c r="G150" s="32">
        <f t="shared" si="36"/>
        <v>0</v>
      </c>
      <c r="H150" s="32">
        <f t="shared" si="36"/>
        <v>0</v>
      </c>
      <c r="I150" s="32">
        <f t="shared" si="36"/>
        <v>0</v>
      </c>
      <c r="J150" s="32">
        <f t="shared" si="36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ht="14.25" customHeight="1">
      <c r="A151" s="12" t="s">
        <v>129</v>
      </c>
      <c r="B151" s="17"/>
      <c r="C151" s="17"/>
      <c r="D151" s="17"/>
      <c r="E151" s="17"/>
      <c r="F151" s="17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ht="14.25" customHeight="1">
      <c r="A152" s="14" t="s">
        <v>112</v>
      </c>
      <c r="B152" s="9">
        <v>3077.0</v>
      </c>
      <c r="C152" s="9">
        <v>3645.0</v>
      </c>
      <c r="D152" s="9">
        <v>3763.0</v>
      </c>
      <c r="E152" s="9">
        <v>3875.0</v>
      </c>
      <c r="F152" s="9">
        <v>3600.0</v>
      </c>
      <c r="G152" s="9">
        <v>3925.0</v>
      </c>
      <c r="H152" s="9">
        <v>2899.0</v>
      </c>
      <c r="I152" s="9">
        <v>5089.0</v>
      </c>
      <c r="J152" s="9">
        <v>5114.0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ht="14.25" customHeight="1">
      <c r="A153" s="14" t="s">
        <v>116</v>
      </c>
      <c r="B153" s="9">
        <v>855.0</v>
      </c>
      <c r="C153" s="9">
        <v>1277.0</v>
      </c>
      <c r="D153" s="9">
        <v>1434.0</v>
      </c>
      <c r="E153" s="9">
        <v>1203.0</v>
      </c>
      <c r="F153" s="17"/>
      <c r="G153" s="17"/>
      <c r="H153" s="17"/>
      <c r="I153" s="17"/>
      <c r="J153" s="1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ht="14.25" customHeight="1">
      <c r="A154" s="14" t="s">
        <v>117</v>
      </c>
      <c r="B154" s="17"/>
      <c r="C154" s="17"/>
      <c r="D154" s="17"/>
      <c r="E154" s="17"/>
      <c r="F154" s="9">
        <v>1587.0</v>
      </c>
      <c r="G154" s="9">
        <v>1995.0</v>
      </c>
      <c r="H154" s="9">
        <v>1541.0</v>
      </c>
      <c r="I154" s="9">
        <v>2435.0</v>
      </c>
      <c r="J154" s="9">
        <v>3293.0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ht="14.25" customHeight="1">
      <c r="A155" s="14" t="s">
        <v>118</v>
      </c>
      <c r="B155" s="9">
        <v>816.0</v>
      </c>
      <c r="C155" s="9">
        <v>993.0</v>
      </c>
      <c r="D155" s="9">
        <v>1372.0</v>
      </c>
      <c r="E155" s="9">
        <v>1507.0</v>
      </c>
      <c r="F155" s="9">
        <v>1807.0</v>
      </c>
      <c r="G155" s="9">
        <v>2376.0</v>
      </c>
      <c r="H155" s="9">
        <v>2490.0</v>
      </c>
      <c r="I155" s="9">
        <v>3243.0</v>
      </c>
      <c r="J155" s="9">
        <v>2365.0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ht="14.25" customHeight="1">
      <c r="A156" s="14" t="s">
        <v>121</v>
      </c>
      <c r="B156" s="9">
        <v>131.0</v>
      </c>
      <c r="C156" s="9">
        <v>100.0</v>
      </c>
      <c r="D156" s="9">
        <v>174.0</v>
      </c>
      <c r="E156" s="9">
        <v>224.0</v>
      </c>
      <c r="F156" s="17"/>
      <c r="G156" s="17"/>
      <c r="H156" s="17"/>
      <c r="I156" s="17"/>
      <c r="J156" s="1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ht="14.25" customHeight="1">
      <c r="A157" s="14" t="s">
        <v>122</v>
      </c>
      <c r="B157" s="17"/>
      <c r="C157" s="17"/>
      <c r="D157" s="17"/>
      <c r="E157" s="17"/>
      <c r="F157" s="9">
        <v>1189.0</v>
      </c>
      <c r="G157" s="9">
        <v>1323.0</v>
      </c>
      <c r="H157" s="9">
        <v>1184.0</v>
      </c>
      <c r="I157" s="9">
        <v>1530.0</v>
      </c>
      <c r="J157" s="9">
        <v>1896.0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ht="14.25" customHeight="1">
      <c r="A158" s="14" t="s">
        <v>130</v>
      </c>
      <c r="B158" s="9">
        <v>855.0</v>
      </c>
      <c r="C158" s="9">
        <v>247.0</v>
      </c>
      <c r="D158" s="9">
        <v>289.0</v>
      </c>
      <c r="E158" s="9">
        <v>244.0</v>
      </c>
      <c r="F158" s="17"/>
      <c r="G158" s="17"/>
      <c r="H158" s="17"/>
      <c r="I158" s="17"/>
      <c r="J158" s="1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ht="14.25" customHeight="1">
      <c r="A159" s="14" t="s">
        <v>120</v>
      </c>
      <c r="B159" s="9">
        <v>952.0</v>
      </c>
      <c r="C159" s="9">
        <v>818.0</v>
      </c>
      <c r="D159" s="9">
        <v>892.0</v>
      </c>
      <c r="E159" s="9">
        <v>816.0</v>
      </c>
      <c r="F159" s="17"/>
      <c r="G159" s="17"/>
      <c r="H159" s="17"/>
      <c r="I159" s="17"/>
      <c r="J159" s="1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ht="14.25" customHeight="1">
      <c r="A160" s="14" t="s">
        <v>123</v>
      </c>
      <c r="B160" s="9">
        <v>1993.0</v>
      </c>
      <c r="C160" s="9">
        <v>-2263.0</v>
      </c>
      <c r="D160" s="9">
        <v>-2596.0</v>
      </c>
      <c r="E160" s="9">
        <v>-2677.0</v>
      </c>
      <c r="F160" s="9">
        <v>-2658.0</v>
      </c>
      <c r="G160" s="9">
        <v>-3262.0</v>
      </c>
      <c r="H160" s="9">
        <v>-3468.0</v>
      </c>
      <c r="I160" s="9">
        <v>-3656.0</v>
      </c>
      <c r="J160" s="9">
        <v>-4262.0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ht="14.25" customHeight="1">
      <c r="A161" s="18" t="s">
        <v>124</v>
      </c>
      <c r="B161" s="20">
        <v>4117.0</v>
      </c>
      <c r="C161" s="20">
        <f t="shared" ref="C161:J161" si="37">+SUM(C152:C160)</f>
        <v>4817</v>
      </c>
      <c r="D161" s="20">
        <f t="shared" si="37"/>
        <v>5328</v>
      </c>
      <c r="E161" s="20">
        <f t="shared" si="37"/>
        <v>5192</v>
      </c>
      <c r="F161" s="20">
        <f t="shared" si="37"/>
        <v>5525</v>
      </c>
      <c r="G161" s="20">
        <f t="shared" si="37"/>
        <v>6357</v>
      </c>
      <c r="H161" s="20">
        <f t="shared" si="37"/>
        <v>4646</v>
      </c>
      <c r="I161" s="20">
        <f t="shared" si="37"/>
        <v>8641</v>
      </c>
      <c r="J161" s="20">
        <f t="shared" si="37"/>
        <v>8406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ht="14.25" customHeight="1">
      <c r="A162" s="14" t="s">
        <v>125</v>
      </c>
      <c r="B162" s="9">
        <v>496.0</v>
      </c>
      <c r="C162" s="9">
        <v>517.0</v>
      </c>
      <c r="D162" s="9">
        <v>487.0</v>
      </c>
      <c r="E162" s="9">
        <v>477.0</v>
      </c>
      <c r="F162" s="9">
        <v>310.0</v>
      </c>
      <c r="G162" s="9">
        <v>303.0</v>
      </c>
      <c r="H162" s="9">
        <v>297.0</v>
      </c>
      <c r="I162" s="9">
        <v>543.0</v>
      </c>
      <c r="J162" s="9">
        <v>669.0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ht="14.25" customHeight="1">
      <c r="A163" s="14" t="s">
        <v>126</v>
      </c>
      <c r="B163" s="9">
        <v>-1036.0</v>
      </c>
      <c r="C163" s="9">
        <v>-1101.0</v>
      </c>
      <c r="D163" s="9">
        <v>-1173.0</v>
      </c>
      <c r="E163" s="9">
        <v>-724.0</v>
      </c>
      <c r="F163" s="9">
        <v>-1456.0</v>
      </c>
      <c r="G163" s="9">
        <v>-1810.0</v>
      </c>
      <c r="H163" s="9">
        <v>-1967.0</v>
      </c>
      <c r="I163" s="9">
        <v>-2261.0</v>
      </c>
      <c r="J163" s="9">
        <v>-2219.0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ht="14.25" customHeight="1">
      <c r="A164" s="22" t="s">
        <v>131</v>
      </c>
      <c r="B164" s="24">
        <v>3577.0</v>
      </c>
      <c r="C164" s="24">
        <f t="shared" ref="C164:J164" si="38">+SUM(C161:C163)</f>
        <v>4233</v>
      </c>
      <c r="D164" s="24">
        <f t="shared" si="38"/>
        <v>4642</v>
      </c>
      <c r="E164" s="24">
        <f t="shared" si="38"/>
        <v>4945</v>
      </c>
      <c r="F164" s="24">
        <f t="shared" si="38"/>
        <v>4379</v>
      </c>
      <c r="G164" s="24">
        <f t="shared" si="38"/>
        <v>4850</v>
      </c>
      <c r="H164" s="24">
        <f t="shared" si="38"/>
        <v>2976</v>
      </c>
      <c r="I164" s="24">
        <f t="shared" si="38"/>
        <v>6923</v>
      </c>
      <c r="J164" s="24">
        <f t="shared" si="38"/>
        <v>6856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ht="14.25" customHeight="1">
      <c r="A165" s="31" t="s">
        <v>128</v>
      </c>
      <c r="B165" s="17"/>
      <c r="C165" s="32">
        <f t="shared" ref="C165:J165" si="39">+C164-C10-C8</f>
        <v>0</v>
      </c>
      <c r="D165" s="32">
        <f t="shared" si="39"/>
        <v>0</v>
      </c>
      <c r="E165" s="32">
        <f t="shared" si="39"/>
        <v>0</v>
      </c>
      <c r="F165" s="32">
        <f t="shared" si="39"/>
        <v>0</v>
      </c>
      <c r="G165" s="32">
        <f t="shared" si="39"/>
        <v>0</v>
      </c>
      <c r="H165" s="32">
        <f t="shared" si="39"/>
        <v>0</v>
      </c>
      <c r="I165" s="32">
        <f t="shared" si="39"/>
        <v>0</v>
      </c>
      <c r="J165" s="32">
        <f t="shared" si="39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ht="14.25" customHeight="1">
      <c r="A166" s="12" t="s">
        <v>132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ht="14.25" customHeight="1">
      <c r="A167" s="14" t="s">
        <v>112</v>
      </c>
      <c r="B167" s="17"/>
      <c r="C167" s="9">
        <v>632.0</v>
      </c>
      <c r="D167" s="9">
        <v>742.0</v>
      </c>
      <c r="E167" s="9">
        <v>819.0</v>
      </c>
      <c r="F167" s="9">
        <v>848.0</v>
      </c>
      <c r="G167" s="9">
        <v>814.0</v>
      </c>
      <c r="H167" s="9">
        <v>645.0</v>
      </c>
      <c r="I167" s="9">
        <v>617.0</v>
      </c>
      <c r="J167" s="9">
        <v>639.0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ht="14.25" customHeight="1">
      <c r="A168" s="14" t="s">
        <v>116</v>
      </c>
      <c r="B168" s="17"/>
      <c r="C168" s="9">
        <v>451.0</v>
      </c>
      <c r="D168" s="9">
        <v>589.0</v>
      </c>
      <c r="E168" s="17"/>
      <c r="F168" s="17"/>
      <c r="G168" s="17"/>
      <c r="H168" s="17"/>
      <c r="I168" s="17"/>
      <c r="J168" s="1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ht="14.25" customHeight="1">
      <c r="A169" s="14" t="s">
        <v>119</v>
      </c>
      <c r="B169" s="17"/>
      <c r="C169" s="9">
        <v>47.0</v>
      </c>
      <c r="D169" s="9">
        <v>50.0</v>
      </c>
      <c r="E169" s="17"/>
      <c r="F169" s="17"/>
      <c r="G169" s="17"/>
      <c r="H169" s="17"/>
      <c r="I169" s="17"/>
      <c r="J169" s="1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ht="14.25" customHeight="1">
      <c r="A170" s="14" t="s">
        <v>121</v>
      </c>
      <c r="B170" s="17"/>
      <c r="C170" s="9">
        <v>205.0</v>
      </c>
      <c r="D170" s="9">
        <v>223.0</v>
      </c>
      <c r="E170" s="17"/>
      <c r="F170" s="17"/>
      <c r="G170" s="17"/>
      <c r="H170" s="17"/>
      <c r="I170" s="17"/>
      <c r="J170" s="1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ht="14.25" customHeight="1">
      <c r="A171" s="14" t="s">
        <v>120</v>
      </c>
      <c r="B171" s="17"/>
      <c r="C171" s="9">
        <v>103.0</v>
      </c>
      <c r="D171" s="9">
        <v>109.0</v>
      </c>
      <c r="E171" s="17"/>
      <c r="F171" s="17"/>
      <c r="G171" s="17"/>
      <c r="H171" s="17"/>
      <c r="I171" s="17"/>
      <c r="J171" s="1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ht="14.25" customHeight="1">
      <c r="A172" s="14" t="s">
        <v>117</v>
      </c>
      <c r="B172" s="17"/>
      <c r="C172" s="17"/>
      <c r="D172" s="17" t="s">
        <v>133</v>
      </c>
      <c r="E172" s="9">
        <v>709.0</v>
      </c>
      <c r="F172" s="9">
        <v>849.0</v>
      </c>
      <c r="G172" s="9">
        <v>929.0</v>
      </c>
      <c r="H172" s="9">
        <v>885.0</v>
      </c>
      <c r="I172" s="9">
        <v>982.0</v>
      </c>
      <c r="J172" s="9">
        <v>920.0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ht="14.25" customHeight="1">
      <c r="A173" s="14" t="s">
        <v>118</v>
      </c>
      <c r="B173" s="17"/>
      <c r="C173" s="9">
        <v>254.0</v>
      </c>
      <c r="D173" s="9">
        <v>234.0</v>
      </c>
      <c r="E173" s="9">
        <v>225.0</v>
      </c>
      <c r="F173" s="9">
        <v>256.0</v>
      </c>
      <c r="G173" s="9">
        <v>237.0</v>
      </c>
      <c r="H173" s="9">
        <v>214.0</v>
      </c>
      <c r="I173" s="9">
        <v>288.0</v>
      </c>
      <c r="J173" s="9">
        <v>303.0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ht="14.25" customHeight="1">
      <c r="A174" s="14" t="s">
        <v>134</v>
      </c>
      <c r="B174" s="17"/>
      <c r="C174" s="17"/>
      <c r="D174" s="17"/>
      <c r="E174" s="9">
        <v>340.0</v>
      </c>
      <c r="F174" s="9">
        <v>339.0</v>
      </c>
      <c r="G174" s="9">
        <v>326.0</v>
      </c>
      <c r="H174" s="9">
        <v>296.0</v>
      </c>
      <c r="I174" s="9">
        <v>304.0</v>
      </c>
      <c r="J174" s="9">
        <v>274.0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ht="14.25" customHeight="1">
      <c r="A175" s="14" t="s">
        <v>123</v>
      </c>
      <c r="B175" s="17"/>
      <c r="C175" s="9">
        <v>484.0</v>
      </c>
      <c r="D175" s="9">
        <v>511.0</v>
      </c>
      <c r="E175" s="9">
        <v>533.0</v>
      </c>
      <c r="F175" s="9">
        <v>597.0</v>
      </c>
      <c r="G175" s="9">
        <v>665.0</v>
      </c>
      <c r="H175" s="9">
        <v>830.0</v>
      </c>
      <c r="I175" s="9">
        <v>780.0</v>
      </c>
      <c r="J175" s="9">
        <v>789.0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ht="14.25" customHeight="1">
      <c r="A176" s="18" t="s">
        <v>135</v>
      </c>
      <c r="B176" s="19"/>
      <c r="C176" s="20">
        <f t="shared" ref="C176:J176" si="40">+SUM(C167:C175)</f>
        <v>2176</v>
      </c>
      <c r="D176" s="20">
        <f t="shared" si="40"/>
        <v>2458</v>
      </c>
      <c r="E176" s="20">
        <f t="shared" si="40"/>
        <v>2626</v>
      </c>
      <c r="F176" s="20">
        <f t="shared" si="40"/>
        <v>2889</v>
      </c>
      <c r="G176" s="20">
        <f t="shared" si="40"/>
        <v>2971</v>
      </c>
      <c r="H176" s="20">
        <f t="shared" si="40"/>
        <v>2870</v>
      </c>
      <c r="I176" s="20">
        <f t="shared" si="40"/>
        <v>2971</v>
      </c>
      <c r="J176" s="20">
        <f t="shared" si="40"/>
        <v>2925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ht="14.25" customHeight="1">
      <c r="A177" s="14" t="s">
        <v>125</v>
      </c>
      <c r="B177" s="17"/>
      <c r="C177" s="9">
        <v>122.0</v>
      </c>
      <c r="D177" s="9">
        <v>125.0</v>
      </c>
      <c r="E177" s="9">
        <v>125.0</v>
      </c>
      <c r="F177" s="9">
        <v>115.0</v>
      </c>
      <c r="G177" s="9">
        <v>100.0</v>
      </c>
      <c r="H177" s="9">
        <v>80.0</v>
      </c>
      <c r="I177" s="9">
        <v>63.0</v>
      </c>
      <c r="J177" s="9">
        <v>49.0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ht="14.25" customHeight="1">
      <c r="A178" s="14" t="s">
        <v>126</v>
      </c>
      <c r="B178" s="17"/>
      <c r="C178" s="9">
        <v>713.0</v>
      </c>
      <c r="D178" s="9">
        <v>937.0</v>
      </c>
      <c r="E178" s="9">
        <v>1238.0</v>
      </c>
      <c r="F178" s="9">
        <v>1450.0</v>
      </c>
      <c r="G178" s="9">
        <v>1673.0</v>
      </c>
      <c r="H178" s="9">
        <v>1916.0</v>
      </c>
      <c r="I178" s="9">
        <v>1870.0</v>
      </c>
      <c r="J178" s="9">
        <v>1817.0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ht="14.25" customHeight="1">
      <c r="A179" s="22" t="s">
        <v>136</v>
      </c>
      <c r="B179" s="23"/>
      <c r="C179" s="24">
        <f t="shared" ref="C179:J179" si="41">+SUM(C176:C178)</f>
        <v>3011</v>
      </c>
      <c r="D179" s="24">
        <f t="shared" si="41"/>
        <v>3520</v>
      </c>
      <c r="E179" s="24">
        <f t="shared" si="41"/>
        <v>3989</v>
      </c>
      <c r="F179" s="24">
        <f t="shared" si="41"/>
        <v>4454</v>
      </c>
      <c r="G179" s="24">
        <f t="shared" si="41"/>
        <v>4744</v>
      </c>
      <c r="H179" s="24">
        <f t="shared" si="41"/>
        <v>4866</v>
      </c>
      <c r="I179" s="24">
        <f t="shared" si="41"/>
        <v>4904</v>
      </c>
      <c r="J179" s="24">
        <f t="shared" si="41"/>
        <v>4791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ht="14.25" customHeight="1">
      <c r="A180" s="31" t="s">
        <v>128</v>
      </c>
      <c r="B180" s="17"/>
      <c r="C180" s="32">
        <f t="shared" ref="C180:J180" si="42">+C179-C32</f>
        <v>0</v>
      </c>
      <c r="D180" s="32">
        <f t="shared" si="42"/>
        <v>0</v>
      </c>
      <c r="E180" s="32">
        <f t="shared" si="42"/>
        <v>0</v>
      </c>
      <c r="F180" s="32">
        <f t="shared" si="42"/>
        <v>0</v>
      </c>
      <c r="G180" s="32">
        <f t="shared" si="42"/>
        <v>0</v>
      </c>
      <c r="H180" s="32">
        <f t="shared" si="42"/>
        <v>0</v>
      </c>
      <c r="I180" s="32">
        <f t="shared" si="42"/>
        <v>0</v>
      </c>
      <c r="J180" s="32">
        <f t="shared" si="42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ht="14.25" customHeight="1">
      <c r="A181" s="12" t="s">
        <v>137</v>
      </c>
      <c r="B181" s="43"/>
      <c r="C181" s="43"/>
      <c r="D181" s="43"/>
      <c r="E181" s="43"/>
      <c r="F181" s="43"/>
      <c r="G181" s="43"/>
      <c r="H181" s="43"/>
      <c r="I181" s="43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ht="14.25" customHeight="1">
      <c r="A182" s="14" t="s">
        <v>112</v>
      </c>
      <c r="B182" s="9">
        <v>240.0</v>
      </c>
      <c r="C182" s="9">
        <v>208.0</v>
      </c>
      <c r="D182" s="9">
        <v>242.0</v>
      </c>
      <c r="E182" s="9">
        <v>223.0</v>
      </c>
      <c r="F182" s="9">
        <v>196.0</v>
      </c>
      <c r="G182" s="9">
        <v>117.0</v>
      </c>
      <c r="H182" s="9">
        <v>110.0</v>
      </c>
      <c r="I182" s="9">
        <v>98.0</v>
      </c>
      <c r="J182" s="9">
        <v>146.0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ht="14.25" customHeight="1">
      <c r="A183" s="14" t="s">
        <v>117</v>
      </c>
      <c r="B183" s="17"/>
      <c r="C183" s="17"/>
      <c r="D183" s="17"/>
      <c r="E183" s="9">
        <v>173.0</v>
      </c>
      <c r="F183" s="9">
        <v>240.0</v>
      </c>
      <c r="G183" s="9">
        <v>233.0</v>
      </c>
      <c r="H183" s="9">
        <v>139.0</v>
      </c>
      <c r="I183" s="9">
        <v>153.0</v>
      </c>
      <c r="J183" s="9">
        <v>197.0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ht="14.25" customHeight="1">
      <c r="A184" s="14" t="s">
        <v>116</v>
      </c>
      <c r="B184" s="9">
        <v>120.0</v>
      </c>
      <c r="C184" s="9">
        <v>216.0</v>
      </c>
      <c r="D184" s="9">
        <v>215.0</v>
      </c>
      <c r="E184" s="17"/>
      <c r="F184" s="17"/>
      <c r="G184" s="17"/>
      <c r="H184" s="17"/>
      <c r="I184" s="17"/>
      <c r="J184" s="1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ht="14.25" customHeight="1">
      <c r="A185" s="14" t="s">
        <v>119</v>
      </c>
      <c r="B185" s="9">
        <v>19.0</v>
      </c>
      <c r="C185" s="9">
        <v>20.0</v>
      </c>
      <c r="D185" s="9">
        <v>17.0</v>
      </c>
      <c r="E185" s="17"/>
      <c r="F185" s="17"/>
      <c r="G185" s="17"/>
      <c r="H185" s="17"/>
      <c r="I185" s="17"/>
      <c r="J185" s="1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ht="14.25" customHeight="1">
      <c r="A186" s="14" t="s">
        <v>121</v>
      </c>
      <c r="B186" s="9">
        <v>9.0</v>
      </c>
      <c r="C186" s="9">
        <v>15.0</v>
      </c>
      <c r="D186" s="9">
        <v>13.0</v>
      </c>
      <c r="E186" s="17"/>
      <c r="F186" s="17"/>
      <c r="G186" s="17"/>
      <c r="H186" s="17"/>
      <c r="I186" s="17"/>
      <c r="J186" s="1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ht="14.25" customHeight="1">
      <c r="A187" s="14" t="s">
        <v>120</v>
      </c>
      <c r="B187" s="9">
        <v>55.0</v>
      </c>
      <c r="C187" s="9">
        <v>37.0</v>
      </c>
      <c r="D187" s="9">
        <v>51.0</v>
      </c>
      <c r="E187" s="17"/>
      <c r="F187" s="17"/>
      <c r="G187" s="17"/>
      <c r="H187" s="17"/>
      <c r="I187" s="17"/>
      <c r="J187" s="1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ht="14.25" customHeight="1">
      <c r="A188" s="14" t="s">
        <v>118</v>
      </c>
      <c r="B188" s="9">
        <v>63.0</v>
      </c>
      <c r="C188" s="9">
        <v>69.0</v>
      </c>
      <c r="D188" s="9">
        <v>44.0</v>
      </c>
      <c r="E188" s="9">
        <v>51.0</v>
      </c>
      <c r="F188" s="9">
        <v>76.0</v>
      </c>
      <c r="G188" s="9">
        <v>49.0</v>
      </c>
      <c r="H188" s="9">
        <v>28.0</v>
      </c>
      <c r="I188" s="9">
        <v>94.0</v>
      </c>
      <c r="J188" s="9">
        <v>78.0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ht="14.25" customHeight="1">
      <c r="A189" s="14" t="s">
        <v>134</v>
      </c>
      <c r="B189" s="17"/>
      <c r="C189" s="17"/>
      <c r="D189" s="17"/>
      <c r="E189" s="9">
        <v>59.0</v>
      </c>
      <c r="F189" s="9">
        <v>49.0</v>
      </c>
      <c r="G189" s="9">
        <v>47.0</v>
      </c>
      <c r="H189" s="9">
        <v>41.0</v>
      </c>
      <c r="I189" s="9">
        <v>54.0</v>
      </c>
      <c r="J189" s="9">
        <v>56.0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ht="14.25" customHeight="1">
      <c r="A190" s="14" t="s">
        <v>123</v>
      </c>
      <c r="B190" s="9">
        <v>225.0</v>
      </c>
      <c r="C190" s="9">
        <v>225.0</v>
      </c>
      <c r="D190" s="9">
        <v>258.0</v>
      </c>
      <c r="E190" s="9">
        <v>278.0</v>
      </c>
      <c r="F190" s="9">
        <v>286.0</v>
      </c>
      <c r="G190" s="9">
        <v>278.0</v>
      </c>
      <c r="H190" s="9">
        <v>438.0</v>
      </c>
      <c r="I190" s="9">
        <v>278.0</v>
      </c>
      <c r="J190" s="9">
        <v>222.0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ht="14.25" customHeight="1">
      <c r="A191" s="18" t="s">
        <v>135</v>
      </c>
      <c r="B191" s="20">
        <f>SUM(B181:B190)</f>
        <v>731</v>
      </c>
      <c r="C191" s="20">
        <f t="shared" ref="C191:J191" si="43">+SUM(C182:C190)</f>
        <v>790</v>
      </c>
      <c r="D191" s="20">
        <f t="shared" si="43"/>
        <v>840</v>
      </c>
      <c r="E191" s="20">
        <f t="shared" si="43"/>
        <v>784</v>
      </c>
      <c r="F191" s="20">
        <f t="shared" si="43"/>
        <v>847</v>
      </c>
      <c r="G191" s="20">
        <f t="shared" si="43"/>
        <v>724</v>
      </c>
      <c r="H191" s="20">
        <f t="shared" si="43"/>
        <v>756</v>
      </c>
      <c r="I191" s="20">
        <f t="shared" si="43"/>
        <v>677</v>
      </c>
      <c r="J191" s="20">
        <f t="shared" si="43"/>
        <v>699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ht="14.25" customHeight="1">
      <c r="A192" s="14" t="s">
        <v>125</v>
      </c>
      <c r="B192" s="9">
        <v>30.0</v>
      </c>
      <c r="C192" s="9">
        <v>69.0</v>
      </c>
      <c r="D192" s="9">
        <v>39.0</v>
      </c>
      <c r="E192" s="9">
        <v>30.0</v>
      </c>
      <c r="F192" s="9">
        <v>22.0</v>
      </c>
      <c r="G192" s="9">
        <v>18.0</v>
      </c>
      <c r="H192" s="9">
        <v>12.0</v>
      </c>
      <c r="I192" s="9">
        <v>7.0</v>
      </c>
      <c r="J192" s="9">
        <v>9.0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ht="14.25" customHeight="1">
      <c r="A193" s="14" t="s">
        <v>126</v>
      </c>
      <c r="B193" s="9">
        <v>161.0</v>
      </c>
      <c r="C193" s="9">
        <f t="shared" ref="C193:J193" si="44">-(SUM(C191:C192)+C83)</f>
        <v>104</v>
      </c>
      <c r="D193" s="9">
        <f t="shared" si="44"/>
        <v>264</v>
      </c>
      <c r="E193" s="9">
        <f t="shared" si="44"/>
        <v>291</v>
      </c>
      <c r="F193" s="9">
        <f t="shared" si="44"/>
        <v>159</v>
      </c>
      <c r="G193" s="9">
        <f t="shared" si="44"/>
        <v>377</v>
      </c>
      <c r="H193" s="9">
        <f t="shared" si="44"/>
        <v>318</v>
      </c>
      <c r="I193" s="9">
        <f t="shared" si="44"/>
        <v>11</v>
      </c>
      <c r="J193" s="9">
        <f t="shared" si="44"/>
        <v>50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ht="14.25" customHeight="1">
      <c r="A194" s="22" t="s">
        <v>138</v>
      </c>
      <c r="B194" s="24">
        <v>922.0</v>
      </c>
      <c r="C194" s="24">
        <f t="shared" ref="C194:J194" si="45">+SUM(C191:C193)</f>
        <v>963</v>
      </c>
      <c r="D194" s="24">
        <f t="shared" si="45"/>
        <v>1143</v>
      </c>
      <c r="E194" s="24">
        <f t="shared" si="45"/>
        <v>1105</v>
      </c>
      <c r="F194" s="24">
        <f t="shared" si="45"/>
        <v>1028</v>
      </c>
      <c r="G194" s="24">
        <f t="shared" si="45"/>
        <v>1119</v>
      </c>
      <c r="H194" s="24">
        <f t="shared" si="45"/>
        <v>1086</v>
      </c>
      <c r="I194" s="24">
        <f t="shared" si="45"/>
        <v>695</v>
      </c>
      <c r="J194" s="24">
        <f t="shared" si="45"/>
        <v>758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ht="14.25" customHeight="1">
      <c r="A195" s="31" t="s">
        <v>128</v>
      </c>
      <c r="B195" s="17"/>
      <c r="C195" s="32">
        <f t="shared" ref="C195:J195" si="46">+C194+C83</f>
        <v>0</v>
      </c>
      <c r="D195" s="32">
        <f t="shared" si="46"/>
        <v>0</v>
      </c>
      <c r="E195" s="32">
        <f t="shared" si="46"/>
        <v>0</v>
      </c>
      <c r="F195" s="32">
        <f t="shared" si="46"/>
        <v>0</v>
      </c>
      <c r="G195" s="32">
        <f t="shared" si="46"/>
        <v>0</v>
      </c>
      <c r="H195" s="32">
        <f t="shared" si="46"/>
        <v>0</v>
      </c>
      <c r="I195" s="32">
        <f t="shared" si="46"/>
        <v>0</v>
      </c>
      <c r="J195" s="32">
        <f t="shared" si="46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ht="14.25" customHeight="1">
      <c r="A196" s="12" t="s">
        <v>139</v>
      </c>
      <c r="B196" s="43"/>
      <c r="C196" s="43"/>
      <c r="D196" s="43"/>
      <c r="E196" s="43"/>
      <c r="F196" s="43"/>
      <c r="G196" s="43"/>
      <c r="H196" s="43"/>
      <c r="I196" s="43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ht="14.25" customHeight="1">
      <c r="A197" s="14" t="s">
        <v>112</v>
      </c>
      <c r="B197" s="9">
        <v>109.0</v>
      </c>
      <c r="C197" s="9">
        <v>121.0</v>
      </c>
      <c r="D197" s="9">
        <v>133.0</v>
      </c>
      <c r="E197" s="9">
        <v>140.0</v>
      </c>
      <c r="F197" s="9">
        <v>160.0</v>
      </c>
      <c r="G197" s="9">
        <v>149.0</v>
      </c>
      <c r="H197" s="9">
        <v>148.0</v>
      </c>
      <c r="I197" s="9">
        <v>130.0</v>
      </c>
      <c r="J197" s="9">
        <v>124.0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ht="14.25" customHeight="1">
      <c r="A198" s="14" t="s">
        <v>117</v>
      </c>
      <c r="B198" s="17"/>
      <c r="C198" s="17"/>
      <c r="D198" s="17"/>
      <c r="E198" s="9">
        <v>106.0</v>
      </c>
      <c r="F198" s="9">
        <v>116.0</v>
      </c>
      <c r="G198" s="9">
        <v>111.0</v>
      </c>
      <c r="H198" s="9">
        <v>132.0</v>
      </c>
      <c r="I198" s="9">
        <v>136.0</v>
      </c>
      <c r="J198" s="9">
        <v>134.0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ht="14.25" customHeight="1">
      <c r="A199" s="14" t="s">
        <v>116</v>
      </c>
      <c r="B199" s="9">
        <v>71.0</v>
      </c>
      <c r="C199" s="9">
        <v>75.0</v>
      </c>
      <c r="D199" s="9">
        <v>72.0</v>
      </c>
      <c r="E199" s="17"/>
      <c r="F199" s="17"/>
      <c r="G199" s="17"/>
      <c r="H199" s="17"/>
      <c r="I199" s="17"/>
      <c r="J199" s="1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ht="14.25" customHeight="1">
      <c r="A200" s="14" t="s">
        <v>119</v>
      </c>
      <c r="B200" s="9">
        <v>11.0</v>
      </c>
      <c r="C200" s="9">
        <v>12.0</v>
      </c>
      <c r="D200" s="9">
        <v>12.0</v>
      </c>
      <c r="E200" s="17"/>
      <c r="F200" s="17"/>
      <c r="G200" s="17"/>
      <c r="H200" s="17"/>
      <c r="I200" s="17"/>
      <c r="J200" s="1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ht="14.25" customHeight="1">
      <c r="A201" s="14" t="s">
        <v>121</v>
      </c>
      <c r="B201" s="9">
        <v>19.0</v>
      </c>
      <c r="C201" s="9">
        <v>22.0</v>
      </c>
      <c r="D201" s="9">
        <v>18.0</v>
      </c>
      <c r="E201" s="17"/>
      <c r="F201" s="17"/>
      <c r="G201" s="17"/>
      <c r="H201" s="17"/>
      <c r="I201" s="17"/>
      <c r="J201" s="1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ht="14.25" customHeight="1">
      <c r="A202" s="14" t="s">
        <v>120</v>
      </c>
      <c r="B202" s="9">
        <v>25.0</v>
      </c>
      <c r="C202" s="9">
        <v>27.0</v>
      </c>
      <c r="D202" s="9">
        <v>25.0</v>
      </c>
      <c r="E202" s="17"/>
      <c r="F202" s="17"/>
      <c r="G202" s="17"/>
      <c r="H202" s="17"/>
      <c r="I202" s="17"/>
      <c r="J202" s="1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ht="14.25" customHeight="1">
      <c r="A203" s="14" t="s">
        <v>118</v>
      </c>
      <c r="B203" s="9">
        <v>38.0</v>
      </c>
      <c r="C203" s="9">
        <v>46.0</v>
      </c>
      <c r="D203" s="9">
        <v>48.0</v>
      </c>
      <c r="E203" s="9">
        <v>54.0</v>
      </c>
      <c r="F203" s="9">
        <v>56.0</v>
      </c>
      <c r="G203" s="9">
        <v>50.0</v>
      </c>
      <c r="H203" s="9">
        <v>44.0</v>
      </c>
      <c r="I203" s="9">
        <v>46.0</v>
      </c>
      <c r="J203" s="9">
        <v>41.0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ht="14.25" customHeight="1">
      <c r="A204" s="8" t="s">
        <v>122</v>
      </c>
      <c r="B204" s="17"/>
      <c r="C204" s="17"/>
      <c r="D204" s="17"/>
      <c r="E204" s="9">
        <v>54.0</v>
      </c>
      <c r="F204" s="9">
        <v>55.0</v>
      </c>
      <c r="G204" s="9">
        <v>53.0</v>
      </c>
      <c r="H204" s="9">
        <v>46.0</v>
      </c>
      <c r="I204" s="9">
        <v>43.0</v>
      </c>
      <c r="J204" s="9">
        <v>42.0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ht="14.25" customHeight="1">
      <c r="A205" s="8" t="s">
        <v>123</v>
      </c>
      <c r="B205" s="9">
        <v>175.0</v>
      </c>
      <c r="C205" s="9">
        <v>210.0</v>
      </c>
      <c r="D205" s="9">
        <v>230.0</v>
      </c>
      <c r="E205" s="9">
        <v>233.0</v>
      </c>
      <c r="F205" s="9">
        <v>217.0</v>
      </c>
      <c r="G205" s="9">
        <v>195.0</v>
      </c>
      <c r="H205" s="9">
        <v>214.0</v>
      </c>
      <c r="I205" s="9">
        <v>222.0</v>
      </c>
      <c r="J205" s="9">
        <v>220.0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ht="14.25" customHeight="1">
      <c r="A206" s="44" t="s">
        <v>135</v>
      </c>
      <c r="B206" s="20">
        <v>448.0</v>
      </c>
      <c r="C206" s="20">
        <f t="shared" ref="C206:J206" si="47">+SUM(C197:C205)</f>
        <v>513</v>
      </c>
      <c r="D206" s="20">
        <f t="shared" si="47"/>
        <v>538</v>
      </c>
      <c r="E206" s="20">
        <f t="shared" si="47"/>
        <v>587</v>
      </c>
      <c r="F206" s="20">
        <f t="shared" si="47"/>
        <v>604</v>
      </c>
      <c r="G206" s="20">
        <f t="shared" si="47"/>
        <v>558</v>
      </c>
      <c r="H206" s="20">
        <f t="shared" si="47"/>
        <v>584</v>
      </c>
      <c r="I206" s="20">
        <f t="shared" si="47"/>
        <v>577</v>
      </c>
      <c r="J206" s="20">
        <f t="shared" si="47"/>
        <v>561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ht="14.25" customHeight="1">
      <c r="A207" s="8" t="s">
        <v>125</v>
      </c>
      <c r="B207" s="9">
        <v>16.0</v>
      </c>
      <c r="C207" s="9">
        <v>18.0</v>
      </c>
      <c r="D207" s="9">
        <v>27.0</v>
      </c>
      <c r="E207" s="9">
        <v>28.0</v>
      </c>
      <c r="F207" s="9">
        <v>33.0</v>
      </c>
      <c r="G207" s="9">
        <v>31.0</v>
      </c>
      <c r="H207" s="9">
        <v>25.0</v>
      </c>
      <c r="I207" s="9">
        <v>26.0</v>
      </c>
      <c r="J207" s="9">
        <v>22.0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ht="14.25" customHeight="1">
      <c r="A208" s="8" t="s">
        <v>126</v>
      </c>
      <c r="B208" s="9">
        <v>54.0</v>
      </c>
      <c r="C208" s="9">
        <v>75.0</v>
      </c>
      <c r="D208" s="9">
        <v>84.0</v>
      </c>
      <c r="E208" s="9">
        <v>91.0</v>
      </c>
      <c r="F208" s="9">
        <v>110.0</v>
      </c>
      <c r="G208" s="9">
        <v>116.0</v>
      </c>
      <c r="H208" s="9">
        <v>112.0</v>
      </c>
      <c r="I208" s="9">
        <v>141.0</v>
      </c>
      <c r="J208" s="9">
        <v>134.0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ht="14.25" customHeight="1">
      <c r="A209" s="45" t="s">
        <v>140</v>
      </c>
      <c r="B209" s="9">
        <v>518.0</v>
      </c>
      <c r="C209" s="24">
        <f t="shared" ref="C209:J209" si="48">+SUM(C206:C208)</f>
        <v>606</v>
      </c>
      <c r="D209" s="24">
        <f t="shared" si="48"/>
        <v>649</v>
      </c>
      <c r="E209" s="24">
        <f t="shared" si="48"/>
        <v>706</v>
      </c>
      <c r="F209" s="24">
        <f t="shared" si="48"/>
        <v>747</v>
      </c>
      <c r="G209" s="24">
        <f t="shared" si="48"/>
        <v>705</v>
      </c>
      <c r="H209" s="24">
        <f t="shared" si="48"/>
        <v>721</v>
      </c>
      <c r="I209" s="24">
        <f t="shared" si="48"/>
        <v>744</v>
      </c>
      <c r="J209" s="24">
        <f t="shared" si="48"/>
        <v>717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ht="14.25" customHeight="1">
      <c r="A210" s="46" t="s">
        <v>128</v>
      </c>
      <c r="B210" s="17"/>
      <c r="C210" s="32">
        <f t="shared" ref="C210:J210" si="49">+C209-C67</f>
        <v>0</v>
      </c>
      <c r="D210" s="32">
        <f t="shared" si="49"/>
        <v>0</v>
      </c>
      <c r="E210" s="32">
        <f t="shared" si="49"/>
        <v>0</v>
      </c>
      <c r="F210" s="32">
        <f t="shared" si="49"/>
        <v>0</v>
      </c>
      <c r="G210" s="32">
        <f t="shared" si="49"/>
        <v>0</v>
      </c>
      <c r="H210" s="32">
        <f t="shared" si="49"/>
        <v>0</v>
      </c>
      <c r="I210" s="32">
        <f t="shared" si="49"/>
        <v>0</v>
      </c>
      <c r="J210" s="32">
        <f t="shared" si="49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ht="14.25" customHeight="1">
      <c r="A211" s="47" t="s">
        <v>141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ht="14.25" customHeight="1">
      <c r="A212" s="8" t="s">
        <v>112</v>
      </c>
      <c r="B212" s="17"/>
      <c r="C212" s="9">
        <v>1737.0</v>
      </c>
      <c r="D212" s="9">
        <v>1689.0</v>
      </c>
      <c r="E212" s="9">
        <v>1798.0</v>
      </c>
      <c r="F212" s="9">
        <v>1443.0</v>
      </c>
      <c r="G212" s="9">
        <v>1718.0</v>
      </c>
      <c r="H212" s="9">
        <v>1020.0</v>
      </c>
      <c r="I212" s="9">
        <v>1777.0</v>
      </c>
      <c r="J212" s="9">
        <v>1850.0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ht="14.25" customHeight="1">
      <c r="A213" s="8" t="s">
        <v>117</v>
      </c>
      <c r="B213" s="17"/>
      <c r="C213" s="9">
        <v>344.0</v>
      </c>
      <c r="D213" s="9">
        <v>378.0</v>
      </c>
      <c r="E213" s="9">
        <v>690.0</v>
      </c>
      <c r="F213" s="9">
        <v>870.0</v>
      </c>
      <c r="G213" s="9">
        <v>1164.0</v>
      </c>
      <c r="H213" s="9">
        <v>712.0</v>
      </c>
      <c r="I213" s="9">
        <v>1349.0</v>
      </c>
      <c r="J213" s="9">
        <v>1351.0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ht="14.25" customHeight="1">
      <c r="A214" s="8" t="s">
        <v>116</v>
      </c>
      <c r="B214" s="17"/>
      <c r="C214" s="9">
        <v>242.0</v>
      </c>
      <c r="D214" s="9">
        <v>194.0</v>
      </c>
      <c r="E214" s="17"/>
      <c r="F214" s="17"/>
      <c r="G214" s="17"/>
      <c r="H214" s="17"/>
      <c r="I214" s="17"/>
      <c r="J214" s="1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ht="14.25" customHeight="1">
      <c r="A215" s="8" t="s">
        <v>119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ht="14.25" customHeight="1">
      <c r="A216" s="8" t="s">
        <v>121</v>
      </c>
      <c r="B216" s="17"/>
      <c r="C216" s="9">
        <v>134.0</v>
      </c>
      <c r="D216" s="9">
        <v>129.0</v>
      </c>
      <c r="E216" s="17"/>
      <c r="F216" s="17"/>
      <c r="G216" s="17"/>
      <c r="H216" s="17"/>
      <c r="I216" s="17"/>
      <c r="J216" s="1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ht="14.25" customHeight="1">
      <c r="A217" s="8" t="s">
        <v>120</v>
      </c>
      <c r="B217" s="17"/>
      <c r="C217" s="9">
        <v>461.0</v>
      </c>
      <c r="D217" s="9">
        <v>409.0</v>
      </c>
      <c r="E217" s="17"/>
      <c r="F217" s="17"/>
      <c r="G217" s="17"/>
      <c r="H217" s="17"/>
      <c r="I217" s="17"/>
      <c r="J217" s="1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ht="14.25" customHeight="1">
      <c r="A218" s="8" t="s">
        <v>118</v>
      </c>
      <c r="B218" s="17"/>
      <c r="C218" s="9">
        <v>84.0</v>
      </c>
      <c r="D218" s="9">
        <v>74.0</v>
      </c>
      <c r="E218" s="9">
        <v>102.0</v>
      </c>
      <c r="F218" s="9">
        <v>101.0</v>
      </c>
      <c r="G218" s="9">
        <v>245.0</v>
      </c>
      <c r="H218" s="9">
        <v>321.0</v>
      </c>
      <c r="I218" s="9">
        <v>288.0</v>
      </c>
      <c r="J218" s="9">
        <v>406.0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ht="14.25" customHeight="1">
      <c r="A219" s="8" t="s">
        <v>122</v>
      </c>
      <c r="B219" s="17"/>
      <c r="C219" s="17"/>
      <c r="D219" s="17"/>
      <c r="E219" s="9">
        <v>693.0</v>
      </c>
      <c r="F219" s="9">
        <v>720.0</v>
      </c>
      <c r="G219" s="9">
        <v>771.0</v>
      </c>
      <c r="H219" s="9">
        <v>425.0</v>
      </c>
      <c r="I219" s="9">
        <v>643.0</v>
      </c>
      <c r="J219" s="9">
        <v>664.0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ht="14.25" customHeight="1">
      <c r="A220" s="8" t="s">
        <v>123</v>
      </c>
      <c r="B220" s="17"/>
      <c r="C220" s="9">
        <v>88.0</v>
      </c>
      <c r="D220" s="9">
        <v>76.0</v>
      </c>
      <c r="E220" s="9">
        <v>86.0</v>
      </c>
      <c r="F220" s="9">
        <v>102.0</v>
      </c>
      <c r="G220" s="9">
        <v>105.0</v>
      </c>
      <c r="H220" s="9">
        <v>65.0</v>
      </c>
      <c r="I220" s="9">
        <v>128.0</v>
      </c>
      <c r="J220" s="9">
        <v>113.0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ht="14.25" customHeight="1">
      <c r="A221" s="44" t="s">
        <v>135</v>
      </c>
      <c r="B221" s="17"/>
      <c r="C221" s="13">
        <f t="shared" ref="C221:J221" si="50">SUM(C212:C220)</f>
        <v>3090</v>
      </c>
      <c r="D221" s="13">
        <f t="shared" si="50"/>
        <v>2949</v>
      </c>
      <c r="E221" s="13">
        <f t="shared" si="50"/>
        <v>3369</v>
      </c>
      <c r="F221" s="13">
        <f t="shared" si="50"/>
        <v>3236</v>
      </c>
      <c r="G221" s="13">
        <f t="shared" si="50"/>
        <v>4003</v>
      </c>
      <c r="H221" s="13">
        <f t="shared" si="50"/>
        <v>2543</v>
      </c>
      <c r="I221" s="13">
        <f t="shared" si="50"/>
        <v>4185</v>
      </c>
      <c r="J221" s="13">
        <f t="shared" si="50"/>
        <v>4384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ht="14.25" customHeight="1">
      <c r="A222" s="8" t="s">
        <v>125</v>
      </c>
      <c r="B222" s="17"/>
      <c r="C222" s="9">
        <v>258.0</v>
      </c>
      <c r="D222" s="9">
        <v>270.0</v>
      </c>
      <c r="E222" s="9">
        <v>297.0</v>
      </c>
      <c r="F222" s="9">
        <v>240.0</v>
      </c>
      <c r="G222" s="9">
        <v>243.0</v>
      </c>
      <c r="H222" s="9">
        <v>149.0</v>
      </c>
      <c r="I222" s="9">
        <v>225.0</v>
      </c>
      <c r="J222" s="9">
        <v>230.0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ht="14.25" customHeight="1">
      <c r="A223" s="8" t="s">
        <v>126</v>
      </c>
      <c r="B223" s="17"/>
      <c r="C223" s="9">
        <v>10.0</v>
      </c>
      <c r="D223" s="9">
        <v>22.0</v>
      </c>
      <c r="E223" s="9">
        <v>11.0</v>
      </c>
      <c r="F223" s="9">
        <v>22.0</v>
      </c>
      <c r="G223" s="9">
        <v>26.0</v>
      </c>
      <c r="H223" s="9">
        <v>57.0</v>
      </c>
      <c r="I223" s="9">
        <v>53.0</v>
      </c>
      <c r="J223" s="9">
        <v>53.0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ht="14.25" customHeight="1">
      <c r="A224" s="45" t="s">
        <v>142</v>
      </c>
      <c r="B224" s="17"/>
      <c r="C224" s="13">
        <f t="shared" ref="C224:J224" si="51">sum(C221:C223)</f>
        <v>3358</v>
      </c>
      <c r="D224" s="13">
        <f t="shared" si="51"/>
        <v>3241</v>
      </c>
      <c r="E224" s="13">
        <f t="shared" si="51"/>
        <v>3677</v>
      </c>
      <c r="F224" s="13">
        <f t="shared" si="51"/>
        <v>3498</v>
      </c>
      <c r="G224" s="13">
        <f t="shared" si="51"/>
        <v>4272</v>
      </c>
      <c r="H224" s="13">
        <f t="shared" si="51"/>
        <v>2749</v>
      </c>
      <c r="I224" s="13">
        <f t="shared" si="51"/>
        <v>4463</v>
      </c>
      <c r="J224" s="13">
        <f t="shared" si="51"/>
        <v>4667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ht="14.25" customHeight="1">
      <c r="A225" s="46" t="s">
        <v>128</v>
      </c>
      <c r="B225" s="17"/>
      <c r="C225" s="32">
        <f t="shared" ref="C225:J225" si="52">C224-C27</f>
        <v>0</v>
      </c>
      <c r="D225" s="32">
        <f t="shared" si="52"/>
        <v>0</v>
      </c>
      <c r="E225" s="32">
        <f t="shared" si="52"/>
        <v>0</v>
      </c>
      <c r="F225" s="32">
        <f t="shared" si="52"/>
        <v>0</v>
      </c>
      <c r="G225" s="32">
        <f t="shared" si="52"/>
        <v>0</v>
      </c>
      <c r="H225" s="32">
        <f t="shared" si="52"/>
        <v>0</v>
      </c>
      <c r="I225" s="32">
        <f t="shared" si="52"/>
        <v>0</v>
      </c>
      <c r="J225" s="32">
        <f t="shared" si="52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ht="14.25" customHeight="1">
      <c r="A226" s="47" t="s">
        <v>143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ht="14.25" customHeight="1">
      <c r="A227" s="8" t="s">
        <v>112</v>
      </c>
      <c r="B227" s="48"/>
      <c r="C227" s="49">
        <v>2207.0</v>
      </c>
      <c r="D227" s="9">
        <v>2363.0</v>
      </c>
      <c r="E227" s="50">
        <v>2218.0</v>
      </c>
      <c r="F227" s="50">
        <v>2270.0</v>
      </c>
      <c r="G227" s="50">
        <v>2328.0</v>
      </c>
      <c r="H227" s="50">
        <v>3077.0</v>
      </c>
      <c r="I227" s="50">
        <v>2851.0</v>
      </c>
      <c r="J227" s="50">
        <v>4098.0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ht="14.25" customHeight="1">
      <c r="A228" s="8" t="s">
        <v>117</v>
      </c>
      <c r="B228" s="48"/>
      <c r="C228" s="49">
        <v>699.0</v>
      </c>
      <c r="D228" s="9">
        <v>929.0</v>
      </c>
      <c r="E228" s="50">
        <v>1327.0</v>
      </c>
      <c r="F228" s="50">
        <v>1433.0</v>
      </c>
      <c r="G228" s="50">
        <v>1390.0</v>
      </c>
      <c r="H228" s="50">
        <v>2070.0</v>
      </c>
      <c r="I228" s="50">
        <v>1821.0</v>
      </c>
      <c r="J228" s="50">
        <v>1887.0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ht="14.25" customHeight="1">
      <c r="A229" s="8" t="s">
        <v>116</v>
      </c>
      <c r="B229" s="48"/>
      <c r="C229" s="49">
        <v>169.0</v>
      </c>
      <c r="D229" s="9">
        <v>210.0</v>
      </c>
      <c r="E229" s="48"/>
      <c r="F229" s="48"/>
      <c r="G229" s="48"/>
      <c r="H229" s="48"/>
      <c r="I229" s="48"/>
      <c r="J229" s="4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ht="14.25" customHeight="1">
      <c r="A230" s="8" t="s">
        <v>119</v>
      </c>
      <c r="B230" s="48"/>
      <c r="C230" s="48"/>
      <c r="D230" s="17"/>
      <c r="E230" s="48"/>
      <c r="F230" s="48"/>
      <c r="G230" s="48"/>
      <c r="H230" s="48"/>
      <c r="I230" s="48"/>
      <c r="J230" s="4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ht="14.25" customHeight="1">
      <c r="A231" s="8" t="s">
        <v>121</v>
      </c>
      <c r="B231" s="48"/>
      <c r="C231" s="49">
        <v>94.0</v>
      </c>
      <c r="D231" s="9">
        <v>146.0</v>
      </c>
      <c r="E231" s="48"/>
      <c r="F231" s="48"/>
      <c r="G231" s="48"/>
      <c r="H231" s="48"/>
      <c r="I231" s="48"/>
      <c r="J231" s="4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ht="14.25" customHeight="1">
      <c r="A232" s="8" t="s">
        <v>120</v>
      </c>
      <c r="B232" s="48"/>
      <c r="C232" s="49">
        <v>528.0</v>
      </c>
      <c r="D232" s="9">
        <v>478.0</v>
      </c>
      <c r="E232" s="48"/>
      <c r="F232" s="48"/>
      <c r="G232" s="48"/>
      <c r="H232" s="48"/>
      <c r="I232" s="48"/>
      <c r="J232" s="4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ht="14.25" customHeight="1">
      <c r="A233" s="8" t="s">
        <v>118</v>
      </c>
      <c r="B233" s="48"/>
      <c r="C233" s="49">
        <v>249.0</v>
      </c>
      <c r="D233" s="9">
        <v>375.0</v>
      </c>
      <c r="E233" s="50">
        <v>463.0</v>
      </c>
      <c r="F233" s="50">
        <v>580.0</v>
      </c>
      <c r="G233" s="50">
        <v>693.0</v>
      </c>
      <c r="H233" s="50">
        <v>882.0</v>
      </c>
      <c r="I233" s="50">
        <v>1247.0</v>
      </c>
      <c r="J233" s="50">
        <v>1044.0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ht="14.25" customHeight="1">
      <c r="A234" s="8" t="s">
        <v>122</v>
      </c>
      <c r="B234" s="48"/>
      <c r="C234" s="48"/>
      <c r="D234" s="17"/>
      <c r="E234" s="50">
        <v>694.0</v>
      </c>
      <c r="F234" s="50">
        <v>687.0</v>
      </c>
      <c r="G234" s="50">
        <v>694.0</v>
      </c>
      <c r="H234" s="50">
        <v>770.0</v>
      </c>
      <c r="I234" s="50">
        <v>667.0</v>
      </c>
      <c r="J234" s="50">
        <v>686.0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ht="14.25" customHeight="1">
      <c r="A235" s="8" t="s">
        <v>123</v>
      </c>
      <c r="B235" s="48"/>
      <c r="C235" s="49">
        <v>32.0</v>
      </c>
      <c r="D235" s="9">
        <v>35.0</v>
      </c>
      <c r="E235" s="50">
        <v>68.0</v>
      </c>
      <c r="F235" s="50">
        <v>91.0</v>
      </c>
      <c r="G235" s="50">
        <v>126.0</v>
      </c>
      <c r="H235" s="50">
        <v>137.0</v>
      </c>
      <c r="I235" s="50">
        <v>153.0</v>
      </c>
      <c r="J235" s="50">
        <v>197.0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ht="14.25" customHeight="1">
      <c r="A236" s="44" t="s">
        <v>135</v>
      </c>
      <c r="B236" s="48"/>
      <c r="C236" s="51">
        <f t="shared" ref="C236:J236" si="53">SUM(C227:C235)</f>
        <v>3978</v>
      </c>
      <c r="D236" s="52">
        <f t="shared" si="53"/>
        <v>4536</v>
      </c>
      <c r="E236" s="53">
        <f t="shared" si="53"/>
        <v>4770</v>
      </c>
      <c r="F236" s="53">
        <f t="shared" si="53"/>
        <v>5061</v>
      </c>
      <c r="G236" s="53">
        <f t="shared" si="53"/>
        <v>5231</v>
      </c>
      <c r="H236" s="53">
        <f t="shared" si="53"/>
        <v>6936</v>
      </c>
      <c r="I236" s="53">
        <f t="shared" si="53"/>
        <v>6739</v>
      </c>
      <c r="J236" s="53">
        <f t="shared" si="53"/>
        <v>7912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ht="14.25" customHeight="1">
      <c r="A237" s="8" t="s">
        <v>125</v>
      </c>
      <c r="B237" s="48"/>
      <c r="C237" s="49">
        <v>237.0</v>
      </c>
      <c r="D237" s="9">
        <v>306.0</v>
      </c>
      <c r="E237" s="50">
        <v>286.0</v>
      </c>
      <c r="F237" s="50">
        <v>268.0</v>
      </c>
      <c r="G237" s="50">
        <v>269.0</v>
      </c>
      <c r="H237" s="50">
        <v>341.0</v>
      </c>
      <c r="I237" s="50">
        <v>290.0</v>
      </c>
      <c r="J237" s="50">
        <v>279.0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ht="14.25" customHeight="1">
      <c r="A238" s="8" t="s">
        <v>126</v>
      </c>
      <c r="B238" s="48"/>
      <c r="C238" s="49">
        <v>122.0</v>
      </c>
      <c r="D238" s="9">
        <v>-4.0</v>
      </c>
      <c r="E238" s="54">
        <v>-1.0</v>
      </c>
      <c r="F238" s="54">
        <v>-68.0</v>
      </c>
      <c r="G238" s="50">
        <v>122.0</v>
      </c>
      <c r="H238" s="50">
        <v>90.0</v>
      </c>
      <c r="I238" s="50">
        <v>-175.0</v>
      </c>
      <c r="J238" s="50">
        <v>229.0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ht="14.25" customHeight="1">
      <c r="A239" s="45" t="s">
        <v>144</v>
      </c>
      <c r="B239" s="55"/>
      <c r="C239" s="56">
        <f t="shared" ref="C239:J239" si="54">sum(C236:C238)</f>
        <v>4337</v>
      </c>
      <c r="D239" s="56">
        <f t="shared" si="54"/>
        <v>4838</v>
      </c>
      <c r="E239" s="57">
        <f t="shared" si="54"/>
        <v>5055</v>
      </c>
      <c r="F239" s="57">
        <f t="shared" si="54"/>
        <v>5261</v>
      </c>
      <c r="G239" s="57">
        <f t="shared" si="54"/>
        <v>5622</v>
      </c>
      <c r="H239" s="57">
        <f t="shared" si="54"/>
        <v>7367</v>
      </c>
      <c r="I239" s="57">
        <f t="shared" si="54"/>
        <v>6854</v>
      </c>
      <c r="J239" s="57">
        <f t="shared" si="54"/>
        <v>8420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ht="14.25" customHeight="1">
      <c r="A240" s="46" t="s">
        <v>128</v>
      </c>
      <c r="B240" s="55"/>
      <c r="C240" s="58">
        <f t="shared" ref="C240:J240" si="55">C239-C28</f>
        <v>0</v>
      </c>
      <c r="D240" s="58">
        <f t="shared" si="55"/>
        <v>0</v>
      </c>
      <c r="E240" s="59">
        <f t="shared" si="55"/>
        <v>0</v>
      </c>
      <c r="F240" s="59">
        <f t="shared" si="55"/>
        <v>0</v>
      </c>
      <c r="G240" s="59">
        <f t="shared" si="55"/>
        <v>0</v>
      </c>
      <c r="H240" s="59">
        <f t="shared" si="55"/>
        <v>0</v>
      </c>
      <c r="I240" s="59">
        <f t="shared" si="55"/>
        <v>0</v>
      </c>
      <c r="J240" s="60">
        <f t="shared" si="55"/>
        <v>0</v>
      </c>
      <c r="K240" s="61"/>
      <c r="L240" s="61"/>
      <c r="M240" s="61"/>
      <c r="N240" s="61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ht="14.25" customHeight="1">
      <c r="A241" s="62" t="s">
        <v>145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ht="14.25" customHeight="1">
      <c r="A242" s="47" t="s">
        <v>146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ht="14.25" customHeight="1">
      <c r="A243" s="64" t="s">
        <v>112</v>
      </c>
      <c r="B243" s="43"/>
      <c r="C243" s="65">
        <v>0.12</v>
      </c>
      <c r="D243" s="65">
        <v>0.08</v>
      </c>
      <c r="E243" s="65">
        <v>0.03</v>
      </c>
      <c r="F243" s="65">
        <v>-0.02</v>
      </c>
      <c r="G243" s="65">
        <v>0.07</v>
      </c>
      <c r="H243" s="65">
        <v>-0.09</v>
      </c>
      <c r="I243" s="65">
        <v>0.19</v>
      </c>
      <c r="J243" s="65">
        <v>0.07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ht="14.25" customHeight="1">
      <c r="A244" s="66" t="s">
        <v>113</v>
      </c>
      <c r="B244" s="43"/>
      <c r="C244" s="67">
        <v>0.14</v>
      </c>
      <c r="D244" s="67">
        <v>0.1</v>
      </c>
      <c r="E244" s="67">
        <v>0.04</v>
      </c>
      <c r="F244" s="67">
        <v>-0.04</v>
      </c>
      <c r="G244" s="67">
        <v>0.08</v>
      </c>
      <c r="H244" s="67">
        <v>-0.07</v>
      </c>
      <c r="I244" s="67">
        <v>0.25</v>
      </c>
      <c r="J244" s="67">
        <v>0.05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ht="14.25" customHeight="1">
      <c r="A245" s="66" t="s">
        <v>114</v>
      </c>
      <c r="B245" s="43"/>
      <c r="C245" s="67">
        <v>0.12</v>
      </c>
      <c r="D245" s="67">
        <v>0.08</v>
      </c>
      <c r="E245" s="67">
        <v>0.03</v>
      </c>
      <c r="F245" s="67">
        <v>0.01</v>
      </c>
      <c r="G245" s="67">
        <v>0.07</v>
      </c>
      <c r="H245" s="67">
        <v>-0.12</v>
      </c>
      <c r="I245" s="67">
        <v>0.08</v>
      </c>
      <c r="J245" s="67">
        <v>0.09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ht="14.25" customHeight="1">
      <c r="A246" s="66" t="s">
        <v>115</v>
      </c>
      <c r="B246" s="43"/>
      <c r="C246" s="67">
        <v>-0.05</v>
      </c>
      <c r="D246" s="67">
        <v>-0.13</v>
      </c>
      <c r="E246" s="67">
        <v>-0.1</v>
      </c>
      <c r="F246" s="67">
        <v>-0.08</v>
      </c>
      <c r="G246" s="67">
        <v>0.0</v>
      </c>
      <c r="H246" s="67">
        <v>-0.14</v>
      </c>
      <c r="I246" s="67">
        <v>-0.02</v>
      </c>
      <c r="J246" s="67">
        <v>0.25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ht="14.25" customHeight="1">
      <c r="A247" s="68" t="s">
        <v>116</v>
      </c>
      <c r="B247" s="69"/>
      <c r="C247" s="70">
        <v>0.21</v>
      </c>
      <c r="D247" s="70">
        <v>0.14</v>
      </c>
      <c r="E247" s="69"/>
      <c r="F247" s="69"/>
      <c r="G247" s="69"/>
      <c r="H247" s="69"/>
      <c r="I247" s="69"/>
      <c r="J247" s="69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ht="14.25" customHeight="1">
      <c r="A248" s="71" t="s">
        <v>113</v>
      </c>
      <c r="B248" s="69"/>
      <c r="C248" s="72">
        <v>0.25</v>
      </c>
      <c r="D248" s="72">
        <v>0.14</v>
      </c>
      <c r="E248" s="69"/>
      <c r="F248" s="69"/>
      <c r="G248" s="69"/>
      <c r="H248" s="69"/>
      <c r="I248" s="69"/>
      <c r="J248" s="69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ht="14.25" customHeight="1">
      <c r="A249" s="71" t="s">
        <v>114</v>
      </c>
      <c r="B249" s="69"/>
      <c r="C249" s="72">
        <v>0.14</v>
      </c>
      <c r="D249" s="72">
        <v>0.16</v>
      </c>
      <c r="E249" s="69"/>
      <c r="F249" s="69"/>
      <c r="G249" s="69"/>
      <c r="H249" s="69"/>
      <c r="I249" s="69"/>
      <c r="J249" s="6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ht="14.25" customHeight="1">
      <c r="A250" s="71" t="s">
        <v>115</v>
      </c>
      <c r="B250" s="69"/>
      <c r="C250" s="72">
        <v>0.15</v>
      </c>
      <c r="D250" s="72">
        <v>0.08</v>
      </c>
      <c r="E250" s="69"/>
      <c r="F250" s="69"/>
      <c r="G250" s="69"/>
      <c r="H250" s="69"/>
      <c r="I250" s="69"/>
      <c r="J250" s="69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ht="14.25" customHeight="1">
      <c r="A251" s="68" t="s">
        <v>147</v>
      </c>
      <c r="B251" s="69"/>
      <c r="C251" s="70">
        <v>0.15</v>
      </c>
      <c r="D251" s="70">
        <v>0.17</v>
      </c>
      <c r="E251" s="69"/>
      <c r="F251" s="69"/>
      <c r="G251" s="69"/>
      <c r="H251" s="69"/>
      <c r="I251" s="69"/>
      <c r="J251" s="69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ht="14.25" customHeight="1">
      <c r="A252" s="71" t="s">
        <v>113</v>
      </c>
      <c r="B252" s="69"/>
      <c r="C252" s="72">
        <v>0.22</v>
      </c>
      <c r="D252" s="72">
        <v>0.23</v>
      </c>
      <c r="E252" s="69"/>
      <c r="F252" s="69"/>
      <c r="G252" s="69"/>
      <c r="H252" s="69"/>
      <c r="I252" s="69"/>
      <c r="J252" s="69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ht="14.25" customHeight="1">
      <c r="A253" s="71" t="s">
        <v>114</v>
      </c>
      <c r="B253" s="69"/>
      <c r="C253" s="72">
        <v>0.05</v>
      </c>
      <c r="D253" s="72">
        <v>0.09</v>
      </c>
      <c r="E253" s="69"/>
      <c r="F253" s="69"/>
      <c r="G253" s="69"/>
      <c r="H253" s="69"/>
      <c r="I253" s="69"/>
      <c r="J253" s="69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ht="14.25" customHeight="1">
      <c r="A254" s="71" t="s">
        <v>115</v>
      </c>
      <c r="B254" s="69"/>
      <c r="C254" s="72">
        <v>0.14</v>
      </c>
      <c r="D254" s="72">
        <v>0.07</v>
      </c>
      <c r="E254" s="69"/>
      <c r="F254" s="69"/>
      <c r="G254" s="69"/>
      <c r="H254" s="69"/>
      <c r="I254" s="69"/>
      <c r="J254" s="69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ht="14.25" customHeight="1">
      <c r="A255" s="68" t="s">
        <v>121</v>
      </c>
      <c r="B255" s="69"/>
      <c r="C255" s="70">
        <v>0.09</v>
      </c>
      <c r="D255" s="70">
        <v>0.22</v>
      </c>
      <c r="E255" s="69"/>
      <c r="F255" s="69"/>
      <c r="G255" s="69"/>
      <c r="H255" s="69"/>
      <c r="I255" s="69"/>
      <c r="J255" s="69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ht="14.25" customHeight="1">
      <c r="A256" s="71" t="s">
        <v>113</v>
      </c>
      <c r="B256" s="69"/>
      <c r="C256" s="72">
        <v>0.23</v>
      </c>
      <c r="D256" s="72">
        <v>0.34</v>
      </c>
      <c r="E256" s="69"/>
      <c r="F256" s="69"/>
      <c r="G256" s="69"/>
      <c r="H256" s="69"/>
      <c r="I256" s="69"/>
      <c r="J256" s="69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ht="14.25" customHeight="1">
      <c r="A257" s="71" t="s">
        <v>114</v>
      </c>
      <c r="B257" s="69"/>
      <c r="C257" s="72">
        <v>-0.08</v>
      </c>
      <c r="D257" s="72">
        <v>0.05</v>
      </c>
      <c r="E257" s="69"/>
      <c r="F257" s="69"/>
      <c r="G257" s="69"/>
      <c r="H257" s="69"/>
      <c r="I257" s="69"/>
      <c r="J257" s="69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ht="14.25" customHeight="1">
      <c r="A258" s="71" t="s">
        <v>115</v>
      </c>
      <c r="B258" s="69"/>
      <c r="C258" s="72">
        <v>-0.06</v>
      </c>
      <c r="D258" s="72">
        <v>0.03</v>
      </c>
      <c r="E258" s="69"/>
      <c r="F258" s="69"/>
      <c r="G258" s="69"/>
      <c r="H258" s="69"/>
      <c r="I258" s="69"/>
      <c r="J258" s="69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ht="14.25" customHeight="1">
      <c r="A259" s="64" t="s">
        <v>117</v>
      </c>
      <c r="B259" s="43"/>
      <c r="C259" s="43"/>
      <c r="D259" s="43"/>
      <c r="E259" s="65">
        <v>0.1</v>
      </c>
      <c r="F259" s="65">
        <v>0.09</v>
      </c>
      <c r="G259" s="65">
        <v>0.11</v>
      </c>
      <c r="H259" s="65">
        <v>0.01</v>
      </c>
      <c r="I259" s="65">
        <v>0.17</v>
      </c>
      <c r="J259" s="65">
        <v>0.12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ht="14.25" customHeight="1">
      <c r="A260" s="66" t="s">
        <v>113</v>
      </c>
      <c r="B260" s="43"/>
      <c r="C260" s="43"/>
      <c r="D260" s="43"/>
      <c r="E260" s="67">
        <v>0.08</v>
      </c>
      <c r="F260" s="67">
        <v>0.06</v>
      </c>
      <c r="G260" s="67">
        <v>0.12</v>
      </c>
      <c r="H260" s="67">
        <v>-0.03</v>
      </c>
      <c r="I260" s="67">
        <v>0.13</v>
      </c>
      <c r="J260" s="67">
        <v>0.09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ht="14.25" customHeight="1">
      <c r="A261" s="66" t="s">
        <v>114</v>
      </c>
      <c r="B261" s="43"/>
      <c r="C261" s="43"/>
      <c r="D261" s="43"/>
      <c r="E261" s="67">
        <v>0.17</v>
      </c>
      <c r="F261" s="67">
        <v>0.16</v>
      </c>
      <c r="G261" s="67">
        <v>0.09</v>
      </c>
      <c r="H261" s="67">
        <v>0.02</v>
      </c>
      <c r="I261" s="67">
        <v>0.25</v>
      </c>
      <c r="J261" s="67">
        <v>0.16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ht="14.25" customHeight="1">
      <c r="A262" s="66" t="s">
        <v>115</v>
      </c>
      <c r="B262" s="43"/>
      <c r="C262" s="43"/>
      <c r="D262" s="43"/>
      <c r="E262" s="67">
        <v>0.07</v>
      </c>
      <c r="F262" s="67">
        <v>0.06</v>
      </c>
      <c r="G262" s="67">
        <v>0.05</v>
      </c>
      <c r="H262" s="67">
        <v>-0.03</v>
      </c>
      <c r="I262" s="67">
        <v>0.19</v>
      </c>
      <c r="J262" s="67">
        <v>0.17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ht="14.25" customHeight="1">
      <c r="A263" s="64" t="s">
        <v>118</v>
      </c>
      <c r="B263" s="43"/>
      <c r="C263" s="65">
        <v>0.19</v>
      </c>
      <c r="D263" s="65">
        <v>0.27</v>
      </c>
      <c r="E263" s="65">
        <v>0.17</v>
      </c>
      <c r="F263" s="65">
        <v>0.18</v>
      </c>
      <c r="G263" s="65">
        <v>0.24</v>
      </c>
      <c r="H263" s="65">
        <v>0.11</v>
      </c>
      <c r="I263" s="65">
        <v>0.19</v>
      </c>
      <c r="J263" s="65">
        <v>-0.13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ht="14.25" customHeight="1">
      <c r="A264" s="66" t="s">
        <v>113</v>
      </c>
      <c r="B264" s="43"/>
      <c r="C264" s="67">
        <v>0.28</v>
      </c>
      <c r="D264" s="67">
        <v>0.33</v>
      </c>
      <c r="E264" s="67">
        <v>0.18</v>
      </c>
      <c r="F264" s="67">
        <v>0.16</v>
      </c>
      <c r="G264" s="67">
        <v>0.25</v>
      </c>
      <c r="H264" s="67">
        <v>0.12</v>
      </c>
      <c r="I264" s="67">
        <v>0.19</v>
      </c>
      <c r="J264" s="67">
        <v>-0.1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ht="14.25" customHeight="1">
      <c r="A265" s="66" t="s">
        <v>114</v>
      </c>
      <c r="B265" s="43"/>
      <c r="C265" s="67">
        <v>0.07</v>
      </c>
      <c r="D265" s="73">
        <v>0.17</v>
      </c>
      <c r="E265" s="67">
        <v>0.18</v>
      </c>
      <c r="F265" s="67">
        <v>0.23</v>
      </c>
      <c r="G265" s="67">
        <v>0.23</v>
      </c>
      <c r="H265" s="67">
        <v>0.08</v>
      </c>
      <c r="I265" s="67">
        <v>0.19</v>
      </c>
      <c r="J265" s="67">
        <v>-0.21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ht="14.25" customHeight="1">
      <c r="A266" s="66" t="s">
        <v>115</v>
      </c>
      <c r="B266" s="43"/>
      <c r="C266" s="67">
        <v>0.01</v>
      </c>
      <c r="D266" s="67">
        <v>0.07</v>
      </c>
      <c r="E266" s="67">
        <v>0.03</v>
      </c>
      <c r="F266" s="67">
        <v>-0.01</v>
      </c>
      <c r="G266" s="67">
        <v>0.08</v>
      </c>
      <c r="H266" s="67">
        <v>0.11</v>
      </c>
      <c r="I266" s="67">
        <v>0.26</v>
      </c>
      <c r="J266" s="67">
        <v>-0.06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ht="14.25" customHeight="1">
      <c r="A267" s="64" t="s">
        <v>122</v>
      </c>
      <c r="B267" s="43"/>
      <c r="C267" s="43"/>
      <c r="D267" s="43"/>
      <c r="E267" s="65">
        <v>0.13</v>
      </c>
      <c r="F267" s="65">
        <v>0.1</v>
      </c>
      <c r="G267" s="65">
        <v>0.13</v>
      </c>
      <c r="H267" s="65">
        <v>0.01</v>
      </c>
      <c r="I267" s="65">
        <v>0.08</v>
      </c>
      <c r="J267" s="65">
        <v>0.16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ht="14.25" customHeight="1">
      <c r="A268" s="66" t="s">
        <v>113</v>
      </c>
      <c r="B268" s="43"/>
      <c r="C268" s="43"/>
      <c r="D268" s="43"/>
      <c r="E268" s="67">
        <v>0.16</v>
      </c>
      <c r="F268" s="67">
        <v>0.09</v>
      </c>
      <c r="G268" s="67">
        <v>0.12</v>
      </c>
      <c r="H268" s="67">
        <v>0.0</v>
      </c>
      <c r="I268" s="73">
        <v>0.08</v>
      </c>
      <c r="J268" s="67">
        <v>0.17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ht="14.25" customHeight="1">
      <c r="A269" s="66" t="s">
        <v>114</v>
      </c>
      <c r="B269" s="43"/>
      <c r="C269" s="43"/>
      <c r="D269" s="43"/>
      <c r="E269" s="67">
        <v>0.09</v>
      </c>
      <c r="F269" s="67">
        <v>0.15</v>
      </c>
      <c r="G269" s="67">
        <v>0.15</v>
      </c>
      <c r="H269" s="67">
        <v>0.03</v>
      </c>
      <c r="I269" s="67">
        <v>0.1</v>
      </c>
      <c r="J269" s="67">
        <v>0.12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ht="14.25" customHeight="1">
      <c r="A270" s="66" t="s">
        <v>115</v>
      </c>
      <c r="B270" s="43"/>
      <c r="C270" s="43"/>
      <c r="D270" s="43"/>
      <c r="E270" s="67">
        <v>-0.01</v>
      </c>
      <c r="F270" s="67">
        <v>-0.08</v>
      </c>
      <c r="G270" s="67">
        <v>0.08</v>
      </c>
      <c r="H270" s="67">
        <v>-0.04</v>
      </c>
      <c r="I270" s="67">
        <v>-0.09</v>
      </c>
      <c r="J270" s="67">
        <v>0.28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ht="14.25" customHeight="1">
      <c r="A271" s="64" t="s">
        <v>120</v>
      </c>
      <c r="B271" s="43"/>
      <c r="C271" s="65">
        <v>0.08</v>
      </c>
      <c r="D271" s="65">
        <v>0.13</v>
      </c>
      <c r="E271" s="43"/>
      <c r="F271" s="43"/>
      <c r="G271" s="43"/>
      <c r="H271" s="43"/>
      <c r="I271" s="43"/>
      <c r="J271" s="43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ht="14.25" customHeight="1">
      <c r="A272" s="66" t="s">
        <v>113</v>
      </c>
      <c r="B272" s="43"/>
      <c r="C272" s="67">
        <v>0.09</v>
      </c>
      <c r="D272" s="67">
        <v>0.14</v>
      </c>
      <c r="E272" s="43"/>
      <c r="F272" s="43"/>
      <c r="G272" s="43"/>
      <c r="H272" s="43"/>
      <c r="I272" s="43"/>
      <c r="J272" s="43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ht="14.25" customHeight="1">
      <c r="A273" s="66" t="s">
        <v>114</v>
      </c>
      <c r="B273" s="43"/>
      <c r="C273" s="67">
        <v>0.05</v>
      </c>
      <c r="D273" s="67">
        <v>0.11</v>
      </c>
      <c r="E273" s="43"/>
      <c r="F273" s="43"/>
      <c r="G273" s="43"/>
      <c r="H273" s="43"/>
      <c r="I273" s="43"/>
      <c r="J273" s="43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ht="14.25" customHeight="1">
      <c r="A274" s="66" t="s">
        <v>115</v>
      </c>
      <c r="B274" s="43"/>
      <c r="C274" s="67">
        <v>0.05</v>
      </c>
      <c r="D274" s="67">
        <v>0.11</v>
      </c>
      <c r="E274" s="43"/>
      <c r="F274" s="43"/>
      <c r="G274" s="43"/>
      <c r="H274" s="43"/>
      <c r="I274" s="43"/>
      <c r="J274" s="43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ht="14.25" customHeight="1">
      <c r="A275" s="64" t="s">
        <v>123</v>
      </c>
      <c r="B275" s="43"/>
      <c r="C275" s="65">
        <v>-0.02</v>
      </c>
      <c r="D275" s="65">
        <v>-0.3</v>
      </c>
      <c r="E275" s="65">
        <v>0.02</v>
      </c>
      <c r="F275" s="65">
        <v>0.12</v>
      </c>
      <c r="G275" s="65">
        <v>-0.53</v>
      </c>
      <c r="H275" s="65">
        <v>-0.26</v>
      </c>
      <c r="I275" s="65">
        <v>-0.17</v>
      </c>
      <c r="J275" s="65">
        <v>3.02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ht="14.25" customHeight="1">
      <c r="A276" s="74" t="s">
        <v>124</v>
      </c>
      <c r="B276" s="75"/>
      <c r="C276" s="76">
        <v>0.14</v>
      </c>
      <c r="D276" s="76">
        <v>0.13</v>
      </c>
      <c r="E276" s="76">
        <v>0.08</v>
      </c>
      <c r="F276" s="76">
        <v>0.05</v>
      </c>
      <c r="G276" s="76">
        <v>0.11</v>
      </c>
      <c r="H276" s="76">
        <v>-0.02</v>
      </c>
      <c r="I276" s="76">
        <v>0.17</v>
      </c>
      <c r="J276" s="76">
        <v>0.06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ht="14.25" customHeight="1">
      <c r="A277" s="64" t="s">
        <v>125</v>
      </c>
      <c r="B277" s="43"/>
      <c r="C277" s="65">
        <v>0.21</v>
      </c>
      <c r="D277" s="65">
        <v>0.02</v>
      </c>
      <c r="E277" s="65">
        <v>0.06</v>
      </c>
      <c r="F277" s="65">
        <v>-0.11</v>
      </c>
      <c r="G277" s="65">
        <v>0.03</v>
      </c>
      <c r="H277" s="65">
        <v>-0.01</v>
      </c>
      <c r="I277" s="65">
        <v>0.16</v>
      </c>
      <c r="J277" s="65">
        <v>0.07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ht="14.25" customHeight="1">
      <c r="A278" s="66" t="s">
        <v>113</v>
      </c>
      <c r="B278" s="43"/>
      <c r="C278" s="43"/>
      <c r="D278" s="43"/>
      <c r="E278" s="43"/>
      <c r="F278" s="43"/>
      <c r="G278" s="67">
        <v>0.05</v>
      </c>
      <c r="H278" s="67">
        <v>0.01</v>
      </c>
      <c r="I278" s="67">
        <v>0.17</v>
      </c>
      <c r="J278" s="67">
        <v>0.06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ht="14.25" customHeight="1">
      <c r="A279" s="66" t="s">
        <v>114</v>
      </c>
      <c r="B279" s="43"/>
      <c r="C279" s="43"/>
      <c r="D279" s="43"/>
      <c r="E279" s="43"/>
      <c r="F279" s="43"/>
      <c r="G279" s="67">
        <v>-0.17</v>
      </c>
      <c r="H279" s="67">
        <v>-0.22</v>
      </c>
      <c r="I279" s="67">
        <v>0.13</v>
      </c>
      <c r="J279" s="67">
        <v>-0.03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ht="14.25" customHeight="1">
      <c r="A280" s="66" t="s">
        <v>115</v>
      </c>
      <c r="B280" s="43"/>
      <c r="C280" s="43"/>
      <c r="D280" s="43"/>
      <c r="E280" s="43"/>
      <c r="F280" s="43"/>
      <c r="G280" s="67">
        <v>-0.13</v>
      </c>
      <c r="H280" s="67">
        <v>0.08</v>
      </c>
      <c r="I280" s="67">
        <v>0.14</v>
      </c>
      <c r="J280" s="67">
        <v>-0.16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ht="14.25" customHeight="1">
      <c r="A281" s="66" t="s">
        <v>148</v>
      </c>
      <c r="B281" s="43"/>
      <c r="C281" s="43"/>
      <c r="D281" s="43"/>
      <c r="E281" s="43"/>
      <c r="F281" s="43"/>
      <c r="G281" s="67">
        <v>0.04</v>
      </c>
      <c r="H281" s="67">
        <v>-0.14</v>
      </c>
      <c r="I281" s="67">
        <v>-0.01</v>
      </c>
      <c r="J281" s="67">
        <v>0.42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ht="14.25" customHeight="1">
      <c r="A282" s="66" t="s">
        <v>126</v>
      </c>
      <c r="B282" s="43"/>
      <c r="C282" s="67">
        <v>0.0</v>
      </c>
      <c r="D282" s="67">
        <v>0.0</v>
      </c>
      <c r="E282" s="67">
        <v>0.0</v>
      </c>
      <c r="F282" s="67">
        <v>0.0</v>
      </c>
      <c r="G282" s="67">
        <v>0.0</v>
      </c>
      <c r="H282" s="67">
        <v>0.0</v>
      </c>
      <c r="I282" s="67">
        <v>0.0</v>
      </c>
      <c r="J282" s="67">
        <v>0.0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ht="14.25" customHeight="1">
      <c r="A283" s="77" t="s">
        <v>127</v>
      </c>
      <c r="B283" s="78"/>
      <c r="C283" s="79">
        <v>0.14</v>
      </c>
      <c r="D283" s="79">
        <v>0.12</v>
      </c>
      <c r="E283" s="79">
        <v>0.08</v>
      </c>
      <c r="F283" s="79">
        <v>0.04</v>
      </c>
      <c r="G283" s="79">
        <v>0.11</v>
      </c>
      <c r="H283" s="79">
        <v>-0.02</v>
      </c>
      <c r="I283" s="79">
        <v>0.17</v>
      </c>
      <c r="J283" s="79">
        <v>0.06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ht="14.2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ht="14.2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ht="14.25" customHeight="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ht="14.2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ht="14.25" customHeight="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ht="14.2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ht="14.25" customHeight="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 ht="14.25" customHeight="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 ht="14.25" customHeight="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 ht="14.25" customHeight="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 ht="14.25" customHeight="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 ht="14.25" customHeight="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 ht="14.25" customHeight="1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ht="14.25" customHeight="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ht="14.25" customHeight="1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 ht="14.25" customHeight="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 ht="14.25" customHeight="1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ht="14.25" customHeight="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 ht="14.25" customHeight="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 ht="14.25" customHeight="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 ht="14.25" customHeight="1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ht="14.25" customHeight="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 ht="14.25" customHeight="1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 ht="14.25" customHeight="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 ht="14.25" customHeight="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 ht="14.25" customHeight="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 ht="14.25" customHeight="1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 ht="14.25" customHeight="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 ht="14.25" customHeight="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 ht="14.25" customHeight="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 ht="14.25" customHeight="1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 ht="14.25" customHeight="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 ht="14.25" customHeight="1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 ht="14.25" customHeight="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 ht="14.25" customHeight="1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 ht="14.25" customHeight="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 ht="14.25" customHeight="1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 ht="14.25" customHeight="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 ht="14.25" customHeight="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 ht="14.25" customHeight="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 ht="14.25" customHeight="1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 ht="14.2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 ht="14.2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 ht="14.2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 ht="14.2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 ht="14.2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 ht="14.2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 ht="14.2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 ht="14.2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 ht="14.2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</row>
    <row r="1053" ht="14.2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 ht="14.2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 ht="14.2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</row>
    <row r="1056" ht="14.2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 ht="14.2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</row>
    <row r="1058" ht="14.2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</row>
    <row r="1059" ht="14.2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</row>
    <row r="1060" ht="14.2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 ht="14.2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 ht="14.2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</row>
    <row r="1063" ht="14.2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</row>
    <row r="1064" ht="14.2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</row>
    <row r="1065" ht="14.2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</row>
    <row r="1066" ht="14.2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</row>
    <row r="1067" ht="14.2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</row>
    <row r="1068" ht="14.2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</row>
    <row r="1069" ht="14.2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 ht="14.2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</row>
    <row r="1071" ht="14.2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</row>
    <row r="1072" ht="14.2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 ht="14.2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</row>
    <row r="1074" ht="14.2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 ht="14.2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 ht="14.2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 ht="14.2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</row>
    <row r="1078" ht="14.2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 ht="14.2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</row>
    <row r="1080" ht="14.2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</row>
    <row r="1081" ht="14.2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</row>
    <row r="1082" ht="14.2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 ht="14.2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</row>
    <row r="1084" ht="14.2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71"/>
  </cols>
  <sheetData>
    <row r="1" ht="60.0" customHeight="1">
      <c r="A1" s="80" t="s">
        <v>149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81">
        <f t="shared" ref="J1:N1" si="2">+I1+1</f>
        <v>2023</v>
      </c>
      <c r="K1" s="81">
        <f t="shared" si="2"/>
        <v>2024</v>
      </c>
      <c r="L1" s="81">
        <f t="shared" si="2"/>
        <v>2025</v>
      </c>
      <c r="M1" s="81">
        <f t="shared" si="2"/>
        <v>2026</v>
      </c>
      <c r="N1" s="81">
        <f t="shared" si="2"/>
        <v>2027</v>
      </c>
      <c r="O1" s="8"/>
      <c r="P1" s="8"/>
      <c r="Q1" s="8"/>
      <c r="R1" s="8"/>
      <c r="S1" s="8"/>
      <c r="T1" s="8"/>
      <c r="U1" s="8"/>
      <c r="V1" s="8"/>
      <c r="W1" s="8"/>
      <c r="X1" s="8"/>
    </row>
    <row r="2" ht="14.25" customHeight="1">
      <c r="A2" s="82" t="s">
        <v>150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"/>
      <c r="P2" s="8"/>
      <c r="Q2" s="8"/>
      <c r="R2" s="8"/>
      <c r="S2" s="8"/>
      <c r="T2" s="8"/>
      <c r="U2" s="8"/>
      <c r="V2" s="8"/>
      <c r="W2" s="8"/>
      <c r="X2" s="8"/>
    </row>
    <row r="3" ht="14.25" customHeight="1">
      <c r="A3" s="85" t="s">
        <v>151</v>
      </c>
      <c r="B3" s="9">
        <v>30601.0</v>
      </c>
      <c r="C3" s="9">
        <v>32376.0</v>
      </c>
      <c r="D3" s="9">
        <v>34350.0</v>
      </c>
      <c r="E3" s="9">
        <v>36397.0</v>
      </c>
      <c r="F3" s="9">
        <v>39117.0</v>
      </c>
      <c r="G3" s="9">
        <v>37403.0</v>
      </c>
      <c r="H3" s="9">
        <v>44538.0</v>
      </c>
      <c r="I3" s="9">
        <v>46710.0</v>
      </c>
      <c r="J3" s="9">
        <f t="shared" ref="J3:N3" si="3">I3*(1+J4)</f>
        <v>48987.92267</v>
      </c>
      <c r="K3" s="9">
        <f t="shared" si="3"/>
        <v>51376.93359</v>
      </c>
      <c r="L3" s="9">
        <f t="shared" si="3"/>
        <v>53882.45022</v>
      </c>
      <c r="M3" s="9">
        <f t="shared" si="3"/>
        <v>56510.15424</v>
      </c>
      <c r="N3" s="9">
        <f t="shared" si="3"/>
        <v>59266.00442</v>
      </c>
      <c r="O3" s="8"/>
      <c r="P3" s="8"/>
      <c r="Q3" s="8"/>
      <c r="R3" s="8"/>
      <c r="S3" s="8"/>
      <c r="T3" s="8"/>
      <c r="U3" s="8"/>
      <c r="V3" s="8"/>
      <c r="W3" s="8"/>
      <c r="X3" s="8"/>
    </row>
    <row r="4" ht="14.25" customHeight="1">
      <c r="A4" s="86" t="s">
        <v>152</v>
      </c>
      <c r="B4" s="87" t="str">
        <f t="shared" ref="B4:I4" si="4">+IFERROR(B3/A3-1,"nm")</f>
        <v>nm</v>
      </c>
      <c r="C4" s="87">
        <f t="shared" si="4"/>
        <v>0.05800464037</v>
      </c>
      <c r="D4" s="87">
        <f t="shared" si="4"/>
        <v>0.0609710897</v>
      </c>
      <c r="E4" s="87">
        <f t="shared" si="4"/>
        <v>0.05959243086</v>
      </c>
      <c r="F4" s="87">
        <f t="shared" si="4"/>
        <v>0.07473143391</v>
      </c>
      <c r="G4" s="87">
        <f t="shared" si="4"/>
        <v>-0.04381726615</v>
      </c>
      <c r="H4" s="87">
        <f t="shared" si="4"/>
        <v>0.1907600995</v>
      </c>
      <c r="I4" s="87">
        <f t="shared" si="4"/>
        <v>0.04876734474</v>
      </c>
      <c r="J4" s="87">
        <v>0.04876734473932376</v>
      </c>
      <c r="K4" s="87">
        <v>0.04876734473932376</v>
      </c>
      <c r="L4" s="87">
        <v>0.04876734473932376</v>
      </c>
      <c r="M4" s="87">
        <v>0.04876734473932376</v>
      </c>
      <c r="N4" s="87">
        <v>0.04876734473932376</v>
      </c>
      <c r="O4" s="43"/>
      <c r="P4" s="8"/>
      <c r="Q4" s="8"/>
      <c r="R4" s="8"/>
      <c r="S4" s="8"/>
      <c r="T4" s="8"/>
      <c r="U4" s="8"/>
      <c r="V4" s="8"/>
      <c r="W4" s="8"/>
      <c r="X4" s="8"/>
    </row>
    <row r="5" ht="14.25" customHeight="1">
      <c r="A5" s="85" t="s">
        <v>20</v>
      </c>
      <c r="B5" s="9">
        <f t="shared" ref="B5:I5" si="5">B11+B8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29">
        <f t="shared" ref="J5:N5" si="6">J8+J11</f>
        <v>7942.315102</v>
      </c>
      <c r="K5" s="29">
        <f t="shared" si="6"/>
        <v>8329.64072</v>
      </c>
      <c r="L5" s="29">
        <f t="shared" si="6"/>
        <v>8735.855181</v>
      </c>
      <c r="M5" s="29">
        <f t="shared" si="6"/>
        <v>9161.879642</v>
      </c>
      <c r="N5" s="29">
        <f t="shared" si="6"/>
        <v>9608.680185</v>
      </c>
      <c r="O5" s="8"/>
      <c r="P5" s="8"/>
      <c r="Q5" s="8"/>
      <c r="R5" s="8"/>
      <c r="S5" s="8"/>
      <c r="T5" s="8"/>
      <c r="U5" s="8"/>
      <c r="V5" s="8"/>
      <c r="W5" s="8"/>
      <c r="X5" s="8"/>
    </row>
    <row r="6" ht="14.25" customHeight="1">
      <c r="A6" s="86" t="s">
        <v>152</v>
      </c>
      <c r="B6" s="87" t="str">
        <f t="shared" ref="B6:N6" si="7">+IFERROR(B5/A5-1,"nm")</f>
        <v>nm</v>
      </c>
      <c r="C6" s="87">
        <f t="shared" si="7"/>
        <v>0.09340772887</v>
      </c>
      <c r="D6" s="87">
        <f t="shared" si="7"/>
        <v>0.06804006804</v>
      </c>
      <c r="E6" s="87">
        <f t="shared" si="7"/>
        <v>-0.09290391081</v>
      </c>
      <c r="F6" s="87">
        <f t="shared" si="7"/>
        <v>0.08369098712</v>
      </c>
      <c r="G6" s="87">
        <f t="shared" si="7"/>
        <v>-0.3344734473</v>
      </c>
      <c r="H6" s="87">
        <f t="shared" si="7"/>
        <v>1.073843657</v>
      </c>
      <c r="I6" s="87">
        <f t="shared" si="7"/>
        <v>-0.01226033651</v>
      </c>
      <c r="J6" s="87">
        <f t="shared" si="7"/>
        <v>0.04876734474</v>
      </c>
      <c r="K6" s="87">
        <f t="shared" si="7"/>
        <v>0.04876734474</v>
      </c>
      <c r="L6" s="87">
        <f t="shared" si="7"/>
        <v>0.04876734474</v>
      </c>
      <c r="M6" s="87">
        <f t="shared" si="7"/>
        <v>0.04876734474</v>
      </c>
      <c r="N6" s="87">
        <f t="shared" si="7"/>
        <v>0.04876734474</v>
      </c>
      <c r="O6" s="8"/>
      <c r="P6" s="8"/>
      <c r="Q6" s="8"/>
      <c r="R6" s="8"/>
      <c r="S6" s="8"/>
      <c r="T6" s="8"/>
      <c r="U6" s="8"/>
      <c r="V6" s="8"/>
      <c r="W6" s="8"/>
      <c r="X6" s="8"/>
    </row>
    <row r="7" ht="14.25" customHeight="1">
      <c r="A7" s="86" t="s">
        <v>153</v>
      </c>
      <c r="B7" s="87">
        <f t="shared" ref="B7:I7" si="8">+IFERROR(B5/B$3,"nm")</f>
        <v>0.1581320872</v>
      </c>
      <c r="C7" s="87">
        <f t="shared" si="8"/>
        <v>0.1634235236</v>
      </c>
      <c r="D7" s="87">
        <f t="shared" si="8"/>
        <v>0.1645123726</v>
      </c>
      <c r="E7" s="87">
        <f t="shared" si="8"/>
        <v>0.1408357832</v>
      </c>
      <c r="F7" s="87">
        <f t="shared" si="8"/>
        <v>0.1420098678</v>
      </c>
      <c r="G7" s="87">
        <f t="shared" si="8"/>
        <v>0.09884233885</v>
      </c>
      <c r="H7" s="87">
        <f t="shared" si="8"/>
        <v>0.1721451345</v>
      </c>
      <c r="I7" s="87">
        <f t="shared" si="8"/>
        <v>0.162128024</v>
      </c>
      <c r="J7" s="87">
        <v>0.16212802397773496</v>
      </c>
      <c r="K7" s="87">
        <v>0.16212802397773496</v>
      </c>
      <c r="L7" s="87">
        <v>0.16212802397773496</v>
      </c>
      <c r="M7" s="87">
        <v>0.16212802397773496</v>
      </c>
      <c r="N7" s="87">
        <v>0.16212802397773496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ht="14.25" customHeight="1">
      <c r="A8" s="85" t="s">
        <v>154</v>
      </c>
      <c r="B8" s="9">
        <v>606.0</v>
      </c>
      <c r="C8" s="9">
        <v>649.0</v>
      </c>
      <c r="D8" s="9">
        <v>706.0</v>
      </c>
      <c r="E8" s="9">
        <v>747.0</v>
      </c>
      <c r="F8" s="9">
        <v>705.0</v>
      </c>
      <c r="G8" s="9">
        <v>721.0</v>
      </c>
      <c r="H8" s="9">
        <v>744.0</v>
      </c>
      <c r="I8" s="9">
        <v>717.0</v>
      </c>
      <c r="J8" s="9">
        <f t="shared" ref="J8:N8" si="9">J3*J10</f>
        <v>751.9661862</v>
      </c>
      <c r="K8" s="9">
        <f t="shared" si="9"/>
        <v>788.6375804</v>
      </c>
      <c r="L8" s="9">
        <f t="shared" si="9"/>
        <v>827.0973412</v>
      </c>
      <c r="M8" s="9">
        <f t="shared" si="9"/>
        <v>867.4326823</v>
      </c>
      <c r="N8" s="9">
        <f t="shared" si="9"/>
        <v>909.735071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ht="14.25" customHeight="1">
      <c r="A9" s="86" t="s">
        <v>152</v>
      </c>
      <c r="B9" s="87" t="str">
        <f t="shared" ref="B9:N9" si="10">+IFERROR(B8/A8-1,"nm")</f>
        <v>nm</v>
      </c>
      <c r="C9" s="87">
        <f t="shared" si="10"/>
        <v>0.07095709571</v>
      </c>
      <c r="D9" s="87">
        <f t="shared" si="10"/>
        <v>0.08782742681</v>
      </c>
      <c r="E9" s="87">
        <f t="shared" si="10"/>
        <v>0.05807365439</v>
      </c>
      <c r="F9" s="87">
        <f t="shared" si="10"/>
        <v>-0.0562248996</v>
      </c>
      <c r="G9" s="87">
        <f t="shared" si="10"/>
        <v>0.02269503546</v>
      </c>
      <c r="H9" s="87">
        <f t="shared" si="10"/>
        <v>0.0319001387</v>
      </c>
      <c r="I9" s="87">
        <f t="shared" si="10"/>
        <v>-0.03629032258</v>
      </c>
      <c r="J9" s="87">
        <f t="shared" si="10"/>
        <v>0.04876734474</v>
      </c>
      <c r="K9" s="87">
        <f t="shared" si="10"/>
        <v>0.04876734474</v>
      </c>
      <c r="L9" s="87">
        <f t="shared" si="10"/>
        <v>0.04876734474</v>
      </c>
      <c r="M9" s="87">
        <f t="shared" si="10"/>
        <v>0.04876734474</v>
      </c>
      <c r="N9" s="87">
        <f t="shared" si="10"/>
        <v>0.04876734474</v>
      </c>
      <c r="O9" s="8"/>
      <c r="P9" s="8"/>
      <c r="Q9" s="8"/>
      <c r="R9" s="8"/>
      <c r="S9" s="8"/>
      <c r="T9" s="8"/>
      <c r="U9" s="8"/>
      <c r="V9" s="8"/>
      <c r="W9" s="8"/>
      <c r="X9" s="8"/>
    </row>
    <row r="10" ht="14.25" customHeight="1">
      <c r="A10" s="86" t="s">
        <v>155</v>
      </c>
      <c r="B10" s="87">
        <f t="shared" ref="B10:I10" si="11">+IFERROR(B8/B$3,"nm")</f>
        <v>0.0198032744</v>
      </c>
      <c r="C10" s="87">
        <f t="shared" si="11"/>
        <v>0.02004571287</v>
      </c>
      <c r="D10" s="87">
        <f t="shared" si="11"/>
        <v>0.02055312955</v>
      </c>
      <c r="E10" s="87">
        <f t="shared" si="11"/>
        <v>0.02052366953</v>
      </c>
      <c r="F10" s="87">
        <f t="shared" si="11"/>
        <v>0.01802285451</v>
      </c>
      <c r="G10" s="87">
        <f t="shared" si="11"/>
        <v>0.01927652862</v>
      </c>
      <c r="H10" s="87">
        <f t="shared" si="11"/>
        <v>0.01670483632</v>
      </c>
      <c r="I10" s="87">
        <f t="shared" si="11"/>
        <v>0.01535003211</v>
      </c>
      <c r="J10" s="87">
        <v>0.015350032113037893</v>
      </c>
      <c r="K10" s="87">
        <v>0.015350032113037893</v>
      </c>
      <c r="L10" s="87">
        <v>0.015350032113037893</v>
      </c>
      <c r="M10" s="87">
        <v>0.015350032113037893</v>
      </c>
      <c r="N10" s="87">
        <v>0.015350032113037893</v>
      </c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14.25" customHeight="1">
      <c r="A11" s="85" t="s">
        <v>156</v>
      </c>
      <c r="B11" s="9">
        <v>4233.0</v>
      </c>
      <c r="C11" s="9">
        <v>4642.0</v>
      </c>
      <c r="D11" s="9">
        <v>4945.0</v>
      </c>
      <c r="E11" s="9">
        <v>4379.0</v>
      </c>
      <c r="F11" s="9">
        <v>4850.0</v>
      </c>
      <c r="G11" s="9">
        <v>2976.0</v>
      </c>
      <c r="H11" s="9">
        <v>6923.0</v>
      </c>
      <c r="I11" s="9">
        <v>6856.0</v>
      </c>
      <c r="J11" s="21">
        <f t="shared" ref="J11:N11" si="12">+J13*J3</f>
        <v>7190.348916</v>
      </c>
      <c r="K11" s="21">
        <f t="shared" si="12"/>
        <v>7541.00314</v>
      </c>
      <c r="L11" s="21">
        <f t="shared" si="12"/>
        <v>7908.75784</v>
      </c>
      <c r="M11" s="21">
        <f t="shared" si="12"/>
        <v>8294.44696</v>
      </c>
      <c r="N11" s="21">
        <f t="shared" si="12"/>
        <v>8698.945114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14.25" customHeight="1">
      <c r="A12" s="86" t="s">
        <v>152</v>
      </c>
      <c r="B12" s="87" t="str">
        <f t="shared" ref="B12:N12" si="13">+IFERROR(B11/A11-1,"nm")</f>
        <v>nm</v>
      </c>
      <c r="C12" s="87">
        <f t="shared" si="13"/>
        <v>0.09662178124</v>
      </c>
      <c r="D12" s="87">
        <f t="shared" si="13"/>
        <v>0.06527358897</v>
      </c>
      <c r="E12" s="87">
        <f t="shared" si="13"/>
        <v>-0.1144590495</v>
      </c>
      <c r="F12" s="87">
        <f t="shared" si="13"/>
        <v>0.1075588034</v>
      </c>
      <c r="G12" s="87">
        <f t="shared" si="13"/>
        <v>-0.3863917526</v>
      </c>
      <c r="H12" s="87">
        <f t="shared" si="13"/>
        <v>1.326276882</v>
      </c>
      <c r="I12" s="87">
        <f t="shared" si="13"/>
        <v>-0.00967788531</v>
      </c>
      <c r="J12" s="87">
        <f t="shared" si="13"/>
        <v>0.04876734474</v>
      </c>
      <c r="K12" s="87">
        <f t="shared" si="13"/>
        <v>0.04876734474</v>
      </c>
      <c r="L12" s="87">
        <f t="shared" si="13"/>
        <v>0.04876734474</v>
      </c>
      <c r="M12" s="87">
        <f t="shared" si="13"/>
        <v>0.04876734474</v>
      </c>
      <c r="N12" s="87">
        <f t="shared" si="13"/>
        <v>0.04876734474</v>
      </c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14.25" customHeight="1">
      <c r="A13" s="86" t="s">
        <v>153</v>
      </c>
      <c r="B13" s="87">
        <f t="shared" ref="B13:I13" si="14">+IFERROR(B11/B$3,"nm")</f>
        <v>0.1383288128</v>
      </c>
      <c r="C13" s="87">
        <f t="shared" si="14"/>
        <v>0.1433778107</v>
      </c>
      <c r="D13" s="87">
        <f t="shared" si="14"/>
        <v>0.1439592431</v>
      </c>
      <c r="E13" s="87">
        <f t="shared" si="14"/>
        <v>0.1203121136</v>
      </c>
      <c r="F13" s="87">
        <f t="shared" si="14"/>
        <v>0.1239870133</v>
      </c>
      <c r="G13" s="87">
        <f t="shared" si="14"/>
        <v>0.07956581023</v>
      </c>
      <c r="H13" s="87">
        <f t="shared" si="14"/>
        <v>0.1554402982</v>
      </c>
      <c r="I13" s="87">
        <f t="shared" si="14"/>
        <v>0.1467779919</v>
      </c>
      <c r="J13" s="87">
        <v>0.14677799186469706</v>
      </c>
      <c r="K13" s="87">
        <v>0.14677799186469706</v>
      </c>
      <c r="L13" s="87">
        <v>0.14677799186469706</v>
      </c>
      <c r="M13" s="87">
        <v>0.14677799186469706</v>
      </c>
      <c r="N13" s="87">
        <v>0.14677799186469706</v>
      </c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14.25" customHeight="1">
      <c r="A14" s="85" t="s">
        <v>157</v>
      </c>
      <c r="B14" s="9">
        <v>963.0</v>
      </c>
      <c r="C14" s="9">
        <v>1143.0</v>
      </c>
      <c r="D14" s="9">
        <v>1105.0</v>
      </c>
      <c r="E14" s="9">
        <v>1028.0</v>
      </c>
      <c r="F14" s="9">
        <v>1119.0</v>
      </c>
      <c r="G14" s="9">
        <v>1086.0</v>
      </c>
      <c r="H14" s="9">
        <v>695.0</v>
      </c>
      <c r="I14" s="9">
        <v>758.0</v>
      </c>
      <c r="J14" s="9">
        <f t="shared" ref="J14:N14" si="15">J16*J3</f>
        <v>794.9656473</v>
      </c>
      <c r="K14" s="9">
        <f t="shared" si="15"/>
        <v>833.7340111</v>
      </c>
      <c r="L14" s="9">
        <f t="shared" si="15"/>
        <v>874.393005</v>
      </c>
      <c r="M14" s="9">
        <f t="shared" si="15"/>
        <v>917.0348301</v>
      </c>
      <c r="N14" s="9">
        <f t="shared" si="15"/>
        <v>961.7561838</v>
      </c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14.25" customHeight="1">
      <c r="A15" s="86" t="s">
        <v>152</v>
      </c>
      <c r="B15" s="87" t="str">
        <f t="shared" ref="B15:N15" si="16">+IFERROR(B14/A14-1,"nm")</f>
        <v>nm</v>
      </c>
      <c r="C15" s="87">
        <f t="shared" si="16"/>
        <v>0.1869158879</v>
      </c>
      <c r="D15" s="87">
        <f t="shared" si="16"/>
        <v>-0.03324584427</v>
      </c>
      <c r="E15" s="87">
        <f t="shared" si="16"/>
        <v>-0.06968325792</v>
      </c>
      <c r="F15" s="87">
        <f t="shared" si="16"/>
        <v>0.08852140078</v>
      </c>
      <c r="G15" s="87">
        <f t="shared" si="16"/>
        <v>-0.02949061662</v>
      </c>
      <c r="H15" s="87">
        <f t="shared" si="16"/>
        <v>-0.3600368324</v>
      </c>
      <c r="I15" s="87">
        <f t="shared" si="16"/>
        <v>0.09064748201</v>
      </c>
      <c r="J15" s="87">
        <f t="shared" si="16"/>
        <v>0.04876734474</v>
      </c>
      <c r="K15" s="87">
        <f t="shared" si="16"/>
        <v>0.04876734474</v>
      </c>
      <c r="L15" s="87">
        <f t="shared" si="16"/>
        <v>0.04876734474</v>
      </c>
      <c r="M15" s="87">
        <f t="shared" si="16"/>
        <v>0.04876734474</v>
      </c>
      <c r="N15" s="87">
        <f t="shared" si="16"/>
        <v>0.04876734474</v>
      </c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14.25" customHeight="1">
      <c r="A16" s="86" t="s">
        <v>155</v>
      </c>
      <c r="B16" s="87">
        <f t="shared" ref="B16:I16" si="17">+IFERROR(B14/B$3,"nm")</f>
        <v>0.03146955982</v>
      </c>
      <c r="C16" s="87">
        <f t="shared" si="17"/>
        <v>0.03530392884</v>
      </c>
      <c r="D16" s="87">
        <f t="shared" si="17"/>
        <v>0.03216885007</v>
      </c>
      <c r="E16" s="87">
        <f t="shared" si="17"/>
        <v>0.02824408605</v>
      </c>
      <c r="F16" s="87">
        <f t="shared" si="17"/>
        <v>0.02860648823</v>
      </c>
      <c r="G16" s="87">
        <f t="shared" si="17"/>
        <v>0.02903510414</v>
      </c>
      <c r="H16" s="87">
        <f t="shared" si="17"/>
        <v>0.01560465221</v>
      </c>
      <c r="I16" s="87">
        <f t="shared" si="17"/>
        <v>0.01622778848</v>
      </c>
      <c r="J16" s="87">
        <v>0.016227788482123744</v>
      </c>
      <c r="K16" s="87">
        <v>0.016227788482123744</v>
      </c>
      <c r="L16" s="87">
        <v>0.016227788482123744</v>
      </c>
      <c r="M16" s="87">
        <v>0.016227788482123744</v>
      </c>
      <c r="N16" s="87">
        <v>0.016227788482123744</v>
      </c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14.25" customHeight="1">
      <c r="A17" s="85" t="s">
        <v>158</v>
      </c>
      <c r="B17" s="9">
        <v>3011.0</v>
      </c>
      <c r="C17" s="9">
        <v>3520.0</v>
      </c>
      <c r="D17" s="9">
        <v>3989.0</v>
      </c>
      <c r="E17" s="9">
        <v>4454.0</v>
      </c>
      <c r="F17" s="9">
        <v>4744.0</v>
      </c>
      <c r="G17" s="9">
        <v>4866.0</v>
      </c>
      <c r="H17" s="9">
        <v>4904.0</v>
      </c>
      <c r="I17" s="9">
        <v>4791.0</v>
      </c>
      <c r="J17" s="9">
        <f t="shared" ref="J17:N17" si="18">+IFERROR(J3*J19,"nm")</f>
        <v>5024.644349</v>
      </c>
      <c r="K17" s="9">
        <f t="shared" si="18"/>
        <v>5269.682912</v>
      </c>
      <c r="L17" s="9">
        <f t="shared" si="18"/>
        <v>5526.671355</v>
      </c>
      <c r="M17" s="9">
        <f t="shared" si="18"/>
        <v>5796.192442</v>
      </c>
      <c r="N17" s="9">
        <f t="shared" si="18"/>
        <v>6078.857357</v>
      </c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14.25" customHeight="1">
      <c r="A18" s="86" t="s">
        <v>152</v>
      </c>
      <c r="B18" s="87" t="str">
        <f t="shared" ref="B18:I18" si="19">+IFERROR(B17/A17-1,"nm")</f>
        <v>nm</v>
      </c>
      <c r="C18" s="87">
        <f t="shared" si="19"/>
        <v>0.1690468283</v>
      </c>
      <c r="D18" s="87">
        <f t="shared" si="19"/>
        <v>0.1332386364</v>
      </c>
      <c r="E18" s="87">
        <f t="shared" si="19"/>
        <v>0.1165705691</v>
      </c>
      <c r="F18" s="87">
        <f t="shared" si="19"/>
        <v>0.06511001347</v>
      </c>
      <c r="G18" s="87">
        <f t="shared" si="19"/>
        <v>0.02571669477</v>
      </c>
      <c r="H18" s="87">
        <f t="shared" si="19"/>
        <v>0.007809288944</v>
      </c>
      <c r="I18" s="87">
        <f t="shared" si="19"/>
        <v>-0.02304241436</v>
      </c>
      <c r="J18" s="87">
        <f t="shared" ref="J18:N18" si="20">(J17-I17)/I17</f>
        <v>0.04876734474</v>
      </c>
      <c r="K18" s="87">
        <f t="shared" si="20"/>
        <v>0.04876734474</v>
      </c>
      <c r="L18" s="87">
        <f t="shared" si="20"/>
        <v>0.04876734474</v>
      </c>
      <c r="M18" s="87">
        <f t="shared" si="20"/>
        <v>0.04876734474</v>
      </c>
      <c r="N18" s="87">
        <f t="shared" si="20"/>
        <v>0.04876734474</v>
      </c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14.25" customHeight="1">
      <c r="A19" s="86" t="s">
        <v>155</v>
      </c>
      <c r="B19" s="87">
        <f t="shared" ref="B19:I19" si="21">+IFERROR(B17/B$3,"nm")</f>
        <v>0.09839547727</v>
      </c>
      <c r="C19" s="87">
        <f t="shared" si="21"/>
        <v>0.1087225105</v>
      </c>
      <c r="D19" s="87">
        <f t="shared" si="21"/>
        <v>0.1161280932</v>
      </c>
      <c r="E19" s="87">
        <f t="shared" si="21"/>
        <v>0.122372723</v>
      </c>
      <c r="F19" s="87">
        <f t="shared" si="21"/>
        <v>0.1212771941</v>
      </c>
      <c r="G19" s="87">
        <f t="shared" si="21"/>
        <v>0.1300965163</v>
      </c>
      <c r="H19" s="87">
        <f t="shared" si="21"/>
        <v>0.1101082222</v>
      </c>
      <c r="I19" s="87">
        <f t="shared" si="21"/>
        <v>0.102569043</v>
      </c>
      <c r="J19" s="87">
        <v>0.10256904303147078</v>
      </c>
      <c r="K19" s="87">
        <v>0.10256904303147078</v>
      </c>
      <c r="L19" s="87">
        <v>0.10256904303147078</v>
      </c>
      <c r="M19" s="87">
        <v>0.10256904303147078</v>
      </c>
      <c r="N19" s="87">
        <v>0.10256904303147078</v>
      </c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14.25" customHeight="1">
      <c r="A20" s="88" t="str">
        <f>+Historicals!A107</f>
        <v>#REF!</v>
      </c>
      <c r="B20" s="89"/>
      <c r="C20" s="89"/>
      <c r="D20" s="89"/>
      <c r="E20" s="89"/>
      <c r="F20" s="89"/>
      <c r="G20" s="89"/>
      <c r="H20" s="89"/>
      <c r="I20" s="89"/>
      <c r="J20" s="84"/>
      <c r="K20" s="84"/>
      <c r="L20" s="84"/>
      <c r="M20" s="84"/>
      <c r="N20" s="84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14.25" customHeight="1">
      <c r="A21" s="85" t="s">
        <v>159</v>
      </c>
      <c r="B21" s="13">
        <f>'Historicals B'!C113</f>
        <v>13740</v>
      </c>
      <c r="C21" s="13">
        <f>'Historicals B'!D113</f>
        <v>14764</v>
      </c>
      <c r="D21" s="13">
        <f>'Historicals B'!E113</f>
        <v>15216</v>
      </c>
      <c r="E21" s="13">
        <f>'Historicals B'!F113</f>
        <v>14855</v>
      </c>
      <c r="F21" s="13">
        <f>'Historicals B'!G113</f>
        <v>15902</v>
      </c>
      <c r="G21" s="13">
        <f>'Historicals B'!H113</f>
        <v>14484</v>
      </c>
      <c r="H21" s="13" t="str">
        <f t="shared" ref="H21:I21" si="22">+Historicals!H107</f>
        <v>#REF!</v>
      </c>
      <c r="I21" s="13" t="str">
        <f t="shared" si="22"/>
        <v>#REF!</v>
      </c>
      <c r="J21" s="13" t="str">
        <f t="shared" ref="J21:N21" si="23">+iferror(I21*(1+J22),"nm")</f>
        <v>nm</v>
      </c>
      <c r="K21" s="13" t="str">
        <f t="shared" si="23"/>
        <v>nm</v>
      </c>
      <c r="L21" s="13" t="str">
        <f t="shared" si="23"/>
        <v>nm</v>
      </c>
      <c r="M21" s="13" t="str">
        <f t="shared" si="23"/>
        <v>nm</v>
      </c>
      <c r="N21" s="13" t="str">
        <f t="shared" si="23"/>
        <v>nm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14.25" customHeight="1">
      <c r="A22" s="86" t="s">
        <v>152</v>
      </c>
      <c r="B22" s="87" t="str">
        <f t="shared" ref="B22:I22" si="24">+IFERROR(B21/A21-1,"nm")</f>
        <v>nm</v>
      </c>
      <c r="C22" s="87">
        <f t="shared" si="24"/>
        <v>0.07452692868</v>
      </c>
      <c r="D22" s="87">
        <f t="shared" si="24"/>
        <v>0.03061500948</v>
      </c>
      <c r="E22" s="87">
        <f t="shared" si="24"/>
        <v>-0.02372502629</v>
      </c>
      <c r="F22" s="87">
        <f t="shared" si="24"/>
        <v>0.07048131942</v>
      </c>
      <c r="G22" s="87">
        <f t="shared" si="24"/>
        <v>-0.08917117344</v>
      </c>
      <c r="H22" s="87" t="str">
        <f t="shared" si="24"/>
        <v>nm</v>
      </c>
      <c r="I22" s="87" t="str">
        <f t="shared" si="24"/>
        <v>nm</v>
      </c>
      <c r="J22" s="87">
        <v>0.06833925141160724</v>
      </c>
      <c r="K22" s="87">
        <v>0.06833925141160724</v>
      </c>
      <c r="L22" s="87">
        <v>0.06833925141160724</v>
      </c>
      <c r="M22" s="87">
        <v>0.06833925141160724</v>
      </c>
      <c r="N22" s="87">
        <v>0.06833925141160724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14.25" customHeight="1">
      <c r="A23" s="17" t="s">
        <v>113</v>
      </c>
      <c r="B23" s="9">
        <f>+'Historicals B'!C114</f>
        <v>8506</v>
      </c>
      <c r="C23" s="9">
        <f>+'Historicals B'!D114</f>
        <v>9299</v>
      </c>
      <c r="D23" s="9">
        <f>+'Historicals B'!E114</f>
        <v>9684</v>
      </c>
      <c r="E23" s="9">
        <f>+'Historicals B'!F114</f>
        <v>9322</v>
      </c>
      <c r="F23" s="9">
        <f>+'Historicals B'!G114</f>
        <v>10045</v>
      </c>
      <c r="G23" s="9">
        <f>+'Historicals B'!H114</f>
        <v>9329</v>
      </c>
      <c r="H23" s="9" t="str">
        <f t="shared" ref="H23:I23" si="25">+Historicals!H108</f>
        <v>#REF!</v>
      </c>
      <c r="I23" s="9" t="str">
        <f t="shared" si="25"/>
        <v>#REF!</v>
      </c>
      <c r="J23" s="9" t="str">
        <f t="shared" ref="J23:N23" si="26">+I23*(1+J24)</f>
        <v>#REF!</v>
      </c>
      <c r="K23" s="9" t="str">
        <f t="shared" si="26"/>
        <v>#REF!</v>
      </c>
      <c r="L23" s="9" t="str">
        <f t="shared" si="26"/>
        <v>#REF!</v>
      </c>
      <c r="M23" s="9" t="str">
        <f t="shared" si="26"/>
        <v>#REF!</v>
      </c>
      <c r="N23" s="9" t="str">
        <f t="shared" si="26"/>
        <v>#REF!</v>
      </c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14.25" customHeight="1">
      <c r="A24" s="86" t="s">
        <v>152</v>
      </c>
      <c r="B24" s="87" t="str">
        <f t="shared" ref="B24:I24" si="27">+IFERROR(B23/A23-1,"nm")</f>
        <v>nm</v>
      </c>
      <c r="C24" s="87">
        <f t="shared" si="27"/>
        <v>0.09322830943</v>
      </c>
      <c r="D24" s="87">
        <f t="shared" si="27"/>
        <v>0.04140230132</v>
      </c>
      <c r="E24" s="87">
        <f t="shared" si="27"/>
        <v>-0.03738124742</v>
      </c>
      <c r="F24" s="87">
        <f t="shared" si="27"/>
        <v>0.07755846385</v>
      </c>
      <c r="G24" s="87">
        <f t="shared" si="27"/>
        <v>-0.0712792434</v>
      </c>
      <c r="H24" s="87" t="str">
        <f t="shared" si="27"/>
        <v>nm</v>
      </c>
      <c r="I24" s="87" t="str">
        <f t="shared" si="27"/>
        <v>nm</v>
      </c>
      <c r="J24" s="87">
        <v>0.05015458605290268</v>
      </c>
      <c r="K24" s="87">
        <v>0.05015458605290268</v>
      </c>
      <c r="L24" s="87">
        <v>0.05015458605290268</v>
      </c>
      <c r="M24" s="87">
        <v>0.05015458605290268</v>
      </c>
      <c r="N24" s="87">
        <v>0.05015458605290268</v>
      </c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14.25" customHeight="1">
      <c r="A25" s="86" t="s">
        <v>160</v>
      </c>
      <c r="B25" s="87">
        <f>'Historicals B'!C244</f>
        <v>0.14</v>
      </c>
      <c r="C25" s="87">
        <f>'Historicals B'!D244</f>
        <v>0.1</v>
      </c>
      <c r="D25" s="87">
        <f>'Historicals B'!E244</f>
        <v>0.04</v>
      </c>
      <c r="E25" s="87">
        <f>'Historicals B'!F244</f>
        <v>-0.04</v>
      </c>
      <c r="F25" s="87">
        <f>'Historicals B'!G244</f>
        <v>0.08</v>
      </c>
      <c r="G25" s="87">
        <f>'Historicals B'!H244</f>
        <v>-0.07</v>
      </c>
      <c r="H25" s="87">
        <f>'Historicals B'!I244</f>
        <v>0.25</v>
      </c>
      <c r="I25" s="87" t="str">
        <f>+Historicals!I180</f>
        <v>#REF!</v>
      </c>
      <c r="J25" s="90">
        <v>0.05</v>
      </c>
      <c r="K25" s="90">
        <f t="shared" ref="K25:N25" si="28">+J25</f>
        <v>0.05</v>
      </c>
      <c r="L25" s="90">
        <f t="shared" si="28"/>
        <v>0.05</v>
      </c>
      <c r="M25" s="90">
        <f t="shared" si="28"/>
        <v>0.05</v>
      </c>
      <c r="N25" s="90">
        <f t="shared" si="28"/>
        <v>0.05</v>
      </c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14.25" customHeight="1">
      <c r="A26" s="86" t="s">
        <v>161</v>
      </c>
      <c r="B26" s="87" t="str">
        <f t="shared" ref="B26:I26" si="29">+IFERROR(B24-B25,"nm")</f>
        <v>nm</v>
      </c>
      <c r="C26" s="87">
        <f t="shared" si="29"/>
        <v>-0.006771690571</v>
      </c>
      <c r="D26" s="87">
        <f t="shared" si="29"/>
        <v>0.001402301323</v>
      </c>
      <c r="E26" s="87">
        <f t="shared" si="29"/>
        <v>0.002618752582</v>
      </c>
      <c r="F26" s="87">
        <f t="shared" si="29"/>
        <v>-0.002441536151</v>
      </c>
      <c r="G26" s="87">
        <f t="shared" si="29"/>
        <v>-0.001279243405</v>
      </c>
      <c r="H26" s="87" t="str">
        <f t="shared" si="29"/>
        <v>nm</v>
      </c>
      <c r="I26" s="87" t="str">
        <f t="shared" si="29"/>
        <v>nm</v>
      </c>
      <c r="J26" s="90">
        <v>0.0</v>
      </c>
      <c r="K26" s="90">
        <f t="shared" ref="K26:N26" si="30">+J26</f>
        <v>0</v>
      </c>
      <c r="L26" s="90">
        <f t="shared" si="30"/>
        <v>0</v>
      </c>
      <c r="M26" s="90">
        <f t="shared" si="30"/>
        <v>0</v>
      </c>
      <c r="N26" s="90">
        <f t="shared" si="30"/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14.25" customHeight="1">
      <c r="A27" s="17" t="s">
        <v>114</v>
      </c>
      <c r="B27" s="9">
        <f>'Historicals B'!C115</f>
        <v>4410</v>
      </c>
      <c r="C27" s="9">
        <f>'Historicals B'!D115</f>
        <v>4746</v>
      </c>
      <c r="D27" s="9">
        <f>'Historicals B'!E115</f>
        <v>4886</v>
      </c>
      <c r="E27" s="9">
        <f>'Historicals B'!F115</f>
        <v>4938</v>
      </c>
      <c r="F27" s="9">
        <f>'Historicals B'!G115</f>
        <v>5260</v>
      </c>
      <c r="G27" s="9">
        <f>'Historicals B'!H115</f>
        <v>4639</v>
      </c>
      <c r="H27" s="9" t="str">
        <f t="shared" ref="H27:I27" si="31">+Historicals!H109</f>
        <v>#REF!</v>
      </c>
      <c r="I27" s="9" t="str">
        <f t="shared" si="31"/>
        <v>#REF!</v>
      </c>
      <c r="J27" s="9" t="str">
        <f t="shared" ref="J27:N27" si="32">+I27*(1+J28)</f>
        <v>#REF!</v>
      </c>
      <c r="K27" s="9" t="str">
        <f t="shared" si="32"/>
        <v>#REF!</v>
      </c>
      <c r="L27" s="9" t="str">
        <f t="shared" si="32"/>
        <v>#REF!</v>
      </c>
      <c r="M27" s="9" t="str">
        <f t="shared" si="32"/>
        <v>#REF!</v>
      </c>
      <c r="N27" s="9" t="str">
        <f t="shared" si="32"/>
        <v>#REF!</v>
      </c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14.25" customHeight="1">
      <c r="A28" s="86" t="s">
        <v>152</v>
      </c>
      <c r="B28" s="87" t="str">
        <f t="shared" ref="B28:I28" si="33">+IFERROR(B27/A27-1,"nm")</f>
        <v>nm</v>
      </c>
      <c r="C28" s="87">
        <f t="shared" si="33"/>
        <v>0.07619047619</v>
      </c>
      <c r="D28" s="87">
        <f t="shared" si="33"/>
        <v>0.02949852507</v>
      </c>
      <c r="E28" s="87">
        <f t="shared" si="33"/>
        <v>0.01064265248</v>
      </c>
      <c r="F28" s="87">
        <f t="shared" si="33"/>
        <v>0.06520858647</v>
      </c>
      <c r="G28" s="87">
        <f t="shared" si="33"/>
        <v>-0.1180608365</v>
      </c>
      <c r="H28" s="87" t="str">
        <f t="shared" si="33"/>
        <v>nm</v>
      </c>
      <c r="I28" s="87" t="str">
        <f t="shared" si="33"/>
        <v>nm</v>
      </c>
      <c r="J28" s="87">
        <v>0.09228321400159101</v>
      </c>
      <c r="K28" s="87">
        <v>0.09228321400159101</v>
      </c>
      <c r="L28" s="87">
        <v>0.09228321400159101</v>
      </c>
      <c r="M28" s="87">
        <v>0.09228321400159101</v>
      </c>
      <c r="N28" s="87">
        <v>0.09228321400159101</v>
      </c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14.25" customHeight="1">
      <c r="A29" s="86" t="s">
        <v>160</v>
      </c>
      <c r="B29" s="67">
        <v>0.12</v>
      </c>
      <c r="C29" s="67">
        <v>0.08</v>
      </c>
      <c r="D29" s="67">
        <v>0.03</v>
      </c>
      <c r="E29" s="67">
        <v>0.01</v>
      </c>
      <c r="F29" s="67">
        <v>0.07</v>
      </c>
      <c r="G29" s="67">
        <v>-0.12</v>
      </c>
      <c r="H29" s="67">
        <v>0.08</v>
      </c>
      <c r="I29" s="67">
        <v>0.09</v>
      </c>
      <c r="J29" s="90">
        <v>0.09</v>
      </c>
      <c r="K29" s="90">
        <f t="shared" ref="K29:N29" si="34">+J29</f>
        <v>0.09</v>
      </c>
      <c r="L29" s="90">
        <f t="shared" si="34"/>
        <v>0.09</v>
      </c>
      <c r="M29" s="90">
        <f t="shared" si="34"/>
        <v>0.09</v>
      </c>
      <c r="N29" s="90">
        <f t="shared" si="34"/>
        <v>0.09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14.25" customHeight="1">
      <c r="A30" s="86" t="s">
        <v>161</v>
      </c>
      <c r="B30" s="87" t="str">
        <f t="shared" ref="B30:I30" si="35">+IFERROR(B28-B29,"nm")</f>
        <v>nm</v>
      </c>
      <c r="C30" s="87">
        <f t="shared" si="35"/>
        <v>-0.00380952381</v>
      </c>
      <c r="D30" s="87">
        <f t="shared" si="35"/>
        <v>-0.0005014749263</v>
      </c>
      <c r="E30" s="87">
        <f t="shared" si="35"/>
        <v>0.0006426524765</v>
      </c>
      <c r="F30" s="87">
        <f t="shared" si="35"/>
        <v>-0.004791413528</v>
      </c>
      <c r="G30" s="87">
        <f t="shared" si="35"/>
        <v>0.001939163498</v>
      </c>
      <c r="H30" s="87" t="str">
        <f t="shared" si="35"/>
        <v>nm</v>
      </c>
      <c r="I30" s="87" t="str">
        <f t="shared" si="35"/>
        <v>nm</v>
      </c>
      <c r="J30" s="90">
        <v>0.002</v>
      </c>
      <c r="K30" s="90">
        <f t="shared" ref="K30:N30" si="36">+J30</f>
        <v>0.002</v>
      </c>
      <c r="L30" s="90">
        <f t="shared" si="36"/>
        <v>0.002</v>
      </c>
      <c r="M30" s="90">
        <f t="shared" si="36"/>
        <v>0.002</v>
      </c>
      <c r="N30" s="90">
        <f t="shared" si="36"/>
        <v>0.002</v>
      </c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14.25" customHeight="1">
      <c r="A31" s="17" t="s">
        <v>115</v>
      </c>
      <c r="B31" s="9">
        <f>'Historicals B'!C116</f>
        <v>824</v>
      </c>
      <c r="C31" s="9">
        <f>'Historicals B'!D116</f>
        <v>719</v>
      </c>
      <c r="D31" s="9">
        <f>'Historicals B'!E116</f>
        <v>646</v>
      </c>
      <c r="E31" s="9">
        <f>'Historicals B'!F116</f>
        <v>595</v>
      </c>
      <c r="F31" s="9">
        <f>'Historicals B'!G116</f>
        <v>597</v>
      </c>
      <c r="G31" s="9">
        <f>'Historicals B'!H116</f>
        <v>516</v>
      </c>
      <c r="H31" s="9" t="str">
        <f t="shared" ref="H31:I31" si="37">+Historicals!H110</f>
        <v>#REF!</v>
      </c>
      <c r="I31" s="9" t="str">
        <f t="shared" si="37"/>
        <v>#REF!</v>
      </c>
      <c r="J31" s="9" t="str">
        <f t="shared" ref="J31:N31" si="38">+I31*(1+J32)</f>
        <v>#REF!</v>
      </c>
      <c r="K31" s="9" t="str">
        <f t="shared" si="38"/>
        <v>#REF!</v>
      </c>
      <c r="L31" s="9" t="str">
        <f t="shared" si="38"/>
        <v>#REF!</v>
      </c>
      <c r="M31" s="9" t="str">
        <f t="shared" si="38"/>
        <v>#REF!</v>
      </c>
      <c r="N31" s="9" t="str">
        <f t="shared" si="38"/>
        <v>#REF!</v>
      </c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14.25" customHeight="1">
      <c r="A32" s="86" t="s">
        <v>152</v>
      </c>
      <c r="B32" s="87" t="str">
        <f t="shared" ref="B32:I32" si="39">+IFERROR(B31/A31-1,"nm")</f>
        <v>nm</v>
      </c>
      <c r="C32" s="87">
        <f t="shared" si="39"/>
        <v>-0.1274271845</v>
      </c>
      <c r="D32" s="87">
        <f t="shared" si="39"/>
        <v>-0.1015299026</v>
      </c>
      <c r="E32" s="87">
        <f t="shared" si="39"/>
        <v>-0.07894736842</v>
      </c>
      <c r="F32" s="87">
        <f t="shared" si="39"/>
        <v>0.003361344538</v>
      </c>
      <c r="G32" s="87">
        <f t="shared" si="39"/>
        <v>-0.135678392</v>
      </c>
      <c r="H32" s="87" t="str">
        <f t="shared" si="39"/>
        <v>nm</v>
      </c>
      <c r="I32" s="87" t="str">
        <f t="shared" si="39"/>
        <v>nm</v>
      </c>
      <c r="J32" s="87">
        <v>0.249</v>
      </c>
      <c r="K32" s="87">
        <v>0.249</v>
      </c>
      <c r="L32" s="87">
        <v>0.249</v>
      </c>
      <c r="M32" s="87">
        <v>0.249</v>
      </c>
      <c r="N32" s="87">
        <v>0.249</v>
      </c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14.25" customHeight="1">
      <c r="A33" s="86" t="s">
        <v>160</v>
      </c>
      <c r="B33" s="67">
        <v>-0.05</v>
      </c>
      <c r="C33" s="67">
        <v>-0.13</v>
      </c>
      <c r="D33" s="67">
        <v>-0.1</v>
      </c>
      <c r="E33" s="67">
        <v>-0.08</v>
      </c>
      <c r="F33" s="67">
        <v>0.0</v>
      </c>
      <c r="G33" s="67">
        <v>-0.14</v>
      </c>
      <c r="H33" s="67">
        <v>-0.02</v>
      </c>
      <c r="I33" s="67">
        <v>0.25</v>
      </c>
      <c r="J33" s="90">
        <v>0.25</v>
      </c>
      <c r="K33" s="90">
        <f t="shared" ref="K33:N33" si="40">+J33</f>
        <v>0.25</v>
      </c>
      <c r="L33" s="90">
        <f t="shared" si="40"/>
        <v>0.25</v>
      </c>
      <c r="M33" s="90">
        <f t="shared" si="40"/>
        <v>0.25</v>
      </c>
      <c r="N33" s="90">
        <f t="shared" si="40"/>
        <v>0.25</v>
      </c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14.25" customHeight="1">
      <c r="A34" s="86" t="s">
        <v>161</v>
      </c>
      <c r="B34" s="87" t="str">
        <f t="shared" ref="B34:I34" si="41">+IFERROR(B32-B33,"nm")</f>
        <v>nm</v>
      </c>
      <c r="C34" s="87">
        <f t="shared" si="41"/>
        <v>0.002572815534</v>
      </c>
      <c r="D34" s="87">
        <f t="shared" si="41"/>
        <v>-0.001529902643</v>
      </c>
      <c r="E34" s="87">
        <f t="shared" si="41"/>
        <v>0.001052631579</v>
      </c>
      <c r="F34" s="87">
        <f t="shared" si="41"/>
        <v>0.003361344538</v>
      </c>
      <c r="G34" s="87">
        <f t="shared" si="41"/>
        <v>0.00432160804</v>
      </c>
      <c r="H34" s="87" t="str">
        <f t="shared" si="41"/>
        <v>nm</v>
      </c>
      <c r="I34" s="87" t="str">
        <f t="shared" si="41"/>
        <v>nm</v>
      </c>
      <c r="J34" s="90">
        <v>-0.001</v>
      </c>
      <c r="K34" s="90">
        <f t="shared" ref="K34:N34" si="42">+J34</f>
        <v>-0.001</v>
      </c>
      <c r="L34" s="90">
        <f t="shared" si="42"/>
        <v>-0.001</v>
      </c>
      <c r="M34" s="90">
        <f t="shared" si="42"/>
        <v>-0.001</v>
      </c>
      <c r="N34" s="90">
        <f t="shared" si="42"/>
        <v>-0.001</v>
      </c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14.25" customHeight="1">
      <c r="A35" s="85" t="s">
        <v>20</v>
      </c>
      <c r="B35" s="13">
        <f t="shared" ref="B35:I35" si="43">+B42+B38</f>
        <v>3766</v>
      </c>
      <c r="C35" s="13">
        <f t="shared" si="43"/>
        <v>3896</v>
      </c>
      <c r="D35" s="13">
        <f t="shared" si="43"/>
        <v>4015</v>
      </c>
      <c r="E35" s="13">
        <f t="shared" si="43"/>
        <v>3760</v>
      </c>
      <c r="F35" s="13">
        <f t="shared" si="43"/>
        <v>4074</v>
      </c>
      <c r="G35" s="13">
        <f t="shared" si="43"/>
        <v>3047</v>
      </c>
      <c r="H35" s="13" t="str">
        <f t="shared" si="43"/>
        <v>#REF!</v>
      </c>
      <c r="I35" s="13" t="str">
        <f t="shared" si="43"/>
        <v>#REF!</v>
      </c>
      <c r="J35" s="13" t="str">
        <f t="shared" ref="J35:N35" si="44">+J21*J37</f>
        <v>#VALUE!</v>
      </c>
      <c r="K35" s="13" t="str">
        <f t="shared" si="44"/>
        <v>#VALUE!</v>
      </c>
      <c r="L35" s="13" t="str">
        <f t="shared" si="44"/>
        <v>#VALUE!</v>
      </c>
      <c r="M35" s="13" t="str">
        <f t="shared" si="44"/>
        <v>#VALUE!</v>
      </c>
      <c r="N35" s="13" t="str">
        <f t="shared" si="44"/>
        <v>#VALUE!</v>
      </c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14.25" customHeight="1">
      <c r="A36" s="86" t="s">
        <v>152</v>
      </c>
      <c r="B36" s="87" t="str">
        <f t="shared" ref="B36:N36" si="45">+IFERROR(B35/A35-1,"nm")</f>
        <v>nm</v>
      </c>
      <c r="C36" s="87">
        <f t="shared" si="45"/>
        <v>0.03451938396</v>
      </c>
      <c r="D36" s="87">
        <f t="shared" si="45"/>
        <v>0.03054414784</v>
      </c>
      <c r="E36" s="87">
        <f t="shared" si="45"/>
        <v>-0.06351183064</v>
      </c>
      <c r="F36" s="87">
        <f t="shared" si="45"/>
        <v>0.0835106383</v>
      </c>
      <c r="G36" s="87">
        <f t="shared" si="45"/>
        <v>-0.2520864016</v>
      </c>
      <c r="H36" s="87" t="str">
        <f t="shared" si="45"/>
        <v>nm</v>
      </c>
      <c r="I36" s="87" t="str">
        <f t="shared" si="45"/>
        <v>nm</v>
      </c>
      <c r="J36" s="87" t="str">
        <f t="shared" si="45"/>
        <v>nm</v>
      </c>
      <c r="K36" s="87" t="str">
        <f t="shared" si="45"/>
        <v>nm</v>
      </c>
      <c r="L36" s="87" t="str">
        <f t="shared" si="45"/>
        <v>nm</v>
      </c>
      <c r="M36" s="87" t="str">
        <f t="shared" si="45"/>
        <v>nm</v>
      </c>
      <c r="N36" s="87" t="str">
        <f t="shared" si="45"/>
        <v>nm</v>
      </c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14.25" customHeight="1">
      <c r="A37" s="86" t="s">
        <v>153</v>
      </c>
      <c r="B37" s="87">
        <f t="shared" ref="B37:I37" si="46">+IFERROR(B35/B$21,"nm")</f>
        <v>0.2740902475</v>
      </c>
      <c r="C37" s="87">
        <f t="shared" si="46"/>
        <v>0.263885126</v>
      </c>
      <c r="D37" s="87">
        <f t="shared" si="46"/>
        <v>0.2638669821</v>
      </c>
      <c r="E37" s="87">
        <f t="shared" si="46"/>
        <v>0.2531134298</v>
      </c>
      <c r="F37" s="87">
        <f t="shared" si="46"/>
        <v>0.2561941894</v>
      </c>
      <c r="G37" s="87">
        <f t="shared" si="46"/>
        <v>0.2103700635</v>
      </c>
      <c r="H37" s="87" t="str">
        <f t="shared" si="46"/>
        <v>nm</v>
      </c>
      <c r="I37" s="87" t="str">
        <f t="shared" si="46"/>
        <v>nm</v>
      </c>
      <c r="J37" s="90" t="str">
        <f t="shared" ref="J37:N37" si="47">+I37</f>
        <v>nm</v>
      </c>
      <c r="K37" s="90" t="str">
        <f t="shared" si="47"/>
        <v>nm</v>
      </c>
      <c r="L37" s="90" t="str">
        <f t="shared" si="47"/>
        <v>nm</v>
      </c>
      <c r="M37" s="90" t="str">
        <f t="shared" si="47"/>
        <v>nm</v>
      </c>
      <c r="N37" s="90" t="str">
        <f t="shared" si="47"/>
        <v>nm</v>
      </c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14.25" customHeight="1">
      <c r="A38" s="85" t="s">
        <v>154</v>
      </c>
      <c r="B38" s="13">
        <f>'Historicals B'!C197</f>
        <v>121</v>
      </c>
      <c r="C38" s="13">
        <f>'Historicals B'!D197</f>
        <v>133</v>
      </c>
      <c r="D38" s="13">
        <f>'Historicals B'!E197</f>
        <v>140</v>
      </c>
      <c r="E38" s="13">
        <f>'Historicals B'!F197</f>
        <v>160</v>
      </c>
      <c r="F38" s="13">
        <f>'Historicals B'!G197</f>
        <v>149</v>
      </c>
      <c r="G38" s="13">
        <f>'Historicals B'!H197</f>
        <v>148</v>
      </c>
      <c r="H38" s="13" t="str">
        <f t="shared" ref="H38:I38" si="48">+Historicals!H167</f>
        <v>#REF!</v>
      </c>
      <c r="I38" s="13" t="str">
        <f t="shared" si="48"/>
        <v>#REF!</v>
      </c>
      <c r="J38" s="13" t="str">
        <f t="shared" ref="J38:N38" si="49">+J41*J48</f>
        <v>#VALUE!</v>
      </c>
      <c r="K38" s="13" t="str">
        <f t="shared" si="49"/>
        <v>#VALUE!</v>
      </c>
      <c r="L38" s="13" t="str">
        <f t="shared" si="49"/>
        <v>#VALUE!</v>
      </c>
      <c r="M38" s="13" t="str">
        <f t="shared" si="49"/>
        <v>#VALUE!</v>
      </c>
      <c r="N38" s="13" t="str">
        <f t="shared" si="49"/>
        <v>#VALUE!</v>
      </c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14.25" customHeight="1">
      <c r="A39" s="86" t="s">
        <v>152</v>
      </c>
      <c r="B39" s="87" t="str">
        <f t="shared" ref="B39:N39" si="50">+IFERROR(B38/A38-1,"nm")</f>
        <v>nm</v>
      </c>
      <c r="C39" s="87">
        <f t="shared" si="50"/>
        <v>0.09917355372</v>
      </c>
      <c r="D39" s="87">
        <f t="shared" si="50"/>
        <v>0.05263157895</v>
      </c>
      <c r="E39" s="87">
        <f t="shared" si="50"/>
        <v>0.1428571429</v>
      </c>
      <c r="F39" s="87">
        <f t="shared" si="50"/>
        <v>-0.06875</v>
      </c>
      <c r="G39" s="87">
        <f t="shared" si="50"/>
        <v>-0.006711409396</v>
      </c>
      <c r="H39" s="87" t="str">
        <f t="shared" si="50"/>
        <v>nm</v>
      </c>
      <c r="I39" s="87" t="str">
        <f t="shared" si="50"/>
        <v>nm</v>
      </c>
      <c r="J39" s="87" t="str">
        <f t="shared" si="50"/>
        <v>nm</v>
      </c>
      <c r="K39" s="87" t="str">
        <f t="shared" si="50"/>
        <v>nm</v>
      </c>
      <c r="L39" s="87" t="str">
        <f t="shared" si="50"/>
        <v>nm</v>
      </c>
      <c r="M39" s="87" t="str">
        <f t="shared" si="50"/>
        <v>nm</v>
      </c>
      <c r="N39" s="87" t="str">
        <f t="shared" si="50"/>
        <v>nm</v>
      </c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14.25" customHeight="1">
      <c r="A40" s="86" t="s">
        <v>155</v>
      </c>
      <c r="B40" s="87">
        <f t="shared" ref="B40:N40" si="51">+IFERROR(B38/B$21,"nm")</f>
        <v>0.008806404658</v>
      </c>
      <c r="C40" s="87">
        <f t="shared" si="51"/>
        <v>0.009008398808</v>
      </c>
      <c r="D40" s="87">
        <f t="shared" si="51"/>
        <v>0.00920084122</v>
      </c>
      <c r="E40" s="87">
        <f t="shared" si="51"/>
        <v>0.01077078425</v>
      </c>
      <c r="F40" s="87">
        <f t="shared" si="51"/>
        <v>0.00936989058</v>
      </c>
      <c r="G40" s="87">
        <f t="shared" si="51"/>
        <v>0.01021817178</v>
      </c>
      <c r="H40" s="87" t="str">
        <f t="shared" si="51"/>
        <v>nm</v>
      </c>
      <c r="I40" s="87" t="str">
        <f t="shared" si="51"/>
        <v>nm</v>
      </c>
      <c r="J40" s="87" t="str">
        <f t="shared" si="51"/>
        <v>nm</v>
      </c>
      <c r="K40" s="87" t="str">
        <f t="shared" si="51"/>
        <v>nm</v>
      </c>
      <c r="L40" s="87" t="str">
        <f t="shared" si="51"/>
        <v>nm</v>
      </c>
      <c r="M40" s="87" t="str">
        <f t="shared" si="51"/>
        <v>nm</v>
      </c>
      <c r="N40" s="87" t="str">
        <f t="shared" si="51"/>
        <v>nm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14.25" customHeight="1">
      <c r="A41" s="86" t="s">
        <v>162</v>
      </c>
      <c r="B41" s="87">
        <f t="shared" ref="B41:I41" si="52">+IFERROR(B38/B48,"nm")</f>
        <v>0.1914556962</v>
      </c>
      <c r="C41" s="87">
        <f t="shared" si="52"/>
        <v>0.179245283</v>
      </c>
      <c r="D41" s="87">
        <f t="shared" si="52"/>
        <v>0.1709401709</v>
      </c>
      <c r="E41" s="87">
        <f t="shared" si="52"/>
        <v>0.1886792453</v>
      </c>
      <c r="F41" s="87">
        <f t="shared" si="52"/>
        <v>0.183046683</v>
      </c>
      <c r="G41" s="87">
        <f t="shared" si="52"/>
        <v>0.2294573643</v>
      </c>
      <c r="H41" s="87" t="str">
        <f t="shared" si="52"/>
        <v>nm</v>
      </c>
      <c r="I41" s="87" t="str">
        <f t="shared" si="52"/>
        <v>nm</v>
      </c>
      <c r="J41" s="90" t="str">
        <f t="shared" ref="J41:N41" si="53">+I41</f>
        <v>nm</v>
      </c>
      <c r="K41" s="90" t="str">
        <f t="shared" si="53"/>
        <v>nm</v>
      </c>
      <c r="L41" s="90" t="str">
        <f t="shared" si="53"/>
        <v>nm</v>
      </c>
      <c r="M41" s="90" t="str">
        <f t="shared" si="53"/>
        <v>nm</v>
      </c>
      <c r="N41" s="90" t="str">
        <f t="shared" si="53"/>
        <v>nm</v>
      </c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14.25" customHeight="1">
      <c r="A42" s="85" t="s">
        <v>156</v>
      </c>
      <c r="B42" s="13">
        <f>'Historicals B'!C152</f>
        <v>3645</v>
      </c>
      <c r="C42" s="13">
        <f>'Historicals B'!D152</f>
        <v>3763</v>
      </c>
      <c r="D42" s="13">
        <f>'Historicals B'!E152</f>
        <v>3875</v>
      </c>
      <c r="E42" s="13">
        <f>'Historicals B'!F152</f>
        <v>3600</v>
      </c>
      <c r="F42" s="13">
        <f>'Historicals B'!G152</f>
        <v>3925</v>
      </c>
      <c r="G42" s="13">
        <f>'Historicals B'!H152</f>
        <v>2899</v>
      </c>
      <c r="H42" s="13" t="str">
        <f t="shared" ref="H42:I42" si="54">+Historicals!H134</f>
        <v>#REF!</v>
      </c>
      <c r="I42" s="13" t="str">
        <f t="shared" si="54"/>
        <v>#REF!</v>
      </c>
      <c r="J42" s="13" t="str">
        <f t="shared" ref="J42:N42" si="55">+J35-J38</f>
        <v>#VALUE!</v>
      </c>
      <c r="K42" s="13" t="str">
        <f t="shared" si="55"/>
        <v>#VALUE!</v>
      </c>
      <c r="L42" s="13" t="str">
        <f t="shared" si="55"/>
        <v>#VALUE!</v>
      </c>
      <c r="M42" s="13" t="str">
        <f t="shared" si="55"/>
        <v>#VALUE!</v>
      </c>
      <c r="N42" s="13" t="str">
        <f t="shared" si="55"/>
        <v>#VALUE!</v>
      </c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14.25" customHeight="1">
      <c r="A43" s="86" t="s">
        <v>152</v>
      </c>
      <c r="B43" s="87" t="str">
        <f t="shared" ref="B43:N43" si="56">+IFERROR(B42/A42-1,"nm")</f>
        <v>nm</v>
      </c>
      <c r="C43" s="87">
        <f t="shared" si="56"/>
        <v>0.03237311385</v>
      </c>
      <c r="D43" s="87">
        <f t="shared" si="56"/>
        <v>0.02976348658</v>
      </c>
      <c r="E43" s="87">
        <f t="shared" si="56"/>
        <v>-0.07096774194</v>
      </c>
      <c r="F43" s="87">
        <f t="shared" si="56"/>
        <v>0.09027777778</v>
      </c>
      <c r="G43" s="87">
        <f t="shared" si="56"/>
        <v>-0.2614012739</v>
      </c>
      <c r="H43" s="87" t="str">
        <f t="shared" si="56"/>
        <v>nm</v>
      </c>
      <c r="I43" s="87" t="str">
        <f t="shared" si="56"/>
        <v>nm</v>
      </c>
      <c r="J43" s="87" t="str">
        <f t="shared" si="56"/>
        <v>nm</v>
      </c>
      <c r="K43" s="87" t="str">
        <f t="shared" si="56"/>
        <v>nm</v>
      </c>
      <c r="L43" s="87" t="str">
        <f t="shared" si="56"/>
        <v>nm</v>
      </c>
      <c r="M43" s="87" t="str">
        <f t="shared" si="56"/>
        <v>nm</v>
      </c>
      <c r="N43" s="87" t="str">
        <f t="shared" si="56"/>
        <v>nm</v>
      </c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14.25" customHeight="1">
      <c r="A44" s="86" t="s">
        <v>153</v>
      </c>
      <c r="B44" s="87">
        <f t="shared" ref="B44:N44" si="57">+IFERROR(B42/B$21,"nm")</f>
        <v>0.2652838428</v>
      </c>
      <c r="C44" s="87">
        <f t="shared" si="57"/>
        <v>0.2548767272</v>
      </c>
      <c r="D44" s="87">
        <f t="shared" si="57"/>
        <v>0.2546661409</v>
      </c>
      <c r="E44" s="87">
        <f t="shared" si="57"/>
        <v>0.2423426456</v>
      </c>
      <c r="F44" s="87">
        <f t="shared" si="57"/>
        <v>0.2468242988</v>
      </c>
      <c r="G44" s="87">
        <f t="shared" si="57"/>
        <v>0.2001518917</v>
      </c>
      <c r="H44" s="87" t="str">
        <f t="shared" si="57"/>
        <v>nm</v>
      </c>
      <c r="I44" s="87" t="str">
        <f t="shared" si="57"/>
        <v>nm</v>
      </c>
      <c r="J44" s="87" t="str">
        <f t="shared" si="57"/>
        <v>nm</v>
      </c>
      <c r="K44" s="87" t="str">
        <f t="shared" si="57"/>
        <v>nm</v>
      </c>
      <c r="L44" s="87" t="str">
        <f t="shared" si="57"/>
        <v>nm</v>
      </c>
      <c r="M44" s="87" t="str">
        <f t="shared" si="57"/>
        <v>nm</v>
      </c>
      <c r="N44" s="87" t="str">
        <f t="shared" si="57"/>
        <v>nm</v>
      </c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14.25" customHeight="1">
      <c r="A45" s="85" t="s">
        <v>157</v>
      </c>
      <c r="B45" s="13">
        <f>'Historicals B'!C182</f>
        <v>208</v>
      </c>
      <c r="C45" s="13">
        <f>'Historicals B'!D182</f>
        <v>242</v>
      </c>
      <c r="D45" s="13">
        <f>'Historicals B'!E182</f>
        <v>223</v>
      </c>
      <c r="E45" s="13">
        <f>'Historicals B'!F182</f>
        <v>196</v>
      </c>
      <c r="F45" s="13">
        <f>'Historicals B'!G182</f>
        <v>117</v>
      </c>
      <c r="G45" s="13">
        <f>'Historicals B'!H182</f>
        <v>110</v>
      </c>
      <c r="H45" s="13" t="str">
        <f t="shared" ref="H45:I45" si="58">+Historicals!H156</f>
        <v>#REF!</v>
      </c>
      <c r="I45" s="13" t="str">
        <f t="shared" si="58"/>
        <v>#REF!</v>
      </c>
      <c r="J45" s="13" t="str">
        <f t="shared" ref="J45:N45" si="59">+J21*J47</f>
        <v>#VALUE!</v>
      </c>
      <c r="K45" s="13" t="str">
        <f t="shared" si="59"/>
        <v>#VALUE!</v>
      </c>
      <c r="L45" s="13" t="str">
        <f t="shared" si="59"/>
        <v>#VALUE!</v>
      </c>
      <c r="M45" s="13" t="str">
        <f t="shared" si="59"/>
        <v>#VALUE!</v>
      </c>
      <c r="N45" s="13" t="str">
        <f t="shared" si="59"/>
        <v>#VALUE!</v>
      </c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14.25" customHeight="1">
      <c r="A46" s="86" t="s">
        <v>152</v>
      </c>
      <c r="B46" s="87" t="str">
        <f t="shared" ref="B46:N46" si="60">+IFERROR(B45/A45-1,"nm")</f>
        <v>nm</v>
      </c>
      <c r="C46" s="87">
        <f t="shared" si="60"/>
        <v>0.1634615385</v>
      </c>
      <c r="D46" s="87">
        <f t="shared" si="60"/>
        <v>-0.07851239669</v>
      </c>
      <c r="E46" s="87">
        <f t="shared" si="60"/>
        <v>-0.1210762332</v>
      </c>
      <c r="F46" s="87">
        <f t="shared" si="60"/>
        <v>-0.4030612245</v>
      </c>
      <c r="G46" s="87">
        <f t="shared" si="60"/>
        <v>-0.05982905983</v>
      </c>
      <c r="H46" s="87" t="str">
        <f t="shared" si="60"/>
        <v>nm</v>
      </c>
      <c r="I46" s="87" t="str">
        <f t="shared" si="60"/>
        <v>nm</v>
      </c>
      <c r="J46" s="87" t="str">
        <f t="shared" si="60"/>
        <v>nm</v>
      </c>
      <c r="K46" s="87" t="str">
        <f t="shared" si="60"/>
        <v>nm</v>
      </c>
      <c r="L46" s="87" t="str">
        <f t="shared" si="60"/>
        <v>nm</v>
      </c>
      <c r="M46" s="87" t="str">
        <f t="shared" si="60"/>
        <v>nm</v>
      </c>
      <c r="N46" s="87" t="str">
        <f t="shared" si="60"/>
        <v>nm</v>
      </c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14.25" customHeight="1">
      <c r="A47" s="86" t="s">
        <v>155</v>
      </c>
      <c r="B47" s="87">
        <f t="shared" ref="B47:I47" si="61">+IFERROR(B45/B$21,"nm")</f>
        <v>0.01513828239</v>
      </c>
      <c r="C47" s="87">
        <f t="shared" si="61"/>
        <v>0.01639122189</v>
      </c>
      <c r="D47" s="87">
        <f t="shared" si="61"/>
        <v>0.01465562566</v>
      </c>
      <c r="E47" s="87">
        <f t="shared" si="61"/>
        <v>0.0131942107</v>
      </c>
      <c r="F47" s="87">
        <f t="shared" si="61"/>
        <v>0.007357565086</v>
      </c>
      <c r="G47" s="87">
        <f t="shared" si="61"/>
        <v>0.007594587131</v>
      </c>
      <c r="H47" s="87" t="str">
        <f t="shared" si="61"/>
        <v>nm</v>
      </c>
      <c r="I47" s="87" t="str">
        <f t="shared" si="61"/>
        <v>nm</v>
      </c>
      <c r="J47" s="90" t="str">
        <f t="shared" ref="J47:N47" si="62">+I47</f>
        <v>nm</v>
      </c>
      <c r="K47" s="90" t="str">
        <f t="shared" si="62"/>
        <v>nm</v>
      </c>
      <c r="L47" s="90" t="str">
        <f t="shared" si="62"/>
        <v>nm</v>
      </c>
      <c r="M47" s="90" t="str">
        <f t="shared" si="62"/>
        <v>nm</v>
      </c>
      <c r="N47" s="90" t="str">
        <f t="shared" si="62"/>
        <v>nm</v>
      </c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14.25" customHeight="1">
      <c r="A48" s="85" t="s">
        <v>158</v>
      </c>
      <c r="B48" s="13">
        <f>'Historicals B'!C167</f>
        <v>632</v>
      </c>
      <c r="C48" s="13">
        <f>'Historicals B'!D167</f>
        <v>742</v>
      </c>
      <c r="D48" s="13">
        <f>'Historicals B'!E167</f>
        <v>819</v>
      </c>
      <c r="E48" s="13">
        <f>'Historicals B'!F167</f>
        <v>848</v>
      </c>
      <c r="F48" s="13">
        <f>'Historicals B'!G167</f>
        <v>814</v>
      </c>
      <c r="G48" s="13">
        <f>'Historicals B'!H167</f>
        <v>645</v>
      </c>
      <c r="H48" s="13" t="str">
        <f t="shared" ref="H48:I48" si="63">+Historicals!H145</f>
        <v>#REF!</v>
      </c>
      <c r="I48" s="13" t="str">
        <f t="shared" si="63"/>
        <v>#REF!</v>
      </c>
      <c r="J48" s="13" t="str">
        <f t="shared" ref="J48:N48" si="64">+J21*J50</f>
        <v>#VALUE!</v>
      </c>
      <c r="K48" s="13" t="str">
        <f t="shared" si="64"/>
        <v>#VALUE!</v>
      </c>
      <c r="L48" s="13" t="str">
        <f t="shared" si="64"/>
        <v>#VALUE!</v>
      </c>
      <c r="M48" s="13" t="str">
        <f t="shared" si="64"/>
        <v>#VALUE!</v>
      </c>
      <c r="N48" s="13" t="str">
        <f t="shared" si="64"/>
        <v>#VALUE!</v>
      </c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14.25" customHeight="1">
      <c r="A49" s="86" t="s">
        <v>152</v>
      </c>
      <c r="B49" s="87" t="str">
        <f t="shared" ref="B49:N49" si="65">+IFERROR(B48/A48-1,"nm")</f>
        <v>nm</v>
      </c>
      <c r="C49" s="87">
        <f t="shared" si="65"/>
        <v>0.1740506329</v>
      </c>
      <c r="D49" s="87">
        <f t="shared" si="65"/>
        <v>0.1037735849</v>
      </c>
      <c r="E49" s="87">
        <f t="shared" si="65"/>
        <v>0.03540903541</v>
      </c>
      <c r="F49" s="87">
        <f t="shared" si="65"/>
        <v>-0.04009433962</v>
      </c>
      <c r="G49" s="87">
        <f t="shared" si="65"/>
        <v>-0.2076167076</v>
      </c>
      <c r="H49" s="87" t="str">
        <f t="shared" si="65"/>
        <v>nm</v>
      </c>
      <c r="I49" s="87" t="str">
        <f t="shared" si="65"/>
        <v>nm</v>
      </c>
      <c r="J49" s="87" t="str">
        <f t="shared" si="65"/>
        <v>nm</v>
      </c>
      <c r="K49" s="87" t="str">
        <f t="shared" si="65"/>
        <v>nm</v>
      </c>
      <c r="L49" s="87" t="str">
        <f t="shared" si="65"/>
        <v>nm</v>
      </c>
      <c r="M49" s="87" t="str">
        <f t="shared" si="65"/>
        <v>nm</v>
      </c>
      <c r="N49" s="87" t="str">
        <f t="shared" si="65"/>
        <v>nm</v>
      </c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14.25" customHeight="1">
      <c r="A50" s="86" t="s">
        <v>155</v>
      </c>
      <c r="B50" s="87">
        <f t="shared" ref="B50:I50" si="66">+IFERROR(B48/B$21,"nm")</f>
        <v>0.04599708879</v>
      </c>
      <c r="C50" s="87">
        <f t="shared" si="66"/>
        <v>0.05025738282</v>
      </c>
      <c r="D50" s="87">
        <f t="shared" si="66"/>
        <v>0.05382492114</v>
      </c>
      <c r="E50" s="87">
        <f t="shared" si="66"/>
        <v>0.05708515651</v>
      </c>
      <c r="F50" s="87">
        <f t="shared" si="66"/>
        <v>0.05118852974</v>
      </c>
      <c r="G50" s="87">
        <f t="shared" si="66"/>
        <v>0.04453189727</v>
      </c>
      <c r="H50" s="87" t="str">
        <f t="shared" si="66"/>
        <v>nm</v>
      </c>
      <c r="I50" s="87" t="str">
        <f t="shared" si="66"/>
        <v>nm</v>
      </c>
      <c r="J50" s="90" t="str">
        <f t="shared" ref="J50:N50" si="67">+I50</f>
        <v>nm</v>
      </c>
      <c r="K50" s="90" t="str">
        <f t="shared" si="67"/>
        <v>nm</v>
      </c>
      <c r="L50" s="90" t="str">
        <f t="shared" si="67"/>
        <v>nm</v>
      </c>
      <c r="M50" s="90" t="str">
        <f t="shared" si="67"/>
        <v>nm</v>
      </c>
      <c r="N50" s="90" t="str">
        <f t="shared" si="67"/>
        <v>nm</v>
      </c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14.25" customHeight="1">
      <c r="A51" s="91" t="str">
        <f>+[1]Historicals!A138</f>
        <v>#ERROR!</v>
      </c>
      <c r="B51" s="89"/>
      <c r="C51" s="89"/>
      <c r="D51" s="89"/>
      <c r="E51" s="89"/>
      <c r="F51" s="89"/>
      <c r="G51" s="89"/>
      <c r="H51" s="89"/>
      <c r="I51" s="89"/>
      <c r="J51" s="84"/>
      <c r="K51" s="84"/>
      <c r="L51" s="84"/>
      <c r="M51" s="84"/>
      <c r="N51" s="84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14.25" customHeight="1">
      <c r="A52" s="92" t="s">
        <v>163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14.25" customHeight="1">
      <c r="A53" s="85" t="s">
        <v>159</v>
      </c>
      <c r="B53" s="13">
        <f>'Historicals B'!C121</f>
        <v>0</v>
      </c>
      <c r="C53" s="13">
        <f>'Historicals B'!D121</f>
        <v>0</v>
      </c>
      <c r="D53" s="13">
        <f>'Historicals B'!E121</f>
        <v>0</v>
      </c>
      <c r="E53" s="13">
        <f>'Historicals B'!F121</f>
        <v>9242</v>
      </c>
      <c r="F53" s="13">
        <f>'Historicals B'!G121</f>
        <v>9812</v>
      </c>
      <c r="G53" s="13">
        <f>'Historicals B'!H121</f>
        <v>9347</v>
      </c>
      <c r="H53" s="13">
        <f>'Historicals B'!I121</f>
        <v>11456</v>
      </c>
      <c r="I53" s="13">
        <f>'Historicals B'!J121</f>
        <v>12479</v>
      </c>
      <c r="J53" s="94">
        <f t="shared" ref="J53:N53" si="68">+iferror(I53*(1+J54),"nm")</f>
        <v>13593.3747</v>
      </c>
      <c r="K53" s="94">
        <f t="shared" si="68"/>
        <v>14807.26306</v>
      </c>
      <c r="L53" s="94">
        <f t="shared" si="68"/>
        <v>16129.55165</v>
      </c>
      <c r="M53" s="94">
        <f t="shared" si="68"/>
        <v>17569.92061</v>
      </c>
      <c r="N53" s="94">
        <f t="shared" si="68"/>
        <v>19138.91453</v>
      </c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14.25" customHeight="1">
      <c r="A54" s="95" t="s">
        <v>152</v>
      </c>
      <c r="B54" s="95" t="str">
        <f t="shared" ref="B54:I54" si="69">+IFERROR(B53/A53-1,"nm")</f>
        <v>nm</v>
      </c>
      <c r="C54" s="95" t="str">
        <f t="shared" si="69"/>
        <v>nm</v>
      </c>
      <c r="D54" s="95" t="str">
        <f t="shared" si="69"/>
        <v>nm</v>
      </c>
      <c r="E54" s="95" t="str">
        <f t="shared" si="69"/>
        <v>nm</v>
      </c>
      <c r="F54" s="73">
        <f t="shared" si="69"/>
        <v>0.06167496213</v>
      </c>
      <c r="G54" s="73">
        <f t="shared" si="69"/>
        <v>-0.04739094986</v>
      </c>
      <c r="H54" s="73">
        <f t="shared" si="69"/>
        <v>0.2256338932</v>
      </c>
      <c r="I54" s="73">
        <f t="shared" si="69"/>
        <v>0.08929818436</v>
      </c>
      <c r="J54" s="73">
        <v>0.0893</v>
      </c>
      <c r="K54" s="73">
        <v>0.0893</v>
      </c>
      <c r="L54" s="73">
        <v>0.0893</v>
      </c>
      <c r="M54" s="73">
        <v>0.0893</v>
      </c>
      <c r="N54" s="73">
        <v>0.0893</v>
      </c>
      <c r="O54" s="96"/>
      <c r="P54" s="96"/>
      <c r="Q54" s="96"/>
      <c r="R54" s="96"/>
      <c r="S54" s="96"/>
      <c r="T54" s="96"/>
      <c r="U54" s="96"/>
      <c r="V54" s="96"/>
      <c r="W54" s="96"/>
      <c r="X54" s="96"/>
    </row>
    <row r="55" ht="14.25" customHeight="1">
      <c r="A55" s="17" t="s">
        <v>113</v>
      </c>
      <c r="B55" s="8" t="str">
        <f>'Historicals B'!C122</f>
        <v/>
      </c>
      <c r="C55" s="8" t="str">
        <f>'Historicals B'!D122</f>
        <v/>
      </c>
      <c r="D55" s="8" t="str">
        <f>'Historicals B'!E122</f>
        <v/>
      </c>
      <c r="E55" s="27">
        <f>'Historicals B'!F122</f>
        <v>5875</v>
      </c>
      <c r="F55" s="27">
        <f>'Historicals B'!G122</f>
        <v>6293</v>
      </c>
      <c r="G55" s="27">
        <f>'Historicals B'!H122</f>
        <v>5892</v>
      </c>
      <c r="H55" s="21">
        <f>'Historicals B'!I122</f>
        <v>6970</v>
      </c>
      <c r="I55" s="21">
        <f>'Historicals B'!J122</f>
        <v>7388</v>
      </c>
      <c r="J55" s="97">
        <f t="shared" ref="J55:N55" si="70">+iferror(I55*(1+J56),"nm")</f>
        <v>7831.28</v>
      </c>
      <c r="K55" s="97">
        <f t="shared" si="70"/>
        <v>8301.1568</v>
      </c>
      <c r="L55" s="97">
        <f t="shared" si="70"/>
        <v>8799.226208</v>
      </c>
      <c r="M55" s="97">
        <f t="shared" si="70"/>
        <v>9327.17978</v>
      </c>
      <c r="N55" s="97">
        <f t="shared" si="70"/>
        <v>9886.810567</v>
      </c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14.25" customHeight="1">
      <c r="A56" s="95" t="s">
        <v>152</v>
      </c>
      <c r="B56" s="95" t="str">
        <f t="shared" ref="B56:I56" si="71">+IFERROR(B55/A55-1,"nm")</f>
        <v>nm</v>
      </c>
      <c r="C56" s="95" t="str">
        <f t="shared" si="71"/>
        <v>nm</v>
      </c>
      <c r="D56" s="95" t="str">
        <f t="shared" si="71"/>
        <v>nm</v>
      </c>
      <c r="E56" s="95" t="str">
        <f t="shared" si="71"/>
        <v>nm</v>
      </c>
      <c r="F56" s="73">
        <f t="shared" si="71"/>
        <v>0.07114893617</v>
      </c>
      <c r="G56" s="73">
        <f t="shared" si="71"/>
        <v>-0.06372159542</v>
      </c>
      <c r="H56" s="73">
        <f t="shared" si="71"/>
        <v>0.1829599457</v>
      </c>
      <c r="I56" s="73">
        <f t="shared" si="71"/>
        <v>0.0599713056</v>
      </c>
      <c r="J56" s="73">
        <v>0.06</v>
      </c>
      <c r="K56" s="73">
        <v>0.06</v>
      </c>
      <c r="L56" s="73">
        <v>0.06</v>
      </c>
      <c r="M56" s="73">
        <v>0.06</v>
      </c>
      <c r="N56" s="73">
        <v>0.06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ht="14.25" customHeight="1">
      <c r="A57" s="95" t="s">
        <v>160</v>
      </c>
      <c r="B57" s="96" t="str">
        <f>'Historicals B'!C260</f>
        <v/>
      </c>
      <c r="C57" s="96" t="str">
        <f>'Historicals B'!D260</f>
        <v/>
      </c>
      <c r="D57" s="73">
        <f>'Historicals B'!E260</f>
        <v>0.08</v>
      </c>
      <c r="E57" s="73">
        <f>'Historicals B'!F260</f>
        <v>0.06</v>
      </c>
      <c r="F57" s="73">
        <f>'Historicals B'!G260</f>
        <v>0.12</v>
      </c>
      <c r="G57" s="73">
        <f>'Historicals B'!H260</f>
        <v>-0.03</v>
      </c>
      <c r="H57" s="73">
        <f>'Historicals B'!I260</f>
        <v>0.13</v>
      </c>
      <c r="I57" s="73">
        <f>'Historicals B'!J260</f>
        <v>0.09</v>
      </c>
      <c r="J57" s="73">
        <v>0.09</v>
      </c>
      <c r="K57" s="73">
        <v>0.09</v>
      </c>
      <c r="L57" s="73">
        <v>0.09</v>
      </c>
      <c r="M57" s="73">
        <v>0.09</v>
      </c>
      <c r="N57" s="73">
        <v>0.09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ht="14.25" customHeight="1">
      <c r="A58" s="95" t="s">
        <v>161</v>
      </c>
      <c r="B58" s="95" t="str">
        <f t="shared" ref="B58:N58" si="72">+IFERROR(B56-B57,"nm")</f>
        <v>nm</v>
      </c>
      <c r="C58" s="95" t="str">
        <f t="shared" si="72"/>
        <v>nm</v>
      </c>
      <c r="D58" s="95" t="str">
        <f t="shared" si="72"/>
        <v>nm</v>
      </c>
      <c r="E58" s="95" t="str">
        <f t="shared" si="72"/>
        <v>nm</v>
      </c>
      <c r="F58" s="73">
        <f t="shared" si="72"/>
        <v>-0.04885106383</v>
      </c>
      <c r="G58" s="73">
        <f t="shared" si="72"/>
        <v>-0.03372159542</v>
      </c>
      <c r="H58" s="73">
        <f t="shared" si="72"/>
        <v>0.05295994569</v>
      </c>
      <c r="I58" s="73">
        <f t="shared" si="72"/>
        <v>-0.0300286944</v>
      </c>
      <c r="J58" s="73">
        <f t="shared" si="72"/>
        <v>-0.03</v>
      </c>
      <c r="K58" s="73">
        <f t="shared" si="72"/>
        <v>-0.03</v>
      </c>
      <c r="L58" s="73">
        <f t="shared" si="72"/>
        <v>-0.03</v>
      </c>
      <c r="M58" s="73">
        <f t="shared" si="72"/>
        <v>-0.03</v>
      </c>
      <c r="N58" s="73">
        <f t="shared" si="72"/>
        <v>-0.03</v>
      </c>
      <c r="O58" s="96"/>
      <c r="P58" s="96"/>
      <c r="Q58" s="96"/>
      <c r="R58" s="96"/>
      <c r="S58" s="96"/>
      <c r="T58" s="96"/>
      <c r="U58" s="96"/>
      <c r="V58" s="96"/>
      <c r="W58" s="96"/>
      <c r="X58" s="96"/>
    </row>
    <row r="59" ht="14.25" customHeight="1">
      <c r="A59" s="17" t="s">
        <v>114</v>
      </c>
      <c r="B59" s="8" t="str">
        <f>'Historicals B'!C123</f>
        <v/>
      </c>
      <c r="C59" s="8" t="str">
        <f>'Historicals B'!D123</f>
        <v/>
      </c>
      <c r="D59" s="8" t="str">
        <f>'Historicals B'!E123</f>
        <v/>
      </c>
      <c r="E59" s="27">
        <f>'Historicals B'!F123</f>
        <v>2940</v>
      </c>
      <c r="F59" s="27">
        <f>'Historicals B'!G123</f>
        <v>3087</v>
      </c>
      <c r="G59" s="27">
        <f>'Historicals B'!H123</f>
        <v>3053</v>
      </c>
      <c r="H59" s="21">
        <f>'Historicals B'!I123</f>
        <v>3996</v>
      </c>
      <c r="I59" s="21">
        <f>'Historicals B'!J123</f>
        <v>4527</v>
      </c>
      <c r="J59" s="97">
        <f t="shared" ref="J59:N59" si="73">+iferror(I59*(1+J60),"nm")</f>
        <v>5128.6383</v>
      </c>
      <c r="K59" s="97">
        <f t="shared" si="73"/>
        <v>5810.23433</v>
      </c>
      <c r="L59" s="97">
        <f t="shared" si="73"/>
        <v>6582.414473</v>
      </c>
      <c r="M59" s="97">
        <f t="shared" si="73"/>
        <v>7457.217356</v>
      </c>
      <c r="N59" s="97">
        <f t="shared" si="73"/>
        <v>8448.281543</v>
      </c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14.25" customHeight="1">
      <c r="A60" s="95" t="s">
        <v>152</v>
      </c>
      <c r="B60" s="95" t="str">
        <f t="shared" ref="B60:I60" si="74">+IFERROR(B59/A59-1,"nm")</f>
        <v>nm</v>
      </c>
      <c r="C60" s="95" t="str">
        <f t="shared" si="74"/>
        <v>nm</v>
      </c>
      <c r="D60" s="95" t="str">
        <f t="shared" si="74"/>
        <v>nm</v>
      </c>
      <c r="E60" s="95" t="str">
        <f t="shared" si="74"/>
        <v>nm</v>
      </c>
      <c r="F60" s="73">
        <f t="shared" si="74"/>
        <v>0.05</v>
      </c>
      <c r="G60" s="73">
        <f t="shared" si="74"/>
        <v>-0.01101392938</v>
      </c>
      <c r="H60" s="73">
        <f t="shared" si="74"/>
        <v>0.3088765149</v>
      </c>
      <c r="I60" s="73">
        <f t="shared" si="74"/>
        <v>0.1328828829</v>
      </c>
      <c r="J60" s="73">
        <v>0.1329</v>
      </c>
      <c r="K60" s="73">
        <v>0.1329</v>
      </c>
      <c r="L60" s="73">
        <v>0.1329</v>
      </c>
      <c r="M60" s="73">
        <v>0.1329</v>
      </c>
      <c r="N60" s="73">
        <v>0.1329</v>
      </c>
      <c r="O60" s="96"/>
      <c r="P60" s="96"/>
      <c r="Q60" s="96"/>
      <c r="R60" s="96"/>
      <c r="S60" s="96"/>
      <c r="T60" s="96"/>
      <c r="U60" s="96"/>
      <c r="V60" s="96"/>
      <c r="W60" s="96"/>
      <c r="X60" s="96"/>
    </row>
    <row r="61" ht="14.25" customHeight="1">
      <c r="A61" s="95" t="s">
        <v>160</v>
      </c>
      <c r="B61" s="96" t="str">
        <f>'Historicals B'!C261</f>
        <v/>
      </c>
      <c r="C61" s="96" t="str">
        <f>'Historicals B'!D261</f>
        <v/>
      </c>
      <c r="D61" s="73">
        <f>'Historicals B'!E261</f>
        <v>0.17</v>
      </c>
      <c r="E61" s="73">
        <f>'Historicals B'!F261</f>
        <v>0.16</v>
      </c>
      <c r="F61" s="73">
        <f>'Historicals B'!G261</f>
        <v>0.09</v>
      </c>
      <c r="G61" s="73">
        <f>'Historicals B'!H261</f>
        <v>0.02</v>
      </c>
      <c r="H61" s="73">
        <f>'Historicals B'!I261</f>
        <v>0.25</v>
      </c>
      <c r="I61" s="73">
        <f>'Historicals B'!J261</f>
        <v>0.16</v>
      </c>
      <c r="J61" s="73">
        <v>0.16</v>
      </c>
      <c r="K61" s="73">
        <v>0.16</v>
      </c>
      <c r="L61" s="73">
        <v>0.16</v>
      </c>
      <c r="M61" s="73">
        <v>0.16</v>
      </c>
      <c r="N61" s="73">
        <v>0.16</v>
      </c>
      <c r="O61" s="96"/>
      <c r="P61" s="96"/>
      <c r="Q61" s="96"/>
      <c r="R61" s="96"/>
      <c r="S61" s="96"/>
      <c r="T61" s="96"/>
      <c r="U61" s="96"/>
      <c r="V61" s="96"/>
      <c r="W61" s="96"/>
      <c r="X61" s="96"/>
    </row>
    <row r="62" ht="14.25" customHeight="1">
      <c r="A62" s="95" t="s">
        <v>161</v>
      </c>
      <c r="B62" s="95" t="str">
        <f t="shared" ref="B62:N62" si="75">+IFERROR(B60-B61,"nm")</f>
        <v>nm</v>
      </c>
      <c r="C62" s="95" t="str">
        <f t="shared" si="75"/>
        <v>nm</v>
      </c>
      <c r="D62" s="95" t="str">
        <f t="shared" si="75"/>
        <v>nm</v>
      </c>
      <c r="E62" s="95" t="str">
        <f t="shared" si="75"/>
        <v>nm</v>
      </c>
      <c r="F62" s="73">
        <f t="shared" si="75"/>
        <v>-0.04</v>
      </c>
      <c r="G62" s="73">
        <f t="shared" si="75"/>
        <v>-0.03101392938</v>
      </c>
      <c r="H62" s="73">
        <f t="shared" si="75"/>
        <v>0.0588765149</v>
      </c>
      <c r="I62" s="73">
        <f t="shared" si="75"/>
        <v>-0.02711711712</v>
      </c>
      <c r="J62" s="73">
        <f t="shared" si="75"/>
        <v>-0.0271</v>
      </c>
      <c r="K62" s="73">
        <f t="shared" si="75"/>
        <v>-0.0271</v>
      </c>
      <c r="L62" s="73">
        <f t="shared" si="75"/>
        <v>-0.0271</v>
      </c>
      <c r="M62" s="73">
        <f t="shared" si="75"/>
        <v>-0.0271</v>
      </c>
      <c r="N62" s="73">
        <f t="shared" si="75"/>
        <v>-0.0271</v>
      </c>
      <c r="O62" s="96"/>
      <c r="P62" s="96"/>
      <c r="Q62" s="96"/>
      <c r="R62" s="96"/>
      <c r="S62" s="96"/>
      <c r="T62" s="96"/>
      <c r="U62" s="96"/>
      <c r="V62" s="96"/>
      <c r="W62" s="96"/>
      <c r="X62" s="96"/>
    </row>
    <row r="63" ht="14.25" customHeight="1">
      <c r="A63" s="17" t="s">
        <v>115</v>
      </c>
      <c r="B63" s="8" t="str">
        <f>'Historicals B'!C124</f>
        <v/>
      </c>
      <c r="C63" s="8" t="str">
        <f>'Historicals B'!D124</f>
        <v/>
      </c>
      <c r="D63" s="8" t="str">
        <f>'Historicals B'!E124</f>
        <v/>
      </c>
      <c r="E63" s="27">
        <f>'Historicals B'!F124</f>
        <v>427</v>
      </c>
      <c r="F63" s="27">
        <f>'Historicals B'!G124</f>
        <v>432</v>
      </c>
      <c r="G63" s="27">
        <f>'Historicals B'!H124</f>
        <v>402</v>
      </c>
      <c r="H63" s="27">
        <f>'Historicals B'!I124</f>
        <v>490</v>
      </c>
      <c r="I63" s="27">
        <f>'Historicals B'!J124</f>
        <v>564</v>
      </c>
      <c r="J63" s="97">
        <f t="shared" ref="J63:N63" si="76">+iferror(I63*(1+J64),"nm")</f>
        <v>649.164</v>
      </c>
      <c r="K63" s="97">
        <f t="shared" si="76"/>
        <v>747.187764</v>
      </c>
      <c r="L63" s="97">
        <f t="shared" si="76"/>
        <v>860.0131164</v>
      </c>
      <c r="M63" s="97">
        <f t="shared" si="76"/>
        <v>989.8750969</v>
      </c>
      <c r="N63" s="97">
        <f t="shared" si="76"/>
        <v>1139.346237</v>
      </c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14.25" customHeight="1">
      <c r="A64" s="95" t="s">
        <v>152</v>
      </c>
      <c r="B64" s="95" t="str">
        <f t="shared" ref="B64:I64" si="77">+IFERROR(B63/A63-1,"nm")</f>
        <v>nm</v>
      </c>
      <c r="C64" s="95" t="str">
        <f t="shared" si="77"/>
        <v>nm</v>
      </c>
      <c r="D64" s="95" t="str">
        <f t="shared" si="77"/>
        <v>nm</v>
      </c>
      <c r="E64" s="95" t="str">
        <f t="shared" si="77"/>
        <v>nm</v>
      </c>
      <c r="F64" s="73">
        <f t="shared" si="77"/>
        <v>0.01170960187</v>
      </c>
      <c r="G64" s="73">
        <f t="shared" si="77"/>
        <v>-0.06944444444</v>
      </c>
      <c r="H64" s="73">
        <f t="shared" si="77"/>
        <v>0.2189054726</v>
      </c>
      <c r="I64" s="73">
        <f t="shared" si="77"/>
        <v>0.1510204082</v>
      </c>
      <c r="J64" s="73">
        <v>0.151</v>
      </c>
      <c r="K64" s="73">
        <v>0.151</v>
      </c>
      <c r="L64" s="73">
        <v>0.151</v>
      </c>
      <c r="M64" s="73">
        <v>0.151</v>
      </c>
      <c r="N64" s="73">
        <v>0.151</v>
      </c>
      <c r="O64" s="96"/>
      <c r="P64" s="96"/>
      <c r="Q64" s="96"/>
      <c r="R64" s="96"/>
      <c r="S64" s="96"/>
      <c r="T64" s="96"/>
      <c r="U64" s="96"/>
      <c r="V64" s="96"/>
      <c r="W64" s="96"/>
      <c r="X64" s="96"/>
    </row>
    <row r="65" ht="14.25" customHeight="1">
      <c r="A65" s="95" t="s">
        <v>160</v>
      </c>
      <c r="B65" s="96" t="str">
        <f>'Historicals B'!C262</f>
        <v/>
      </c>
      <c r="C65" s="96" t="str">
        <f>'Historicals B'!D262</f>
        <v/>
      </c>
      <c r="D65" s="73">
        <f>'Historicals B'!E262</f>
        <v>0.07</v>
      </c>
      <c r="E65" s="73">
        <f>'Historicals B'!F262</f>
        <v>0.06</v>
      </c>
      <c r="F65" s="73">
        <f>'Historicals B'!G262</f>
        <v>0.05</v>
      </c>
      <c r="G65" s="73">
        <f>'Historicals B'!H262</f>
        <v>-0.03</v>
      </c>
      <c r="H65" s="73">
        <f>'Historicals B'!I262</f>
        <v>0.19</v>
      </c>
      <c r="I65" s="73">
        <f>'Historicals B'!J262</f>
        <v>0.17</v>
      </c>
      <c r="J65" s="73">
        <v>0.17</v>
      </c>
      <c r="K65" s="73">
        <v>0.17</v>
      </c>
      <c r="L65" s="73">
        <v>0.17</v>
      </c>
      <c r="M65" s="73">
        <v>0.17</v>
      </c>
      <c r="N65" s="73">
        <v>0.17</v>
      </c>
      <c r="O65" s="96"/>
      <c r="P65" s="96"/>
      <c r="Q65" s="96"/>
      <c r="R65" s="96"/>
      <c r="S65" s="96"/>
      <c r="T65" s="96"/>
      <c r="U65" s="96"/>
      <c r="V65" s="96"/>
      <c r="W65" s="96"/>
      <c r="X65" s="96"/>
    </row>
    <row r="66" ht="14.25" customHeight="1">
      <c r="A66" s="95" t="s">
        <v>161</v>
      </c>
      <c r="B66" s="95" t="str">
        <f t="shared" ref="B66:N66" si="78">+IFERROR(B64-B65,"nm")</f>
        <v>nm</v>
      </c>
      <c r="C66" s="95" t="str">
        <f t="shared" si="78"/>
        <v>nm</v>
      </c>
      <c r="D66" s="95" t="str">
        <f t="shared" si="78"/>
        <v>nm</v>
      </c>
      <c r="E66" s="95" t="str">
        <f t="shared" si="78"/>
        <v>nm</v>
      </c>
      <c r="F66" s="73">
        <f t="shared" si="78"/>
        <v>-0.03829039813</v>
      </c>
      <c r="G66" s="73">
        <f t="shared" si="78"/>
        <v>-0.03944444444</v>
      </c>
      <c r="H66" s="73">
        <f t="shared" si="78"/>
        <v>0.02890547264</v>
      </c>
      <c r="I66" s="73">
        <f t="shared" si="78"/>
        <v>-0.01897959184</v>
      </c>
      <c r="J66" s="73">
        <f t="shared" si="78"/>
        <v>-0.019</v>
      </c>
      <c r="K66" s="73">
        <f t="shared" si="78"/>
        <v>-0.019</v>
      </c>
      <c r="L66" s="73">
        <f t="shared" si="78"/>
        <v>-0.019</v>
      </c>
      <c r="M66" s="73">
        <f t="shared" si="78"/>
        <v>-0.019</v>
      </c>
      <c r="N66" s="73">
        <f t="shared" si="78"/>
        <v>-0.019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</row>
    <row r="67" ht="14.25" customHeight="1">
      <c r="A67" s="85" t="s">
        <v>20</v>
      </c>
      <c r="B67" s="13">
        <f t="shared" ref="B67:N67" si="79">+B74+B70</f>
        <v>0</v>
      </c>
      <c r="C67" s="13">
        <f t="shared" si="79"/>
        <v>0</v>
      </c>
      <c r="D67" s="13">
        <f t="shared" si="79"/>
        <v>106</v>
      </c>
      <c r="E67" s="13">
        <f t="shared" si="79"/>
        <v>1703</v>
      </c>
      <c r="F67" s="13">
        <f t="shared" si="79"/>
        <v>2106</v>
      </c>
      <c r="G67" s="13">
        <f t="shared" si="79"/>
        <v>1673</v>
      </c>
      <c r="H67" s="13">
        <f t="shared" si="79"/>
        <v>2571</v>
      </c>
      <c r="I67" s="13">
        <f t="shared" si="79"/>
        <v>3427</v>
      </c>
      <c r="J67" s="98">
        <f t="shared" si="79"/>
        <v>3733.0311</v>
      </c>
      <c r="K67" s="98">
        <f t="shared" si="79"/>
        <v>4066.390777</v>
      </c>
      <c r="L67" s="98">
        <f t="shared" si="79"/>
        <v>4429.519474</v>
      </c>
      <c r="M67" s="98">
        <f t="shared" si="79"/>
        <v>4825.075563</v>
      </c>
      <c r="N67" s="98">
        <f t="shared" si="79"/>
        <v>5255.95481</v>
      </c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14.25" customHeight="1">
      <c r="A68" s="95" t="s">
        <v>152</v>
      </c>
      <c r="B68" s="95" t="str">
        <f t="shared" ref="B68:N68" si="80">+IFERROR(B67/A67-1,"nm")</f>
        <v>nm</v>
      </c>
      <c r="C68" s="95" t="str">
        <f t="shared" si="80"/>
        <v>nm</v>
      </c>
      <c r="D68" s="95" t="str">
        <f t="shared" si="80"/>
        <v>nm</v>
      </c>
      <c r="E68" s="73">
        <f t="shared" si="80"/>
        <v>15.06603774</v>
      </c>
      <c r="F68" s="73">
        <f t="shared" si="80"/>
        <v>0.2366412214</v>
      </c>
      <c r="G68" s="73">
        <f t="shared" si="80"/>
        <v>-0.2056030389</v>
      </c>
      <c r="H68" s="73">
        <f t="shared" si="80"/>
        <v>0.5367603108</v>
      </c>
      <c r="I68" s="73">
        <f t="shared" si="80"/>
        <v>0.3329443796</v>
      </c>
      <c r="J68" s="73">
        <f t="shared" si="80"/>
        <v>0.0893</v>
      </c>
      <c r="K68" s="73">
        <f t="shared" si="80"/>
        <v>0.0893</v>
      </c>
      <c r="L68" s="73">
        <f t="shared" si="80"/>
        <v>0.0893</v>
      </c>
      <c r="M68" s="73">
        <f t="shared" si="80"/>
        <v>0.0893</v>
      </c>
      <c r="N68" s="73">
        <f t="shared" si="80"/>
        <v>0.0893</v>
      </c>
      <c r="O68" s="96"/>
      <c r="P68" s="96"/>
      <c r="Q68" s="96"/>
      <c r="R68" s="96"/>
      <c r="S68" s="96"/>
      <c r="T68" s="96"/>
      <c r="U68" s="96"/>
      <c r="V68" s="96"/>
      <c r="W68" s="96"/>
      <c r="X68" s="96"/>
    </row>
    <row r="69" ht="14.25" customHeight="1">
      <c r="A69" s="95" t="s">
        <v>153</v>
      </c>
      <c r="B69" s="95" t="str">
        <f t="shared" ref="B69:N69" si="81">+IFERROR(B67/B$53,"nm")</f>
        <v>nm</v>
      </c>
      <c r="C69" s="95" t="str">
        <f t="shared" si="81"/>
        <v>nm</v>
      </c>
      <c r="D69" s="95" t="str">
        <f t="shared" si="81"/>
        <v>nm</v>
      </c>
      <c r="E69" s="73">
        <f t="shared" si="81"/>
        <v>0.1842674746</v>
      </c>
      <c r="F69" s="73">
        <f t="shared" si="81"/>
        <v>0.2146351406</v>
      </c>
      <c r="G69" s="73">
        <f t="shared" si="81"/>
        <v>0.1789879106</v>
      </c>
      <c r="H69" s="73">
        <f t="shared" si="81"/>
        <v>0.2244238827</v>
      </c>
      <c r="I69" s="73">
        <f t="shared" si="81"/>
        <v>0.2746213639</v>
      </c>
      <c r="J69" s="73">
        <f t="shared" si="81"/>
        <v>0.2746213639</v>
      </c>
      <c r="K69" s="73">
        <f t="shared" si="81"/>
        <v>0.2746213639</v>
      </c>
      <c r="L69" s="73">
        <f t="shared" si="81"/>
        <v>0.2746213639</v>
      </c>
      <c r="M69" s="73">
        <f t="shared" si="81"/>
        <v>0.2746213639</v>
      </c>
      <c r="N69" s="73">
        <f t="shared" si="81"/>
        <v>0.2746213639</v>
      </c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ht="14.25" customHeight="1">
      <c r="A70" s="85" t="s">
        <v>154</v>
      </c>
      <c r="B70" s="17" t="str">
        <f>'Historicals B'!C198</f>
        <v/>
      </c>
      <c r="C70" s="17" t="str">
        <f>'Historicals B'!D198</f>
        <v/>
      </c>
      <c r="D70" s="13">
        <f>'Historicals B'!E198</f>
        <v>106</v>
      </c>
      <c r="E70" s="13">
        <f>'Historicals B'!F198</f>
        <v>116</v>
      </c>
      <c r="F70" s="13">
        <f>'Historicals B'!G198</f>
        <v>111</v>
      </c>
      <c r="G70" s="13">
        <f>'Historicals B'!H198</f>
        <v>132</v>
      </c>
      <c r="H70" s="13">
        <f>'Historicals B'!I198</f>
        <v>136</v>
      </c>
      <c r="I70" s="13">
        <f>'Historicals B'!J198</f>
        <v>134</v>
      </c>
      <c r="J70" s="98">
        <f t="shared" ref="J70:N70" si="82">J73*J80</f>
        <v>145.9662</v>
      </c>
      <c r="K70" s="98">
        <f t="shared" si="82"/>
        <v>159.0009817</v>
      </c>
      <c r="L70" s="98">
        <f t="shared" si="82"/>
        <v>173.1997693</v>
      </c>
      <c r="M70" s="98">
        <f t="shared" si="82"/>
        <v>188.6665087</v>
      </c>
      <c r="N70" s="98">
        <f t="shared" si="82"/>
        <v>205.514428</v>
      </c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14.25" customHeight="1">
      <c r="A71" s="95" t="s">
        <v>152</v>
      </c>
      <c r="B71" s="95" t="str">
        <f t="shared" ref="B71:N71" si="83">+IFERROR(B70/A70-1,"nm")</f>
        <v>nm</v>
      </c>
      <c r="C71" s="95" t="str">
        <f t="shared" si="83"/>
        <v>nm</v>
      </c>
      <c r="D71" s="95" t="str">
        <f t="shared" si="83"/>
        <v>nm</v>
      </c>
      <c r="E71" s="73">
        <f t="shared" si="83"/>
        <v>0.09433962264</v>
      </c>
      <c r="F71" s="73">
        <f t="shared" si="83"/>
        <v>-0.04310344828</v>
      </c>
      <c r="G71" s="73">
        <f t="shared" si="83"/>
        <v>0.1891891892</v>
      </c>
      <c r="H71" s="73">
        <f t="shared" si="83"/>
        <v>0.0303030303</v>
      </c>
      <c r="I71" s="73">
        <f t="shared" si="83"/>
        <v>-0.01470588235</v>
      </c>
      <c r="J71" s="73">
        <f t="shared" si="83"/>
        <v>0.0893</v>
      </c>
      <c r="K71" s="73">
        <f t="shared" si="83"/>
        <v>0.0893</v>
      </c>
      <c r="L71" s="73">
        <f t="shared" si="83"/>
        <v>0.0893</v>
      </c>
      <c r="M71" s="73">
        <f t="shared" si="83"/>
        <v>0.0893</v>
      </c>
      <c r="N71" s="73">
        <f t="shared" si="83"/>
        <v>0.0893</v>
      </c>
      <c r="O71" s="96"/>
      <c r="P71" s="96"/>
      <c r="Q71" s="96"/>
      <c r="R71" s="96"/>
      <c r="S71" s="96"/>
      <c r="T71" s="96"/>
      <c r="U71" s="96"/>
      <c r="V71" s="96"/>
      <c r="W71" s="96"/>
      <c r="X71" s="96"/>
    </row>
    <row r="72" ht="14.25" customHeight="1">
      <c r="A72" s="95" t="s">
        <v>155</v>
      </c>
      <c r="B72" s="95" t="str">
        <f t="shared" ref="B72:N72" si="84">+IFERROR(B70/B$53,"nm")</f>
        <v>nm</v>
      </c>
      <c r="C72" s="95" t="str">
        <f t="shared" si="84"/>
        <v>nm</v>
      </c>
      <c r="D72" s="95" t="str">
        <f t="shared" si="84"/>
        <v>nm</v>
      </c>
      <c r="E72" s="73">
        <f t="shared" si="84"/>
        <v>0.0125513958</v>
      </c>
      <c r="F72" s="73">
        <f t="shared" si="84"/>
        <v>0.01131267835</v>
      </c>
      <c r="G72" s="73">
        <f t="shared" si="84"/>
        <v>0.01412217824</v>
      </c>
      <c r="H72" s="73">
        <f t="shared" si="84"/>
        <v>0.01187150838</v>
      </c>
      <c r="I72" s="73">
        <f t="shared" si="84"/>
        <v>0.01073803991</v>
      </c>
      <c r="J72" s="73">
        <f t="shared" si="84"/>
        <v>0.01073803991</v>
      </c>
      <c r="K72" s="73">
        <f t="shared" si="84"/>
        <v>0.01073803991</v>
      </c>
      <c r="L72" s="73">
        <f t="shared" si="84"/>
        <v>0.01073803991</v>
      </c>
      <c r="M72" s="73">
        <f t="shared" si="84"/>
        <v>0.01073803991</v>
      </c>
      <c r="N72" s="73">
        <f t="shared" si="84"/>
        <v>0.01073803991</v>
      </c>
      <c r="O72" s="96"/>
      <c r="P72" s="96"/>
      <c r="Q72" s="96"/>
      <c r="R72" s="96"/>
      <c r="S72" s="96"/>
      <c r="T72" s="96"/>
      <c r="U72" s="96"/>
      <c r="V72" s="96"/>
      <c r="W72" s="96"/>
      <c r="X72" s="96"/>
    </row>
    <row r="73" ht="14.25" customHeight="1">
      <c r="A73" s="96" t="s">
        <v>162</v>
      </c>
      <c r="B73" s="96" t="str">
        <f t="shared" ref="B73:I73" si="85">+IFERROR(B70/B80,"nm")</f>
        <v>nm</v>
      </c>
      <c r="C73" s="96" t="str">
        <f t="shared" si="85"/>
        <v>nm</v>
      </c>
      <c r="D73" s="99">
        <f t="shared" si="85"/>
        <v>0.149506347</v>
      </c>
      <c r="E73" s="99">
        <f t="shared" si="85"/>
        <v>0.136631331</v>
      </c>
      <c r="F73" s="99">
        <f t="shared" si="85"/>
        <v>0.1194833154</v>
      </c>
      <c r="G73" s="99">
        <f t="shared" si="85"/>
        <v>0.1491525424</v>
      </c>
      <c r="H73" s="99">
        <f t="shared" si="85"/>
        <v>0.1384928717</v>
      </c>
      <c r="I73" s="99">
        <f t="shared" si="85"/>
        <v>0.1456521739</v>
      </c>
      <c r="J73" s="99">
        <v>0.14565217391304347</v>
      </c>
      <c r="K73" s="99">
        <v>0.14565217391304347</v>
      </c>
      <c r="L73" s="99">
        <v>0.14565217391304347</v>
      </c>
      <c r="M73" s="99">
        <v>0.14565217391304347</v>
      </c>
      <c r="N73" s="99">
        <v>0.14565217391304347</v>
      </c>
      <c r="O73" s="96"/>
      <c r="P73" s="96"/>
      <c r="Q73" s="96"/>
      <c r="R73" s="96"/>
      <c r="S73" s="96"/>
      <c r="T73" s="96"/>
      <c r="U73" s="96"/>
      <c r="V73" s="96"/>
      <c r="W73" s="96"/>
      <c r="X73" s="96"/>
    </row>
    <row r="74" ht="14.25" customHeight="1">
      <c r="A74" s="85" t="s">
        <v>156</v>
      </c>
      <c r="B74" s="17" t="str">
        <f>'Historicals B'!C154</f>
        <v/>
      </c>
      <c r="C74" s="17" t="str">
        <f>'Historicals B'!D154</f>
        <v/>
      </c>
      <c r="D74" s="17" t="str">
        <f>'Historicals B'!E154</f>
        <v/>
      </c>
      <c r="E74" s="13">
        <f>'Historicals B'!F154</f>
        <v>1587</v>
      </c>
      <c r="F74" s="13">
        <f>'Historicals B'!G154</f>
        <v>1995</v>
      </c>
      <c r="G74" s="13">
        <f>'Historicals B'!H154</f>
        <v>1541</v>
      </c>
      <c r="H74" s="13">
        <f>'Historicals B'!I154</f>
        <v>2435</v>
      </c>
      <c r="I74" s="13">
        <f>'Historicals B'!J154</f>
        <v>3293</v>
      </c>
      <c r="J74" s="98">
        <f t="shared" ref="J74:N74" si="86">+IFERROR(J76*J53,"nm")</f>
        <v>3587.0649</v>
      </c>
      <c r="K74" s="98">
        <f t="shared" si="86"/>
        <v>3907.389796</v>
      </c>
      <c r="L74" s="98">
        <f t="shared" si="86"/>
        <v>4256.319704</v>
      </c>
      <c r="M74" s="98">
        <f t="shared" si="86"/>
        <v>4636.409054</v>
      </c>
      <c r="N74" s="98">
        <f t="shared" si="86"/>
        <v>5050.440382</v>
      </c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14.25" customHeight="1">
      <c r="A75" s="95" t="s">
        <v>152</v>
      </c>
      <c r="B75" s="95" t="str">
        <f t="shared" ref="B75:N75" si="87">+IFERROR(B74/A74-1,"nm")</f>
        <v>nm</v>
      </c>
      <c r="C75" s="95" t="str">
        <f t="shared" si="87"/>
        <v>nm</v>
      </c>
      <c r="D75" s="95" t="str">
        <f t="shared" si="87"/>
        <v>nm</v>
      </c>
      <c r="E75" s="95" t="str">
        <f t="shared" si="87"/>
        <v>nm</v>
      </c>
      <c r="F75" s="73">
        <f t="shared" si="87"/>
        <v>0.2570888469</v>
      </c>
      <c r="G75" s="73">
        <f t="shared" si="87"/>
        <v>-0.2275689223</v>
      </c>
      <c r="H75" s="73">
        <f t="shared" si="87"/>
        <v>0.5801427644</v>
      </c>
      <c r="I75" s="73">
        <f t="shared" si="87"/>
        <v>0.3523613963</v>
      </c>
      <c r="J75" s="73">
        <f t="shared" si="87"/>
        <v>0.0893</v>
      </c>
      <c r="K75" s="73">
        <f t="shared" si="87"/>
        <v>0.0893</v>
      </c>
      <c r="L75" s="73">
        <f t="shared" si="87"/>
        <v>0.0893</v>
      </c>
      <c r="M75" s="73">
        <f t="shared" si="87"/>
        <v>0.0893</v>
      </c>
      <c r="N75" s="73">
        <f t="shared" si="87"/>
        <v>0.0893</v>
      </c>
      <c r="O75" s="96"/>
      <c r="P75" s="96"/>
      <c r="Q75" s="96"/>
      <c r="R75" s="96"/>
      <c r="S75" s="96"/>
      <c r="T75" s="96"/>
      <c r="U75" s="96"/>
      <c r="V75" s="96"/>
      <c r="W75" s="96"/>
      <c r="X75" s="96"/>
    </row>
    <row r="76" ht="14.25" customHeight="1">
      <c r="A76" s="95" t="s">
        <v>153</v>
      </c>
      <c r="B76" s="95" t="str">
        <f t="shared" ref="B76:I76" si="88">+IFERROR(B74/B$53,"nm")</f>
        <v>nm</v>
      </c>
      <c r="C76" s="95" t="str">
        <f t="shared" si="88"/>
        <v>nm</v>
      </c>
      <c r="D76" s="95" t="str">
        <f t="shared" si="88"/>
        <v>nm</v>
      </c>
      <c r="E76" s="73">
        <f t="shared" si="88"/>
        <v>0.1717160788</v>
      </c>
      <c r="F76" s="73">
        <f t="shared" si="88"/>
        <v>0.2033224623</v>
      </c>
      <c r="G76" s="73">
        <f t="shared" si="88"/>
        <v>0.1648657323</v>
      </c>
      <c r="H76" s="73">
        <f t="shared" si="88"/>
        <v>0.2125523743</v>
      </c>
      <c r="I76" s="73">
        <f t="shared" si="88"/>
        <v>0.263883324</v>
      </c>
      <c r="J76" s="73">
        <v>0.2638833239842936</v>
      </c>
      <c r="K76" s="73">
        <v>0.2638833239842936</v>
      </c>
      <c r="L76" s="73">
        <v>0.2638833239842936</v>
      </c>
      <c r="M76" s="73">
        <v>0.2638833239842936</v>
      </c>
      <c r="N76" s="73">
        <v>0.2638833239842936</v>
      </c>
      <c r="O76" s="96"/>
      <c r="P76" s="96"/>
      <c r="Q76" s="96"/>
      <c r="R76" s="96"/>
      <c r="S76" s="96"/>
      <c r="T76" s="96"/>
      <c r="U76" s="96"/>
      <c r="V76" s="96"/>
      <c r="W76" s="96"/>
      <c r="X76" s="96"/>
    </row>
    <row r="77" ht="14.25" customHeight="1">
      <c r="A77" s="85" t="s">
        <v>157</v>
      </c>
      <c r="B77" s="17" t="str">
        <f>'Historicals B'!C183</f>
        <v/>
      </c>
      <c r="C77" s="17" t="str">
        <f>'Historicals B'!D183</f>
        <v/>
      </c>
      <c r="D77" s="13">
        <f>'Historicals B'!E183</f>
        <v>173</v>
      </c>
      <c r="E77" s="13">
        <f>'Historicals B'!F183</f>
        <v>240</v>
      </c>
      <c r="F77" s="13">
        <f>'Historicals B'!G183</f>
        <v>233</v>
      </c>
      <c r="G77" s="13">
        <f>'Historicals B'!H183</f>
        <v>139</v>
      </c>
      <c r="H77" s="13">
        <f>'Historicals B'!I183</f>
        <v>153</v>
      </c>
      <c r="I77" s="13">
        <f>'Historicals B'!J183</f>
        <v>197</v>
      </c>
      <c r="J77" s="98">
        <f t="shared" ref="J77:N77" si="89">J53*J79</f>
        <v>214.5921</v>
      </c>
      <c r="K77" s="98">
        <f t="shared" si="89"/>
        <v>233.7551745</v>
      </c>
      <c r="L77" s="98">
        <f t="shared" si="89"/>
        <v>254.6295116</v>
      </c>
      <c r="M77" s="98">
        <f t="shared" si="89"/>
        <v>277.367927</v>
      </c>
      <c r="N77" s="98">
        <f t="shared" si="89"/>
        <v>302.1368829</v>
      </c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14.25" customHeight="1">
      <c r="A78" s="95" t="s">
        <v>152</v>
      </c>
      <c r="B78" s="95" t="str">
        <f t="shared" ref="B78:N78" si="90">+IFERROR(B77/A77-1,"nm")</f>
        <v>nm</v>
      </c>
      <c r="C78" s="95" t="str">
        <f t="shared" si="90"/>
        <v>nm</v>
      </c>
      <c r="D78" s="95" t="str">
        <f t="shared" si="90"/>
        <v>nm</v>
      </c>
      <c r="E78" s="73">
        <f t="shared" si="90"/>
        <v>0.387283237</v>
      </c>
      <c r="F78" s="73">
        <f t="shared" si="90"/>
        <v>-0.02916666667</v>
      </c>
      <c r="G78" s="73">
        <f t="shared" si="90"/>
        <v>-0.4034334764</v>
      </c>
      <c r="H78" s="73">
        <f t="shared" si="90"/>
        <v>0.1007194245</v>
      </c>
      <c r="I78" s="73">
        <f t="shared" si="90"/>
        <v>0.2875816993</v>
      </c>
      <c r="J78" s="73">
        <f t="shared" si="90"/>
        <v>0.0893</v>
      </c>
      <c r="K78" s="73">
        <f t="shared" si="90"/>
        <v>0.0893</v>
      </c>
      <c r="L78" s="73">
        <f t="shared" si="90"/>
        <v>0.0893</v>
      </c>
      <c r="M78" s="73">
        <f t="shared" si="90"/>
        <v>0.0893</v>
      </c>
      <c r="N78" s="73">
        <f t="shared" si="90"/>
        <v>0.0893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</row>
    <row r="79" ht="14.25" customHeight="1">
      <c r="A79" s="95" t="s">
        <v>155</v>
      </c>
      <c r="B79" s="95" t="str">
        <f t="shared" ref="B79:I79" si="91">+IFERROR(B77/B$53,"nm")</f>
        <v>nm</v>
      </c>
      <c r="C79" s="95" t="str">
        <f t="shared" si="91"/>
        <v>nm</v>
      </c>
      <c r="D79" s="95" t="str">
        <f t="shared" si="91"/>
        <v>nm</v>
      </c>
      <c r="E79" s="73">
        <f t="shared" si="91"/>
        <v>0.02596840511</v>
      </c>
      <c r="F79" s="73">
        <f t="shared" si="91"/>
        <v>0.02374643294</v>
      </c>
      <c r="G79" s="73">
        <f t="shared" si="91"/>
        <v>0.01487108163</v>
      </c>
      <c r="H79" s="73">
        <f t="shared" si="91"/>
        <v>0.01335544693</v>
      </c>
      <c r="I79" s="73">
        <f t="shared" si="91"/>
        <v>0.01578652136</v>
      </c>
      <c r="J79" s="73">
        <v>0.015786521355877874</v>
      </c>
      <c r="K79" s="73">
        <v>0.015786521355877874</v>
      </c>
      <c r="L79" s="73">
        <v>0.015786521355877874</v>
      </c>
      <c r="M79" s="73">
        <v>0.015786521355877874</v>
      </c>
      <c r="N79" s="73">
        <v>0.015786521355877874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</row>
    <row r="80" ht="14.25" customHeight="1">
      <c r="A80" s="85" t="s">
        <v>158</v>
      </c>
      <c r="B80" s="17" t="str">
        <f>'Historicals B'!C172</f>
        <v/>
      </c>
      <c r="C80" s="85" t="str">
        <f>'Historicals B'!D172</f>
        <v> </v>
      </c>
      <c r="D80" s="13">
        <f>'Historicals B'!E172</f>
        <v>709</v>
      </c>
      <c r="E80" s="13">
        <f>'Historicals B'!F172</f>
        <v>849</v>
      </c>
      <c r="F80" s="13">
        <f>'Historicals B'!G172</f>
        <v>929</v>
      </c>
      <c r="G80" s="13">
        <f>'Historicals B'!H172</f>
        <v>885</v>
      </c>
      <c r="H80" s="13">
        <f>'Historicals B'!I172</f>
        <v>982</v>
      </c>
      <c r="I80" s="13">
        <f>'Historicals B'!J172</f>
        <v>920</v>
      </c>
      <c r="J80" s="98">
        <f t="shared" ref="J80:N80" si="92">J53*J82</f>
        <v>1002.156</v>
      </c>
      <c r="K80" s="98">
        <f t="shared" si="92"/>
        <v>1091.648531</v>
      </c>
      <c r="L80" s="98">
        <f t="shared" si="92"/>
        <v>1189.132745</v>
      </c>
      <c r="M80" s="98">
        <f t="shared" si="92"/>
        <v>1295.322299</v>
      </c>
      <c r="N80" s="98">
        <f t="shared" si="92"/>
        <v>1410.99458</v>
      </c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14.25" customHeight="1">
      <c r="A81" s="95" t="s">
        <v>152</v>
      </c>
      <c r="B81" s="95" t="str">
        <f t="shared" ref="B81:N81" si="93">+IFERROR(B80/A80-1,"nm")</f>
        <v>nm</v>
      </c>
      <c r="C81" s="95" t="str">
        <f t="shared" si="93"/>
        <v>nm</v>
      </c>
      <c r="D81" s="95" t="str">
        <f t="shared" si="93"/>
        <v>nm</v>
      </c>
      <c r="E81" s="73">
        <f t="shared" si="93"/>
        <v>0.197461213</v>
      </c>
      <c r="F81" s="73">
        <f t="shared" si="93"/>
        <v>0.09422850412</v>
      </c>
      <c r="G81" s="73">
        <f t="shared" si="93"/>
        <v>-0.04736275565</v>
      </c>
      <c r="H81" s="73">
        <f t="shared" si="93"/>
        <v>0.1096045198</v>
      </c>
      <c r="I81" s="73">
        <f t="shared" si="93"/>
        <v>-0.06313645621</v>
      </c>
      <c r="J81" s="73">
        <f t="shared" si="93"/>
        <v>0.0893</v>
      </c>
      <c r="K81" s="73">
        <f t="shared" si="93"/>
        <v>0.0893</v>
      </c>
      <c r="L81" s="73">
        <f t="shared" si="93"/>
        <v>0.0893</v>
      </c>
      <c r="M81" s="73">
        <f t="shared" si="93"/>
        <v>0.0893</v>
      </c>
      <c r="N81" s="73">
        <f t="shared" si="93"/>
        <v>0.0893</v>
      </c>
      <c r="O81" s="96"/>
      <c r="P81" s="96"/>
      <c r="Q81" s="96"/>
      <c r="R81" s="96"/>
      <c r="S81" s="96"/>
      <c r="T81" s="96"/>
      <c r="U81" s="96"/>
      <c r="V81" s="96"/>
      <c r="W81" s="96"/>
      <c r="X81" s="96"/>
    </row>
    <row r="82" ht="14.25" customHeight="1">
      <c r="A82" s="95" t="s">
        <v>155</v>
      </c>
      <c r="B82" s="95" t="str">
        <f t="shared" ref="B82:I82" si="94">+IFERROR(B80/B$53,"nm")</f>
        <v>nm</v>
      </c>
      <c r="C82" s="95" t="str">
        <f t="shared" si="94"/>
        <v>nm</v>
      </c>
      <c r="D82" s="95" t="str">
        <f t="shared" si="94"/>
        <v>nm</v>
      </c>
      <c r="E82" s="73">
        <f t="shared" si="94"/>
        <v>0.09186323307</v>
      </c>
      <c r="F82" s="73">
        <f t="shared" si="94"/>
        <v>0.09467998369</v>
      </c>
      <c r="G82" s="73">
        <f t="shared" si="94"/>
        <v>0.09468278592</v>
      </c>
      <c r="H82" s="73">
        <f t="shared" si="94"/>
        <v>0.08571927374</v>
      </c>
      <c r="I82" s="73">
        <f t="shared" si="94"/>
        <v>0.07372385608</v>
      </c>
      <c r="J82" s="73">
        <v>0.0737238560782114</v>
      </c>
      <c r="K82" s="73">
        <v>0.0737238560782114</v>
      </c>
      <c r="L82" s="73">
        <v>0.0737238560782114</v>
      </c>
      <c r="M82" s="73">
        <v>0.0737238560782114</v>
      </c>
      <c r="N82" s="73">
        <v>0.0737238560782114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</row>
    <row r="83" ht="14.25" customHeight="1">
      <c r="A83" s="88" t="s">
        <v>118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14.25" customHeight="1">
      <c r="A84" s="85" t="s">
        <v>159</v>
      </c>
      <c r="B84" s="13">
        <f>'Historicals B'!C125</f>
        <v>3067</v>
      </c>
      <c r="C84" s="13">
        <f>'Historicals B'!D125</f>
        <v>3785</v>
      </c>
      <c r="D84" s="13">
        <f>'Historicals B'!E125</f>
        <v>4237</v>
      </c>
      <c r="E84" s="13">
        <f>'Historicals B'!F125</f>
        <v>5134</v>
      </c>
      <c r="F84" s="13">
        <f>'Historicals B'!G125</f>
        <v>6208</v>
      </c>
      <c r="G84" s="13">
        <f>'Historicals B'!H125</f>
        <v>6679</v>
      </c>
      <c r="H84" s="13">
        <f>'Historicals B'!I125</f>
        <v>8290</v>
      </c>
      <c r="I84" s="13">
        <f>'Historicals B'!J125</f>
        <v>7547</v>
      </c>
      <c r="J84" s="98">
        <f t="shared" ref="J84:N84" si="95">+iferror(I84*(1+J85),"nm")</f>
        <v>6870.592159</v>
      </c>
      <c r="K84" s="98">
        <f t="shared" si="95"/>
        <v>6254.808085</v>
      </c>
      <c r="L84" s="98">
        <f t="shared" si="95"/>
        <v>5694.214309</v>
      </c>
      <c r="M84" s="98">
        <f t="shared" si="95"/>
        <v>5183.864341</v>
      </c>
      <c r="N84" s="98">
        <f t="shared" si="95"/>
        <v>4719.255028</v>
      </c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14.25" customHeight="1">
      <c r="A85" s="100" t="s">
        <v>152</v>
      </c>
      <c r="B85" s="95" t="str">
        <f t="shared" ref="B85:I85" si="96">+IFERROR(B84/A84-1,"nm")</f>
        <v>nm</v>
      </c>
      <c r="C85" s="73">
        <f t="shared" si="96"/>
        <v>0.2341049886</v>
      </c>
      <c r="D85" s="73">
        <f t="shared" si="96"/>
        <v>0.1194187583</v>
      </c>
      <c r="E85" s="73">
        <f t="shared" si="96"/>
        <v>0.211706396</v>
      </c>
      <c r="F85" s="73">
        <f t="shared" si="96"/>
        <v>0.2091936112</v>
      </c>
      <c r="G85" s="73">
        <f t="shared" si="96"/>
        <v>0.07586984536</v>
      </c>
      <c r="H85" s="73">
        <f t="shared" si="96"/>
        <v>0.241203773</v>
      </c>
      <c r="I85" s="73">
        <f t="shared" si="96"/>
        <v>-0.08962605549</v>
      </c>
      <c r="J85" s="73">
        <v>-0.08962605548854041</v>
      </c>
      <c r="K85" s="73">
        <v>-0.08962605548854041</v>
      </c>
      <c r="L85" s="73">
        <v>-0.08962605548854041</v>
      </c>
      <c r="M85" s="73">
        <v>-0.08962605548854041</v>
      </c>
      <c r="N85" s="73">
        <v>-0.08962605548854041</v>
      </c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14.25" customHeight="1">
      <c r="A86" s="17" t="s">
        <v>113</v>
      </c>
      <c r="B86" s="27">
        <f>'Historicals B'!C126</f>
        <v>2016</v>
      </c>
      <c r="C86" s="27">
        <f>'Historicals B'!D126</f>
        <v>2599</v>
      </c>
      <c r="D86" s="27">
        <f>'Historicals B'!E126</f>
        <v>2920</v>
      </c>
      <c r="E86" s="27">
        <f>'Historicals B'!F126</f>
        <v>3496</v>
      </c>
      <c r="F86" s="27">
        <f>'Historicals B'!G126</f>
        <v>4262</v>
      </c>
      <c r="G86" s="27">
        <f>'Historicals B'!H126</f>
        <v>4635</v>
      </c>
      <c r="H86" s="21">
        <f>'Historicals B'!I126</f>
        <v>5748</v>
      </c>
      <c r="I86" s="21">
        <f>'Historicals B'!J126</f>
        <v>5416</v>
      </c>
      <c r="J86" s="97">
        <f t="shared" ref="J86:N86" si="97">+I86*(1+J87)</f>
        <v>5103.176061</v>
      </c>
      <c r="K86" s="97">
        <f t="shared" si="97"/>
        <v>4808.420589</v>
      </c>
      <c r="L86" s="97">
        <f t="shared" si="97"/>
        <v>4530.689964</v>
      </c>
      <c r="M86" s="97">
        <f t="shared" si="97"/>
        <v>4269.000843</v>
      </c>
      <c r="N86" s="97">
        <f t="shared" si="97"/>
        <v>4022.426681</v>
      </c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14.25" customHeight="1">
      <c r="A87" s="95" t="s">
        <v>152</v>
      </c>
      <c r="B87" s="95" t="str">
        <f t="shared" ref="B87:I87" si="98">+IFERROR(B86/A86-1,"nm")</f>
        <v>nm</v>
      </c>
      <c r="C87" s="73">
        <f t="shared" si="98"/>
        <v>0.2891865079</v>
      </c>
      <c r="D87" s="73">
        <f t="shared" si="98"/>
        <v>0.1235090419</v>
      </c>
      <c r="E87" s="73">
        <f t="shared" si="98"/>
        <v>0.197260274</v>
      </c>
      <c r="F87" s="73">
        <f t="shared" si="98"/>
        <v>0.2191075515</v>
      </c>
      <c r="G87" s="73">
        <f t="shared" si="98"/>
        <v>0.08751759737</v>
      </c>
      <c r="H87" s="73">
        <f t="shared" si="98"/>
        <v>0.2401294498</v>
      </c>
      <c r="I87" s="73">
        <f t="shared" si="98"/>
        <v>-0.0577592206</v>
      </c>
      <c r="J87" s="73">
        <v>-0.05775922059846905</v>
      </c>
      <c r="K87" s="73">
        <v>-0.05775922059846905</v>
      </c>
      <c r="L87" s="73">
        <v>-0.05775922059846905</v>
      </c>
      <c r="M87" s="73">
        <v>-0.05775922059846905</v>
      </c>
      <c r="N87" s="73">
        <v>-0.05775922059846905</v>
      </c>
      <c r="O87" s="96"/>
      <c r="P87" s="96"/>
      <c r="Q87" s="96"/>
      <c r="R87" s="96"/>
      <c r="S87" s="96"/>
      <c r="T87" s="96"/>
      <c r="U87" s="96"/>
      <c r="V87" s="96"/>
      <c r="W87" s="96"/>
      <c r="X87" s="96"/>
    </row>
    <row r="88" ht="14.25" customHeight="1">
      <c r="A88" s="95" t="s">
        <v>160</v>
      </c>
      <c r="B88" s="73">
        <f>'Historicals B'!C264</f>
        <v>0.28</v>
      </c>
      <c r="C88" s="73">
        <f>'Historicals B'!D264</f>
        <v>0.33</v>
      </c>
      <c r="D88" s="73">
        <f>'Historicals B'!E264</f>
        <v>0.18</v>
      </c>
      <c r="E88" s="73">
        <f>'Historicals B'!F264</f>
        <v>0.16</v>
      </c>
      <c r="F88" s="73">
        <f>'Historicals B'!G264</f>
        <v>0.25</v>
      </c>
      <c r="G88" s="73">
        <f>'Historicals B'!H264</f>
        <v>0.12</v>
      </c>
      <c r="H88" s="73">
        <f>'Historicals B'!I264</f>
        <v>0.19</v>
      </c>
      <c r="I88" s="73">
        <f>'Historicals B'!J264</f>
        <v>-0.1</v>
      </c>
      <c r="J88" s="73">
        <v>-0.1</v>
      </c>
      <c r="K88" s="73">
        <v>-0.1</v>
      </c>
      <c r="L88" s="73">
        <v>-0.1</v>
      </c>
      <c r="M88" s="73">
        <v>-0.1</v>
      </c>
      <c r="N88" s="73">
        <v>-0.1</v>
      </c>
      <c r="O88" s="96"/>
      <c r="P88" s="96"/>
      <c r="Q88" s="96"/>
      <c r="R88" s="96"/>
      <c r="S88" s="96"/>
      <c r="T88" s="96"/>
      <c r="U88" s="96"/>
      <c r="V88" s="96"/>
      <c r="W88" s="96"/>
      <c r="X88" s="96"/>
    </row>
    <row r="89" ht="14.25" customHeight="1">
      <c r="A89" s="95" t="s">
        <v>161</v>
      </c>
      <c r="B89" s="95" t="str">
        <f t="shared" ref="B89:N89" si="99">+IFERROR(B87-B88,"nm")</f>
        <v>nm</v>
      </c>
      <c r="C89" s="73">
        <f t="shared" si="99"/>
        <v>-0.04081349206</v>
      </c>
      <c r="D89" s="73">
        <f t="shared" si="99"/>
        <v>-0.05649095806</v>
      </c>
      <c r="E89" s="73">
        <f t="shared" si="99"/>
        <v>0.03726027397</v>
      </c>
      <c r="F89" s="73">
        <f t="shared" si="99"/>
        <v>-0.03089244851</v>
      </c>
      <c r="G89" s="73">
        <f t="shared" si="99"/>
        <v>-0.03248240263</v>
      </c>
      <c r="H89" s="73">
        <f t="shared" si="99"/>
        <v>0.05012944984</v>
      </c>
      <c r="I89" s="73">
        <f t="shared" si="99"/>
        <v>0.0422407794</v>
      </c>
      <c r="J89" s="73">
        <f t="shared" si="99"/>
        <v>0.0422407794</v>
      </c>
      <c r="K89" s="73">
        <f t="shared" si="99"/>
        <v>0.0422407794</v>
      </c>
      <c r="L89" s="73">
        <f t="shared" si="99"/>
        <v>0.0422407794</v>
      </c>
      <c r="M89" s="73">
        <f t="shared" si="99"/>
        <v>0.0422407794</v>
      </c>
      <c r="N89" s="73">
        <f t="shared" si="99"/>
        <v>0.0422407794</v>
      </c>
      <c r="O89" s="96"/>
      <c r="P89" s="96"/>
      <c r="Q89" s="96"/>
      <c r="R89" s="96"/>
      <c r="S89" s="96"/>
      <c r="T89" s="96"/>
      <c r="U89" s="96"/>
      <c r="V89" s="96"/>
      <c r="W89" s="96"/>
      <c r="X89" s="96"/>
    </row>
    <row r="90" ht="14.25" customHeight="1">
      <c r="A90" s="17" t="s">
        <v>114</v>
      </c>
      <c r="B90" s="27">
        <f>'Historicals B'!C127</f>
        <v>925</v>
      </c>
      <c r="C90" s="27">
        <f>'Historicals B'!D127</f>
        <v>1055</v>
      </c>
      <c r="D90" s="27">
        <f>'Historicals B'!E127</f>
        <v>1188</v>
      </c>
      <c r="E90" s="27">
        <f>'Historicals B'!F127</f>
        <v>1508</v>
      </c>
      <c r="F90" s="27">
        <f>'Historicals B'!G127</f>
        <v>1808</v>
      </c>
      <c r="G90" s="27">
        <f>'Historicals B'!H127</f>
        <v>1896</v>
      </c>
      <c r="H90" s="21">
        <f>'Historicals B'!I127</f>
        <v>2347</v>
      </c>
      <c r="I90" s="21">
        <f>'Historicals B'!J127</f>
        <v>1938</v>
      </c>
      <c r="J90" s="97">
        <f t="shared" ref="J90:N90" si="100">+I90*(1+J91)</f>
        <v>1600.274393</v>
      </c>
      <c r="K90" s="97">
        <f t="shared" si="100"/>
        <v>1321.402545</v>
      </c>
      <c r="L90" s="97">
        <f t="shared" si="100"/>
        <v>1091.128305</v>
      </c>
      <c r="M90" s="97">
        <f t="shared" si="100"/>
        <v>900.9828102</v>
      </c>
      <c r="N90" s="97">
        <f t="shared" si="100"/>
        <v>743.9730235</v>
      </c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14.25" customHeight="1">
      <c r="A91" s="95" t="s">
        <v>152</v>
      </c>
      <c r="B91" s="95" t="str">
        <f t="shared" ref="B91:I91" si="101">+IFERROR(B90/A90-1,"nm")</f>
        <v>nm</v>
      </c>
      <c r="C91" s="73">
        <f t="shared" si="101"/>
        <v>0.1405405405</v>
      </c>
      <c r="D91" s="73">
        <f t="shared" si="101"/>
        <v>0.1260663507</v>
      </c>
      <c r="E91" s="73">
        <f t="shared" si="101"/>
        <v>0.2693602694</v>
      </c>
      <c r="F91" s="73">
        <f t="shared" si="101"/>
        <v>0.198938992</v>
      </c>
      <c r="G91" s="73">
        <f t="shared" si="101"/>
        <v>0.04867256637</v>
      </c>
      <c r="H91" s="73">
        <f t="shared" si="101"/>
        <v>0.2378691983</v>
      </c>
      <c r="I91" s="73">
        <f t="shared" si="101"/>
        <v>-0.1742650192</v>
      </c>
      <c r="J91" s="73">
        <v>-0.17426501917341286</v>
      </c>
      <c r="K91" s="73">
        <v>-0.17426501917341286</v>
      </c>
      <c r="L91" s="73">
        <v>-0.17426501917341286</v>
      </c>
      <c r="M91" s="73">
        <v>-0.17426501917341286</v>
      </c>
      <c r="N91" s="73">
        <v>-0.17426501917341286</v>
      </c>
      <c r="O91" s="96"/>
      <c r="P91" s="96"/>
      <c r="Q91" s="96"/>
      <c r="R91" s="96"/>
      <c r="S91" s="96"/>
      <c r="T91" s="96"/>
      <c r="U91" s="96"/>
      <c r="V91" s="96"/>
      <c r="W91" s="96"/>
      <c r="X91" s="96"/>
    </row>
    <row r="92" ht="14.25" customHeight="1">
      <c r="A92" s="95" t="s">
        <v>160</v>
      </c>
      <c r="B92" s="73">
        <f>'Historicals B'!C265</f>
        <v>0.07</v>
      </c>
      <c r="C92" s="73">
        <f>'Historicals B'!D265</f>
        <v>0.17</v>
      </c>
      <c r="D92" s="73">
        <f>'Historicals B'!E265</f>
        <v>0.18</v>
      </c>
      <c r="E92" s="73">
        <f>'Historicals B'!F265</f>
        <v>0.23</v>
      </c>
      <c r="F92" s="73">
        <f>'Historicals B'!G265</f>
        <v>0.23</v>
      </c>
      <c r="G92" s="73">
        <f>'Historicals B'!H265</f>
        <v>0.08</v>
      </c>
      <c r="H92" s="73">
        <f>'Historicals B'!I265</f>
        <v>0.19</v>
      </c>
      <c r="I92" s="73">
        <f>'Historicals B'!J265</f>
        <v>-0.21</v>
      </c>
      <c r="J92" s="73">
        <v>-0.21</v>
      </c>
      <c r="K92" s="73">
        <v>-0.21</v>
      </c>
      <c r="L92" s="73">
        <v>-0.21</v>
      </c>
      <c r="M92" s="73">
        <v>-0.21</v>
      </c>
      <c r="N92" s="73">
        <v>-0.21</v>
      </c>
      <c r="O92" s="96"/>
      <c r="P92" s="96"/>
      <c r="Q92" s="96"/>
      <c r="R92" s="96"/>
      <c r="S92" s="96"/>
      <c r="T92" s="96"/>
      <c r="U92" s="96"/>
      <c r="V92" s="96"/>
      <c r="W92" s="96"/>
      <c r="X92" s="96"/>
    </row>
    <row r="93" ht="14.25" customHeight="1">
      <c r="A93" s="95" t="s">
        <v>161</v>
      </c>
      <c r="B93" s="95" t="str">
        <f t="shared" ref="B93:N93" si="102">+IFERROR(B91-B92,"nm")</f>
        <v>nm</v>
      </c>
      <c r="C93" s="73">
        <f t="shared" si="102"/>
        <v>-0.02945945946</v>
      </c>
      <c r="D93" s="73">
        <f t="shared" si="102"/>
        <v>-0.05393364929</v>
      </c>
      <c r="E93" s="73">
        <f t="shared" si="102"/>
        <v>0.03936026936</v>
      </c>
      <c r="F93" s="73">
        <f t="shared" si="102"/>
        <v>-0.03106100796</v>
      </c>
      <c r="G93" s="73">
        <f t="shared" si="102"/>
        <v>-0.03132743363</v>
      </c>
      <c r="H93" s="73">
        <f t="shared" si="102"/>
        <v>0.04786919831</v>
      </c>
      <c r="I93" s="73">
        <f t="shared" si="102"/>
        <v>0.03573498083</v>
      </c>
      <c r="J93" s="73">
        <f t="shared" si="102"/>
        <v>0.03573498083</v>
      </c>
      <c r="K93" s="73">
        <f t="shared" si="102"/>
        <v>0.03573498083</v>
      </c>
      <c r="L93" s="73">
        <f t="shared" si="102"/>
        <v>0.03573498083</v>
      </c>
      <c r="M93" s="73">
        <f t="shared" si="102"/>
        <v>0.03573498083</v>
      </c>
      <c r="N93" s="73">
        <f t="shared" si="102"/>
        <v>0.03573498083</v>
      </c>
      <c r="O93" s="96"/>
      <c r="P93" s="96"/>
      <c r="Q93" s="96"/>
      <c r="R93" s="96"/>
      <c r="S93" s="96"/>
      <c r="T93" s="96"/>
      <c r="U93" s="96"/>
      <c r="V93" s="96"/>
      <c r="W93" s="96"/>
      <c r="X93" s="96"/>
    </row>
    <row r="94" ht="14.25" customHeight="1">
      <c r="A94" s="17" t="s">
        <v>115</v>
      </c>
      <c r="B94" s="27">
        <f>'Historicals B'!C128</f>
        <v>126</v>
      </c>
      <c r="C94" s="27">
        <f>'Historicals B'!D128</f>
        <v>131</v>
      </c>
      <c r="D94" s="27">
        <f>'Historicals B'!E128</f>
        <v>129</v>
      </c>
      <c r="E94" s="27">
        <f>'Historicals B'!F128</f>
        <v>130</v>
      </c>
      <c r="F94" s="27">
        <f>'Historicals B'!G128</f>
        <v>138</v>
      </c>
      <c r="G94" s="27">
        <f>'Historicals B'!H128</f>
        <v>148</v>
      </c>
      <c r="H94" s="27">
        <f>'Historicals B'!I128</f>
        <v>195</v>
      </c>
      <c r="I94" s="27">
        <f>'Historicals B'!J128</f>
        <v>193</v>
      </c>
      <c r="J94" s="97">
        <f t="shared" ref="J94:N94" si="103">+I94*(1+J95)</f>
        <v>191.0205128</v>
      </c>
      <c r="K94" s="97">
        <f t="shared" si="103"/>
        <v>189.0613281</v>
      </c>
      <c r="L94" s="97">
        <f t="shared" si="103"/>
        <v>187.1222375</v>
      </c>
      <c r="M94" s="97">
        <f t="shared" si="103"/>
        <v>185.2030351</v>
      </c>
      <c r="N94" s="97">
        <f t="shared" si="103"/>
        <v>183.3035168</v>
      </c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14.25" customHeight="1">
      <c r="A95" s="95" t="s">
        <v>152</v>
      </c>
      <c r="B95" s="95" t="str">
        <f t="shared" ref="B95:I95" si="104">+IFERROR(B94/A94-1,"nm")</f>
        <v>nm</v>
      </c>
      <c r="C95" s="73">
        <f t="shared" si="104"/>
        <v>0.03968253968</v>
      </c>
      <c r="D95" s="73">
        <f t="shared" si="104"/>
        <v>-0.01526717557</v>
      </c>
      <c r="E95" s="73">
        <f t="shared" si="104"/>
        <v>0.007751937984</v>
      </c>
      <c r="F95" s="73">
        <f t="shared" si="104"/>
        <v>0.06153846154</v>
      </c>
      <c r="G95" s="73">
        <f t="shared" si="104"/>
        <v>0.07246376812</v>
      </c>
      <c r="H95" s="73">
        <f t="shared" si="104"/>
        <v>0.3175675676</v>
      </c>
      <c r="I95" s="73">
        <f t="shared" si="104"/>
        <v>-0.01025641026</v>
      </c>
      <c r="J95" s="73">
        <v>-0.01025641025641022</v>
      </c>
      <c r="K95" s="73">
        <v>-0.01025641025641022</v>
      </c>
      <c r="L95" s="73">
        <v>-0.01025641025641022</v>
      </c>
      <c r="M95" s="73">
        <v>-0.01025641025641022</v>
      </c>
      <c r="N95" s="73">
        <v>-0.01025641025641022</v>
      </c>
      <c r="O95" s="96"/>
      <c r="P95" s="96"/>
      <c r="Q95" s="96"/>
      <c r="R95" s="96"/>
      <c r="S95" s="96"/>
      <c r="T95" s="96"/>
      <c r="U95" s="96"/>
      <c r="V95" s="96"/>
      <c r="W95" s="96"/>
      <c r="X95" s="96"/>
    </row>
    <row r="96" ht="14.25" customHeight="1">
      <c r="A96" s="95" t="s">
        <v>160</v>
      </c>
      <c r="B96" s="73">
        <f>'Historicals B'!C266</f>
        <v>0.01</v>
      </c>
      <c r="C96" s="73">
        <f>'Historicals B'!D266</f>
        <v>0.07</v>
      </c>
      <c r="D96" s="73">
        <f>'Historicals B'!E266</f>
        <v>0.03</v>
      </c>
      <c r="E96" s="73">
        <f>'Historicals B'!F266</f>
        <v>-0.01</v>
      </c>
      <c r="F96" s="73">
        <f>'Historicals B'!G266</f>
        <v>0.08</v>
      </c>
      <c r="G96" s="73">
        <f>'Historicals B'!H266</f>
        <v>0.11</v>
      </c>
      <c r="H96" s="73">
        <f>'Historicals B'!I266</f>
        <v>0.26</v>
      </c>
      <c r="I96" s="73">
        <f>'Historicals B'!J266</f>
        <v>-0.06</v>
      </c>
      <c r="J96" s="73">
        <v>-0.06</v>
      </c>
      <c r="K96" s="73">
        <v>-0.06</v>
      </c>
      <c r="L96" s="73">
        <v>-0.06</v>
      </c>
      <c r="M96" s="73">
        <v>-0.06</v>
      </c>
      <c r="N96" s="73">
        <v>-0.06</v>
      </c>
      <c r="O96" s="96"/>
      <c r="P96" s="96"/>
      <c r="Q96" s="96"/>
      <c r="R96" s="96"/>
      <c r="S96" s="96"/>
      <c r="T96" s="96"/>
      <c r="U96" s="96"/>
      <c r="V96" s="96"/>
      <c r="W96" s="96"/>
      <c r="X96" s="96"/>
    </row>
    <row r="97" ht="14.25" customHeight="1">
      <c r="A97" s="95" t="s">
        <v>161</v>
      </c>
      <c r="B97" s="95" t="str">
        <f t="shared" ref="B97:N97" si="105">+IFERROR(B95-B96,"nm")</f>
        <v>nm</v>
      </c>
      <c r="C97" s="73">
        <f t="shared" si="105"/>
        <v>-0.03031746032</v>
      </c>
      <c r="D97" s="73">
        <f t="shared" si="105"/>
        <v>-0.04526717557</v>
      </c>
      <c r="E97" s="73">
        <f t="shared" si="105"/>
        <v>0.01775193798</v>
      </c>
      <c r="F97" s="73">
        <f t="shared" si="105"/>
        <v>-0.01846153846</v>
      </c>
      <c r="G97" s="73">
        <f t="shared" si="105"/>
        <v>-0.03753623188</v>
      </c>
      <c r="H97" s="73">
        <f t="shared" si="105"/>
        <v>0.05756756757</v>
      </c>
      <c r="I97" s="73">
        <f t="shared" si="105"/>
        <v>0.04974358974</v>
      </c>
      <c r="J97" s="73">
        <f t="shared" si="105"/>
        <v>0.04974358974</v>
      </c>
      <c r="K97" s="73">
        <f t="shared" si="105"/>
        <v>0.04974358974</v>
      </c>
      <c r="L97" s="73">
        <f t="shared" si="105"/>
        <v>0.04974358974</v>
      </c>
      <c r="M97" s="73">
        <f t="shared" si="105"/>
        <v>0.04974358974</v>
      </c>
      <c r="N97" s="73">
        <f t="shared" si="105"/>
        <v>0.04974358974</v>
      </c>
      <c r="O97" s="96"/>
      <c r="P97" s="96"/>
      <c r="Q97" s="96"/>
      <c r="R97" s="96"/>
      <c r="S97" s="96"/>
      <c r="T97" s="96"/>
      <c r="U97" s="96"/>
      <c r="V97" s="96"/>
      <c r="W97" s="96"/>
      <c r="X97" s="96"/>
    </row>
    <row r="98" ht="14.25" customHeight="1">
      <c r="A98" s="85" t="s">
        <v>20</v>
      </c>
      <c r="B98" s="13">
        <f t="shared" ref="B98:N98" si="106">+B105+B101</f>
        <v>1039</v>
      </c>
      <c r="C98" s="13">
        <f t="shared" si="106"/>
        <v>1420</v>
      </c>
      <c r="D98" s="13">
        <f t="shared" si="106"/>
        <v>1561</v>
      </c>
      <c r="E98" s="13">
        <f t="shared" si="106"/>
        <v>1863</v>
      </c>
      <c r="F98" s="13">
        <f t="shared" si="106"/>
        <v>2426</v>
      </c>
      <c r="G98" s="13">
        <f t="shared" si="106"/>
        <v>2534</v>
      </c>
      <c r="H98" s="13">
        <f t="shared" si="106"/>
        <v>3289</v>
      </c>
      <c r="I98" s="13">
        <f t="shared" si="106"/>
        <v>2406</v>
      </c>
      <c r="J98" s="98">
        <f t="shared" si="106"/>
        <v>2190.35971</v>
      </c>
      <c r="K98" s="98">
        <f t="shared" si="106"/>
        <v>1994.04641</v>
      </c>
      <c r="L98" s="98">
        <f t="shared" si="106"/>
        <v>1815.327895</v>
      </c>
      <c r="M98" s="98">
        <f t="shared" si="106"/>
        <v>1652.627217</v>
      </c>
      <c r="N98" s="98">
        <f t="shared" si="106"/>
        <v>1504.508758</v>
      </c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14.25" customHeight="1">
      <c r="A99" s="95" t="s">
        <v>152</v>
      </c>
      <c r="B99" s="95" t="str">
        <f t="shared" ref="B99:N99" si="107">+IFERROR(B98/A98-1,"nm")</f>
        <v>nm</v>
      </c>
      <c r="C99" s="73">
        <f t="shared" si="107"/>
        <v>0.3666987488</v>
      </c>
      <c r="D99" s="73">
        <f t="shared" si="107"/>
        <v>0.09929577465</v>
      </c>
      <c r="E99" s="73">
        <f t="shared" si="107"/>
        <v>0.1934657271</v>
      </c>
      <c r="F99" s="73">
        <f t="shared" si="107"/>
        <v>0.3022007515</v>
      </c>
      <c r="G99" s="73">
        <f t="shared" si="107"/>
        <v>0.04451772465</v>
      </c>
      <c r="H99" s="73">
        <f t="shared" si="107"/>
        <v>0.2979479084</v>
      </c>
      <c r="I99" s="73">
        <f t="shared" si="107"/>
        <v>-0.2684706598</v>
      </c>
      <c r="J99" s="73">
        <f t="shared" si="107"/>
        <v>-0.08962605549</v>
      </c>
      <c r="K99" s="73">
        <f t="shared" si="107"/>
        <v>-0.08962605549</v>
      </c>
      <c r="L99" s="73">
        <f t="shared" si="107"/>
        <v>-0.08962605549</v>
      </c>
      <c r="M99" s="73">
        <f t="shared" si="107"/>
        <v>-0.08962605549</v>
      </c>
      <c r="N99" s="73">
        <f t="shared" si="107"/>
        <v>-0.08962605549</v>
      </c>
      <c r="O99" s="96"/>
      <c r="P99" s="96"/>
      <c r="Q99" s="96"/>
      <c r="R99" s="96"/>
      <c r="S99" s="96"/>
      <c r="T99" s="96"/>
      <c r="U99" s="96"/>
      <c r="V99" s="96"/>
      <c r="W99" s="96"/>
      <c r="X99" s="96"/>
    </row>
    <row r="100" ht="14.25" customHeight="1">
      <c r="A100" s="95" t="s">
        <v>153</v>
      </c>
      <c r="B100" s="73">
        <f t="shared" ref="B100:N100" si="108">+IFERROR(B98/B$84,"nm")</f>
        <v>0.3387675253</v>
      </c>
      <c r="C100" s="73">
        <f t="shared" si="108"/>
        <v>0.3751651255</v>
      </c>
      <c r="D100" s="73">
        <f t="shared" si="108"/>
        <v>0.3684210526</v>
      </c>
      <c r="E100" s="73">
        <f t="shared" si="108"/>
        <v>0.3628749513</v>
      </c>
      <c r="F100" s="73">
        <f t="shared" si="108"/>
        <v>0.3907860825</v>
      </c>
      <c r="G100" s="73">
        <f t="shared" si="108"/>
        <v>0.3793981135</v>
      </c>
      <c r="H100" s="73">
        <f t="shared" si="108"/>
        <v>0.3967430639</v>
      </c>
      <c r="I100" s="73">
        <f t="shared" si="108"/>
        <v>0.318802173</v>
      </c>
      <c r="J100" s="73">
        <f t="shared" si="108"/>
        <v>0.318802173</v>
      </c>
      <c r="K100" s="73">
        <f t="shared" si="108"/>
        <v>0.318802173</v>
      </c>
      <c r="L100" s="73">
        <f t="shared" si="108"/>
        <v>0.318802173</v>
      </c>
      <c r="M100" s="73">
        <f t="shared" si="108"/>
        <v>0.318802173</v>
      </c>
      <c r="N100" s="73">
        <f t="shared" si="108"/>
        <v>0.318802173</v>
      </c>
      <c r="O100" s="96"/>
      <c r="P100" s="96"/>
      <c r="Q100" s="96"/>
      <c r="R100" s="96"/>
      <c r="S100" s="96"/>
      <c r="T100" s="96"/>
      <c r="U100" s="96"/>
      <c r="V100" s="96"/>
      <c r="W100" s="96"/>
      <c r="X100" s="96"/>
    </row>
    <row r="101" ht="14.25" customHeight="1">
      <c r="A101" s="85" t="s">
        <v>154</v>
      </c>
      <c r="B101" s="13">
        <f>'Historicals B'!C203</f>
        <v>46</v>
      </c>
      <c r="C101" s="13">
        <f>'Historicals B'!D203</f>
        <v>48</v>
      </c>
      <c r="D101" s="13">
        <f>'Historicals B'!E203</f>
        <v>54</v>
      </c>
      <c r="E101" s="13">
        <f>'Historicals B'!F203</f>
        <v>56</v>
      </c>
      <c r="F101" s="13">
        <f>'Historicals B'!G203</f>
        <v>50</v>
      </c>
      <c r="G101" s="13">
        <f>'Historicals B'!H203</f>
        <v>44</v>
      </c>
      <c r="H101" s="13">
        <f>'Historicals B'!I203</f>
        <v>46</v>
      </c>
      <c r="I101" s="13">
        <f>'Historicals B'!J203</f>
        <v>41</v>
      </c>
      <c r="J101" s="98">
        <f t="shared" ref="J101:N101" si="109">+IFERROR(J84*J103)</f>
        <v>37.32533172</v>
      </c>
      <c r="K101" s="98">
        <f t="shared" si="109"/>
        <v>33.98000947</v>
      </c>
      <c r="L101" s="98">
        <f t="shared" si="109"/>
        <v>30.93451526</v>
      </c>
      <c r="M101" s="98">
        <f t="shared" si="109"/>
        <v>28.16197668</v>
      </c>
      <c r="N101" s="98">
        <f t="shared" si="109"/>
        <v>25.63792979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14.25" customHeight="1">
      <c r="A102" s="95" t="s">
        <v>152</v>
      </c>
      <c r="B102" s="95" t="str">
        <f t="shared" ref="B102:N102" si="110">+IFERROR(B101/A101-1,"nm")</f>
        <v>nm</v>
      </c>
      <c r="C102" s="73">
        <f t="shared" si="110"/>
        <v>0.04347826087</v>
      </c>
      <c r="D102" s="73">
        <f t="shared" si="110"/>
        <v>0.125</v>
      </c>
      <c r="E102" s="73">
        <f t="shared" si="110"/>
        <v>0.03703703704</v>
      </c>
      <c r="F102" s="73">
        <f t="shared" si="110"/>
        <v>-0.1071428571</v>
      </c>
      <c r="G102" s="73">
        <f t="shared" si="110"/>
        <v>-0.12</v>
      </c>
      <c r="H102" s="73">
        <f t="shared" si="110"/>
        <v>0.04545454545</v>
      </c>
      <c r="I102" s="73">
        <f t="shared" si="110"/>
        <v>-0.1086956522</v>
      </c>
      <c r="J102" s="73">
        <f t="shared" si="110"/>
        <v>-0.08962605549</v>
      </c>
      <c r="K102" s="73">
        <f t="shared" si="110"/>
        <v>-0.08962605549</v>
      </c>
      <c r="L102" s="73">
        <f t="shared" si="110"/>
        <v>-0.08962605549</v>
      </c>
      <c r="M102" s="73">
        <f t="shared" si="110"/>
        <v>-0.08962605549</v>
      </c>
      <c r="N102" s="73">
        <f t="shared" si="110"/>
        <v>-0.08962605549</v>
      </c>
      <c r="O102" s="96"/>
      <c r="P102" s="96"/>
      <c r="Q102" s="96"/>
      <c r="R102" s="96"/>
      <c r="S102" s="96"/>
      <c r="T102" s="96"/>
      <c r="U102" s="96"/>
      <c r="V102" s="96"/>
      <c r="W102" s="96"/>
      <c r="X102" s="96"/>
    </row>
    <row r="103" ht="14.25" customHeight="1">
      <c r="A103" s="95" t="s">
        <v>155</v>
      </c>
      <c r="B103" s="73">
        <f t="shared" ref="B103:I103" si="111">+IFERROR(B101/B$84,"nm")</f>
        <v>0.01499836974</v>
      </c>
      <c r="C103" s="73">
        <f t="shared" si="111"/>
        <v>0.01268163804</v>
      </c>
      <c r="D103" s="73">
        <f t="shared" si="111"/>
        <v>0.01274486665</v>
      </c>
      <c r="E103" s="73">
        <f t="shared" si="111"/>
        <v>0.01090767433</v>
      </c>
      <c r="F103" s="73">
        <f t="shared" si="111"/>
        <v>0.008054123711</v>
      </c>
      <c r="G103" s="73">
        <f t="shared" si="111"/>
        <v>0.006587812547</v>
      </c>
      <c r="H103" s="73">
        <f t="shared" si="111"/>
        <v>0.005548854041</v>
      </c>
      <c r="I103" s="73">
        <f t="shared" si="111"/>
        <v>0.005432622234</v>
      </c>
      <c r="J103" s="73">
        <v>0.005432622234000265</v>
      </c>
      <c r="K103" s="73">
        <v>0.005432622234000265</v>
      </c>
      <c r="L103" s="73">
        <v>0.005432622234000265</v>
      </c>
      <c r="M103" s="73">
        <v>0.005432622234000265</v>
      </c>
      <c r="N103" s="73">
        <v>0.005432622234000265</v>
      </c>
      <c r="O103" s="96"/>
      <c r="P103" s="96"/>
      <c r="Q103" s="96"/>
      <c r="R103" s="96"/>
      <c r="S103" s="96"/>
      <c r="T103" s="96"/>
      <c r="U103" s="96"/>
      <c r="V103" s="96"/>
      <c r="W103" s="96"/>
      <c r="X103" s="96"/>
    </row>
    <row r="104" ht="14.25" customHeight="1">
      <c r="A104" s="95" t="s">
        <v>162</v>
      </c>
      <c r="B104" s="73">
        <f t="shared" ref="B104:N104" si="112">+IFERROR(B101/B111,"nm")</f>
        <v>0.1811023622</v>
      </c>
      <c r="C104" s="73">
        <f t="shared" si="112"/>
        <v>0.2051282051</v>
      </c>
      <c r="D104" s="73">
        <f t="shared" si="112"/>
        <v>0.24</v>
      </c>
      <c r="E104" s="73">
        <f t="shared" si="112"/>
        <v>0.21875</v>
      </c>
      <c r="F104" s="73">
        <f t="shared" si="112"/>
        <v>0.2109704641</v>
      </c>
      <c r="G104" s="73">
        <f t="shared" si="112"/>
        <v>0.2056074766</v>
      </c>
      <c r="H104" s="73">
        <f t="shared" si="112"/>
        <v>0.1597222222</v>
      </c>
      <c r="I104" s="73">
        <f t="shared" si="112"/>
        <v>0.1353135314</v>
      </c>
      <c r="J104" s="73">
        <f t="shared" si="112"/>
        <v>0.1353135314</v>
      </c>
      <c r="K104" s="73">
        <f t="shared" si="112"/>
        <v>0.1353135314</v>
      </c>
      <c r="L104" s="73">
        <f t="shared" si="112"/>
        <v>0.1353135314</v>
      </c>
      <c r="M104" s="73">
        <f t="shared" si="112"/>
        <v>0.1353135314</v>
      </c>
      <c r="N104" s="73">
        <f t="shared" si="112"/>
        <v>0.1353135314</v>
      </c>
      <c r="O104" s="96"/>
      <c r="P104" s="96"/>
      <c r="Q104" s="96"/>
      <c r="R104" s="96"/>
      <c r="S104" s="96"/>
      <c r="T104" s="96"/>
      <c r="U104" s="96"/>
      <c r="V104" s="96"/>
      <c r="W104" s="96"/>
      <c r="X104" s="96"/>
    </row>
    <row r="105" ht="14.25" customHeight="1">
      <c r="A105" s="85" t="s">
        <v>156</v>
      </c>
      <c r="B105" s="13">
        <f>'Historicals B'!C155</f>
        <v>993</v>
      </c>
      <c r="C105" s="13">
        <f>'Historicals B'!D155</f>
        <v>1372</v>
      </c>
      <c r="D105" s="13">
        <f>'Historicals B'!E155</f>
        <v>1507</v>
      </c>
      <c r="E105" s="13">
        <f>'Historicals B'!F155</f>
        <v>1807</v>
      </c>
      <c r="F105" s="13">
        <f>'Historicals B'!G155</f>
        <v>2376</v>
      </c>
      <c r="G105" s="13">
        <f>'Historicals B'!H155</f>
        <v>2490</v>
      </c>
      <c r="H105" s="13">
        <f>'Historicals B'!I155</f>
        <v>3243</v>
      </c>
      <c r="I105" s="13">
        <f>'Historicals B'!J155</f>
        <v>2365</v>
      </c>
      <c r="J105" s="98">
        <f t="shared" ref="J105:N105" si="113">+IFERROR(J84*J107,"nm")</f>
        <v>2153.034379</v>
      </c>
      <c r="K105" s="98">
        <f t="shared" si="113"/>
        <v>1960.0664</v>
      </c>
      <c r="L105" s="98">
        <f t="shared" si="113"/>
        <v>1784.39338</v>
      </c>
      <c r="M105" s="98">
        <f t="shared" si="113"/>
        <v>1624.46524</v>
      </c>
      <c r="N105" s="98">
        <f t="shared" si="113"/>
        <v>1478.870828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14.25" customHeight="1">
      <c r="A106" s="95" t="s">
        <v>152</v>
      </c>
      <c r="B106" s="96" t="str">
        <f t="shared" ref="B106:N106" si="114">+IFERROR(B105/A105-1,"nm")</f>
        <v>nm</v>
      </c>
      <c r="C106" s="99">
        <f t="shared" si="114"/>
        <v>0.3816717019</v>
      </c>
      <c r="D106" s="99">
        <f t="shared" si="114"/>
        <v>0.09839650146</v>
      </c>
      <c r="E106" s="99">
        <f t="shared" si="114"/>
        <v>0.199071002</v>
      </c>
      <c r="F106" s="99">
        <f t="shared" si="114"/>
        <v>0.3148865523</v>
      </c>
      <c r="G106" s="99">
        <f t="shared" si="114"/>
        <v>0.04797979798</v>
      </c>
      <c r="H106" s="99">
        <f t="shared" si="114"/>
        <v>0.3024096386</v>
      </c>
      <c r="I106" s="99">
        <f t="shared" si="114"/>
        <v>-0.2707369719</v>
      </c>
      <c r="J106" s="99">
        <f t="shared" si="114"/>
        <v>-0.08962605549</v>
      </c>
      <c r="K106" s="99">
        <f t="shared" si="114"/>
        <v>-0.08962605549</v>
      </c>
      <c r="L106" s="99">
        <f t="shared" si="114"/>
        <v>-0.08962605549</v>
      </c>
      <c r="M106" s="99">
        <f t="shared" si="114"/>
        <v>-0.08962605549</v>
      </c>
      <c r="N106" s="99">
        <f t="shared" si="114"/>
        <v>-0.08962605549</v>
      </c>
      <c r="O106" s="96"/>
      <c r="P106" s="96"/>
      <c r="Q106" s="96"/>
      <c r="R106" s="96"/>
      <c r="S106" s="96"/>
      <c r="T106" s="96"/>
      <c r="U106" s="96"/>
      <c r="V106" s="96"/>
      <c r="W106" s="96"/>
      <c r="X106" s="96"/>
    </row>
    <row r="107" ht="14.25" customHeight="1">
      <c r="A107" s="95" t="s">
        <v>153</v>
      </c>
      <c r="B107" s="99">
        <f t="shared" ref="B107:I107" si="115">+IFERROR(B105/B$84,"nm")</f>
        <v>0.3237691555</v>
      </c>
      <c r="C107" s="99">
        <f t="shared" si="115"/>
        <v>0.3624834875</v>
      </c>
      <c r="D107" s="99">
        <f t="shared" si="115"/>
        <v>0.355676186</v>
      </c>
      <c r="E107" s="99">
        <f t="shared" si="115"/>
        <v>0.351967277</v>
      </c>
      <c r="F107" s="99">
        <f t="shared" si="115"/>
        <v>0.3827319588</v>
      </c>
      <c r="G107" s="99">
        <f t="shared" si="115"/>
        <v>0.3728103009</v>
      </c>
      <c r="H107" s="99">
        <f t="shared" si="115"/>
        <v>0.3911942099</v>
      </c>
      <c r="I107" s="99">
        <f t="shared" si="115"/>
        <v>0.3133695508</v>
      </c>
      <c r="J107" s="99">
        <v>0.3133695508148933</v>
      </c>
      <c r="K107" s="99">
        <v>0.3133695508148933</v>
      </c>
      <c r="L107" s="99">
        <v>0.3133695508148933</v>
      </c>
      <c r="M107" s="99">
        <v>0.3133695508148933</v>
      </c>
      <c r="N107" s="99">
        <v>0.3133695508148933</v>
      </c>
      <c r="O107" s="96"/>
      <c r="P107" s="96"/>
      <c r="Q107" s="96"/>
      <c r="R107" s="96"/>
      <c r="S107" s="96"/>
      <c r="T107" s="96"/>
      <c r="U107" s="96"/>
      <c r="V107" s="96"/>
      <c r="W107" s="96"/>
      <c r="X107" s="96"/>
    </row>
    <row r="108" ht="14.25" customHeight="1">
      <c r="A108" s="85" t="s">
        <v>157</v>
      </c>
      <c r="B108" s="13">
        <f>'Historicals B'!C188</f>
        <v>69</v>
      </c>
      <c r="C108" s="13">
        <f>'Historicals B'!D188</f>
        <v>44</v>
      </c>
      <c r="D108" s="13">
        <f>'Historicals B'!E188</f>
        <v>51</v>
      </c>
      <c r="E108" s="13">
        <f>'Historicals B'!F188</f>
        <v>76</v>
      </c>
      <c r="F108" s="13">
        <f>'Historicals B'!G188</f>
        <v>49</v>
      </c>
      <c r="G108" s="13">
        <f>'Historicals B'!H188</f>
        <v>28</v>
      </c>
      <c r="H108" s="13">
        <f>'Historicals B'!I188</f>
        <v>94</v>
      </c>
      <c r="I108" s="13">
        <f>'Historicals B'!J188</f>
        <v>78</v>
      </c>
      <c r="J108" s="98">
        <f t="shared" ref="J108:N108" si="116">+J84*J110</f>
        <v>71.00916767</v>
      </c>
      <c r="K108" s="98">
        <f t="shared" si="116"/>
        <v>64.64489607</v>
      </c>
      <c r="L108" s="98">
        <f t="shared" si="116"/>
        <v>58.85102903</v>
      </c>
      <c r="M108" s="98">
        <f t="shared" si="116"/>
        <v>53.57644343</v>
      </c>
      <c r="N108" s="98">
        <f t="shared" si="116"/>
        <v>48.77459814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14.25" customHeight="1">
      <c r="A109" s="95" t="s">
        <v>152</v>
      </c>
      <c r="B109" s="95" t="str">
        <f t="shared" ref="B109:N109" si="117">+IFERROR(B108/A108-1,"nm")</f>
        <v>nm</v>
      </c>
      <c r="C109" s="73">
        <f t="shared" si="117"/>
        <v>-0.3623188406</v>
      </c>
      <c r="D109" s="73">
        <f t="shared" si="117"/>
        <v>0.1590909091</v>
      </c>
      <c r="E109" s="73">
        <f t="shared" si="117"/>
        <v>0.4901960784</v>
      </c>
      <c r="F109" s="73">
        <f t="shared" si="117"/>
        <v>-0.3552631579</v>
      </c>
      <c r="G109" s="73">
        <f t="shared" si="117"/>
        <v>-0.4285714286</v>
      </c>
      <c r="H109" s="73">
        <f t="shared" si="117"/>
        <v>2.357142857</v>
      </c>
      <c r="I109" s="73">
        <f t="shared" si="117"/>
        <v>-0.170212766</v>
      </c>
      <c r="J109" s="73">
        <f t="shared" si="117"/>
        <v>-0.08962605549</v>
      </c>
      <c r="K109" s="73">
        <f t="shared" si="117"/>
        <v>-0.08962605549</v>
      </c>
      <c r="L109" s="73">
        <f t="shared" si="117"/>
        <v>-0.08962605549</v>
      </c>
      <c r="M109" s="73">
        <f t="shared" si="117"/>
        <v>-0.08962605549</v>
      </c>
      <c r="N109" s="73">
        <f t="shared" si="117"/>
        <v>-0.08962605549</v>
      </c>
      <c r="O109" s="96"/>
      <c r="P109" s="96"/>
      <c r="Q109" s="96"/>
      <c r="R109" s="96"/>
      <c r="S109" s="96"/>
      <c r="T109" s="96"/>
      <c r="U109" s="96"/>
      <c r="V109" s="96"/>
      <c r="W109" s="96"/>
      <c r="X109" s="96"/>
    </row>
    <row r="110" ht="14.25" customHeight="1">
      <c r="A110" s="95" t="s">
        <v>155</v>
      </c>
      <c r="B110" s="73">
        <f t="shared" ref="B110:I110" si="118">+IFERROR(B108/B$84,"nm")</f>
        <v>0.02249755461</v>
      </c>
      <c r="C110" s="73">
        <f t="shared" si="118"/>
        <v>0.01162483487</v>
      </c>
      <c r="D110" s="73">
        <f t="shared" si="118"/>
        <v>0.0120368185</v>
      </c>
      <c r="E110" s="73">
        <f t="shared" si="118"/>
        <v>0.0148032723</v>
      </c>
      <c r="F110" s="73">
        <f t="shared" si="118"/>
        <v>0.007893041237</v>
      </c>
      <c r="G110" s="73">
        <f t="shared" si="118"/>
        <v>0.004192244348</v>
      </c>
      <c r="H110" s="73">
        <f t="shared" si="118"/>
        <v>0.01133896261</v>
      </c>
      <c r="I110" s="73">
        <f t="shared" si="118"/>
        <v>0.01033523254</v>
      </c>
      <c r="J110" s="73">
        <v>0.010335232542732211</v>
      </c>
      <c r="K110" s="73">
        <v>0.010335232542732211</v>
      </c>
      <c r="L110" s="73">
        <v>0.010335232542732211</v>
      </c>
      <c r="M110" s="73">
        <v>0.010335232542732211</v>
      </c>
      <c r="N110" s="73">
        <v>0.010335232542732211</v>
      </c>
      <c r="O110" s="96"/>
      <c r="P110" s="96"/>
      <c r="Q110" s="96"/>
      <c r="R110" s="96"/>
      <c r="S110" s="96"/>
      <c r="T110" s="96"/>
      <c r="U110" s="96"/>
      <c r="V110" s="96"/>
      <c r="W110" s="96"/>
      <c r="X110" s="96"/>
    </row>
    <row r="111" ht="14.25" customHeight="1">
      <c r="A111" s="85" t="s">
        <v>158</v>
      </c>
      <c r="B111" s="13">
        <f>'Historicals B'!C173</f>
        <v>254</v>
      </c>
      <c r="C111" s="13">
        <f>'Historicals B'!D173</f>
        <v>234</v>
      </c>
      <c r="D111" s="13">
        <f>'Historicals B'!E173</f>
        <v>225</v>
      </c>
      <c r="E111" s="13">
        <f>'Historicals B'!F173</f>
        <v>256</v>
      </c>
      <c r="F111" s="13">
        <f>'Historicals B'!G173</f>
        <v>237</v>
      </c>
      <c r="G111" s="13">
        <f>'Historicals B'!H173</f>
        <v>214</v>
      </c>
      <c r="H111" s="13">
        <f>'Historicals B'!I173</f>
        <v>288</v>
      </c>
      <c r="I111" s="13">
        <f>'Historicals B'!J173</f>
        <v>303</v>
      </c>
      <c r="J111" s="98">
        <f t="shared" ref="J111:N111" si="119">+IFERROR(J84*J113,"nm")</f>
        <v>275.8433052</v>
      </c>
      <c r="K111" s="98">
        <f t="shared" si="119"/>
        <v>251.1205578</v>
      </c>
      <c r="L111" s="98">
        <f t="shared" si="119"/>
        <v>228.6136128</v>
      </c>
      <c r="M111" s="98">
        <f t="shared" si="119"/>
        <v>208.1238764</v>
      </c>
      <c r="N111" s="98">
        <f t="shared" si="119"/>
        <v>189.4705543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14.25" customHeight="1">
      <c r="A112" s="95" t="s">
        <v>152</v>
      </c>
      <c r="B112" s="95" t="str">
        <f t="shared" ref="B112:N112" si="120">+IFERROR(B111/A111-1,"nm")</f>
        <v>nm</v>
      </c>
      <c r="C112" s="73">
        <f t="shared" si="120"/>
        <v>-0.07874015748</v>
      </c>
      <c r="D112" s="73">
        <f t="shared" si="120"/>
        <v>-0.03846153846</v>
      </c>
      <c r="E112" s="73">
        <f t="shared" si="120"/>
        <v>0.1377777778</v>
      </c>
      <c r="F112" s="73">
        <f t="shared" si="120"/>
        <v>-0.07421875</v>
      </c>
      <c r="G112" s="73">
        <f t="shared" si="120"/>
        <v>-0.0970464135</v>
      </c>
      <c r="H112" s="73">
        <f t="shared" si="120"/>
        <v>0.3457943925</v>
      </c>
      <c r="I112" s="73">
        <f t="shared" si="120"/>
        <v>0.05208333333</v>
      </c>
      <c r="J112" s="73">
        <f t="shared" si="120"/>
        <v>-0.08962605549</v>
      </c>
      <c r="K112" s="73">
        <f t="shared" si="120"/>
        <v>-0.08962605549</v>
      </c>
      <c r="L112" s="73">
        <f t="shared" si="120"/>
        <v>-0.08962605549</v>
      </c>
      <c r="M112" s="73">
        <f t="shared" si="120"/>
        <v>-0.08962605549</v>
      </c>
      <c r="N112" s="73">
        <f t="shared" si="120"/>
        <v>-0.08962605549</v>
      </c>
      <c r="O112" s="96"/>
      <c r="P112" s="96"/>
      <c r="Q112" s="96"/>
      <c r="R112" s="96"/>
      <c r="S112" s="96"/>
      <c r="T112" s="96"/>
      <c r="U112" s="96"/>
      <c r="V112" s="96"/>
      <c r="W112" s="96"/>
      <c r="X112" s="96"/>
    </row>
    <row r="113" ht="14.25" customHeight="1">
      <c r="A113" s="95" t="s">
        <v>155</v>
      </c>
      <c r="B113" s="73">
        <f t="shared" ref="B113:I113" si="121">+IFERROR(B111/B$84,"nm")</f>
        <v>0.0828170851</v>
      </c>
      <c r="C113" s="73">
        <f t="shared" si="121"/>
        <v>0.06182298547</v>
      </c>
      <c r="D113" s="73">
        <f t="shared" si="121"/>
        <v>0.05310361105</v>
      </c>
      <c r="E113" s="73">
        <f t="shared" si="121"/>
        <v>0.04986365407</v>
      </c>
      <c r="F113" s="73">
        <f t="shared" si="121"/>
        <v>0.03817654639</v>
      </c>
      <c r="G113" s="73">
        <f t="shared" si="121"/>
        <v>0.03204072466</v>
      </c>
      <c r="H113" s="73">
        <f t="shared" si="121"/>
        <v>0.03474065139</v>
      </c>
      <c r="I113" s="73">
        <f t="shared" si="121"/>
        <v>0.04014840334</v>
      </c>
      <c r="J113" s="73">
        <v>0.04014840333907513</v>
      </c>
      <c r="K113" s="73">
        <v>0.04014840333907513</v>
      </c>
      <c r="L113" s="73">
        <v>0.04014840333907513</v>
      </c>
      <c r="M113" s="73">
        <v>0.04014840333907513</v>
      </c>
      <c r="N113" s="73">
        <v>0.04014840333907513</v>
      </c>
      <c r="O113" s="96"/>
      <c r="P113" s="96"/>
      <c r="Q113" s="96"/>
      <c r="R113" s="96"/>
      <c r="S113" s="96"/>
      <c r="T113" s="96"/>
      <c r="U113" s="96"/>
      <c r="V113" s="96"/>
      <c r="W113" s="96"/>
      <c r="X113" s="96"/>
    </row>
    <row r="114" ht="14.25" customHeight="1">
      <c r="A114" s="88" t="s">
        <v>164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14.25" customHeight="1">
      <c r="A115" s="85" t="s">
        <v>159</v>
      </c>
      <c r="B115" s="13">
        <f>'Historicals B'!C141</f>
        <v>0</v>
      </c>
      <c r="C115" s="13">
        <f>'Historicals B'!D141</f>
        <v>0</v>
      </c>
      <c r="D115" s="13">
        <f>'Historicals B'!E141</f>
        <v>0</v>
      </c>
      <c r="E115" s="13">
        <f>'Historicals B'!F141</f>
        <v>5166</v>
      </c>
      <c r="F115" s="13">
        <f>'Historicals B'!G141</f>
        <v>5254</v>
      </c>
      <c r="G115" s="13">
        <f>'Historicals B'!H141</f>
        <v>5028</v>
      </c>
      <c r="H115" s="13">
        <f>'Historicals B'!I141</f>
        <v>5343</v>
      </c>
      <c r="I115" s="13">
        <f>'Historicals B'!J141</f>
        <v>5955</v>
      </c>
      <c r="J115" s="98">
        <f t="shared" ref="J115:N115" si="122">+iferror(I115*(1+J116),"nm")</f>
        <v>6637.099944</v>
      </c>
      <c r="K115" s="98">
        <f t="shared" si="122"/>
        <v>7397.329247</v>
      </c>
      <c r="L115" s="98">
        <f t="shared" si="122"/>
        <v>8244.637033</v>
      </c>
      <c r="M115" s="98">
        <f t="shared" si="122"/>
        <v>9188.997479</v>
      </c>
      <c r="N115" s="98">
        <f t="shared" si="122"/>
        <v>10241.52723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14.25" customHeight="1">
      <c r="A116" s="95" t="s">
        <v>152</v>
      </c>
      <c r="B116" s="95" t="str">
        <f t="shared" ref="B116:I116" si="123">+IFERROR(B115/A115-1,"nm")</f>
        <v>nm</v>
      </c>
      <c r="C116" s="95" t="str">
        <f t="shared" si="123"/>
        <v>nm</v>
      </c>
      <c r="D116" s="95" t="str">
        <f t="shared" si="123"/>
        <v>nm</v>
      </c>
      <c r="E116" s="95" t="str">
        <f t="shared" si="123"/>
        <v>nm</v>
      </c>
      <c r="F116" s="73">
        <f t="shared" si="123"/>
        <v>0.01703445606</v>
      </c>
      <c r="G116" s="73">
        <f t="shared" si="123"/>
        <v>-0.04301484583</v>
      </c>
      <c r="H116" s="73">
        <f t="shared" si="123"/>
        <v>0.06264916468</v>
      </c>
      <c r="I116" s="73">
        <f t="shared" si="123"/>
        <v>0.1145423919</v>
      </c>
      <c r="J116" s="73">
        <v>0.11454239191465465</v>
      </c>
      <c r="K116" s="73">
        <v>0.11454239191465465</v>
      </c>
      <c r="L116" s="73">
        <v>0.11454239191465465</v>
      </c>
      <c r="M116" s="73">
        <v>0.11454239191465465</v>
      </c>
      <c r="N116" s="73">
        <v>0.11454239191465465</v>
      </c>
      <c r="O116" s="96"/>
      <c r="P116" s="96"/>
      <c r="Q116" s="96"/>
      <c r="R116" s="96"/>
      <c r="S116" s="96"/>
      <c r="T116" s="96"/>
      <c r="U116" s="96"/>
      <c r="V116" s="96"/>
      <c r="W116" s="96"/>
      <c r="X116" s="96"/>
    </row>
    <row r="117" ht="14.25" customHeight="1">
      <c r="A117" s="17" t="s">
        <v>113</v>
      </c>
      <c r="B117" s="8" t="str">
        <f>'Historicals B'!C142</f>
        <v/>
      </c>
      <c r="C117" s="8" t="str">
        <f>'Historicals B'!D142</f>
        <v/>
      </c>
      <c r="D117" s="8" t="str">
        <f>'Historicals B'!E142</f>
        <v/>
      </c>
      <c r="E117" s="27">
        <f>'Historicals B'!F142</f>
        <v>3575</v>
      </c>
      <c r="F117" s="27">
        <f>'Historicals B'!G142</f>
        <v>3622</v>
      </c>
      <c r="G117" s="27">
        <f>'Historicals B'!H142</f>
        <v>3449</v>
      </c>
      <c r="H117" s="21">
        <f>'Historicals B'!I142</f>
        <v>3659</v>
      </c>
      <c r="I117" s="21">
        <f>'Historicals B'!J142</f>
        <v>4111</v>
      </c>
      <c r="J117" s="97">
        <f t="shared" ref="J117:N117" si="124">+iferror(I117*(1+J118),"nm")</f>
        <v>4618.836021</v>
      </c>
      <c r="K117" s="97">
        <f t="shared" si="124"/>
        <v>5189.405543</v>
      </c>
      <c r="L117" s="97">
        <f t="shared" si="124"/>
        <v>5830.4581</v>
      </c>
      <c r="M117" s="97">
        <f t="shared" si="124"/>
        <v>6550.700532</v>
      </c>
      <c r="N117" s="97">
        <f t="shared" si="124"/>
        <v>7359.915247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14.25" customHeight="1">
      <c r="A118" s="95" t="s">
        <v>152</v>
      </c>
      <c r="B118" s="95" t="str">
        <f t="shared" ref="B118:I118" si="125">+IFERROR(B117/A117-1,"nm")</f>
        <v>nm</v>
      </c>
      <c r="C118" s="95" t="str">
        <f t="shared" si="125"/>
        <v>nm</v>
      </c>
      <c r="D118" s="95" t="str">
        <f t="shared" si="125"/>
        <v>nm</v>
      </c>
      <c r="E118" s="95" t="str">
        <f t="shared" si="125"/>
        <v>nm</v>
      </c>
      <c r="F118" s="73">
        <f t="shared" si="125"/>
        <v>0.01314685315</v>
      </c>
      <c r="G118" s="73">
        <f t="shared" si="125"/>
        <v>-0.04776366648</v>
      </c>
      <c r="H118" s="73">
        <f t="shared" si="125"/>
        <v>0.06088721369</v>
      </c>
      <c r="I118" s="73">
        <f t="shared" si="125"/>
        <v>0.1235310194</v>
      </c>
      <c r="J118" s="73">
        <v>0.12353101940420874</v>
      </c>
      <c r="K118" s="73">
        <v>0.12353101940420874</v>
      </c>
      <c r="L118" s="73">
        <v>0.12353101940420874</v>
      </c>
      <c r="M118" s="73">
        <v>0.12353101940420874</v>
      </c>
      <c r="N118" s="73">
        <v>0.12353101940420874</v>
      </c>
      <c r="O118" s="96"/>
      <c r="P118" s="96"/>
      <c r="Q118" s="96"/>
      <c r="R118" s="96"/>
      <c r="S118" s="96"/>
      <c r="T118" s="96"/>
      <c r="U118" s="96"/>
      <c r="V118" s="96"/>
      <c r="W118" s="96"/>
      <c r="X118" s="96"/>
    </row>
    <row r="119" ht="14.25" customHeight="1">
      <c r="A119" s="95" t="s">
        <v>160</v>
      </c>
      <c r="B119" s="96" t="str">
        <f>'Historicals B'!C268</f>
        <v/>
      </c>
      <c r="C119" s="96" t="str">
        <f>'Historicals B'!D268</f>
        <v/>
      </c>
      <c r="D119" s="73">
        <f>'Historicals B'!E268</f>
        <v>0.16</v>
      </c>
      <c r="E119" s="73">
        <f>'Historicals B'!F268</f>
        <v>0.09</v>
      </c>
      <c r="F119" s="73">
        <f>'Historicals B'!G268</f>
        <v>0.12</v>
      </c>
      <c r="G119" s="73">
        <f>'Historicals B'!H268</f>
        <v>0</v>
      </c>
      <c r="H119" s="73">
        <f>'Historicals B'!I268</f>
        <v>0.08</v>
      </c>
      <c r="I119" s="73">
        <f>'Historicals B'!J268</f>
        <v>0.17</v>
      </c>
      <c r="J119" s="73">
        <v>0.17</v>
      </c>
      <c r="K119" s="73">
        <v>0.17</v>
      </c>
      <c r="L119" s="73">
        <v>0.17</v>
      </c>
      <c r="M119" s="73">
        <v>0.17</v>
      </c>
      <c r="N119" s="73">
        <v>0.17</v>
      </c>
      <c r="O119" s="96"/>
      <c r="P119" s="96"/>
      <c r="Q119" s="96"/>
      <c r="R119" s="96"/>
      <c r="S119" s="96"/>
      <c r="T119" s="96"/>
      <c r="U119" s="96"/>
      <c r="V119" s="96"/>
      <c r="W119" s="96"/>
      <c r="X119" s="96"/>
    </row>
    <row r="120" ht="14.25" customHeight="1">
      <c r="A120" s="95" t="s">
        <v>161</v>
      </c>
      <c r="B120" s="95" t="str">
        <f t="shared" ref="B120:N120" si="126">+IFERROR(B118-B119,"nm")</f>
        <v>nm</v>
      </c>
      <c r="C120" s="95" t="str">
        <f t="shared" si="126"/>
        <v>nm</v>
      </c>
      <c r="D120" s="95" t="str">
        <f t="shared" si="126"/>
        <v>nm</v>
      </c>
      <c r="E120" s="95" t="str">
        <f t="shared" si="126"/>
        <v>nm</v>
      </c>
      <c r="F120" s="73">
        <f t="shared" si="126"/>
        <v>-0.1068531469</v>
      </c>
      <c r="G120" s="73">
        <f t="shared" si="126"/>
        <v>-0.04776366648</v>
      </c>
      <c r="H120" s="73">
        <f t="shared" si="126"/>
        <v>-0.01911278631</v>
      </c>
      <c r="I120" s="73">
        <f t="shared" si="126"/>
        <v>-0.0464689806</v>
      </c>
      <c r="J120" s="73">
        <f t="shared" si="126"/>
        <v>-0.0464689806</v>
      </c>
      <c r="K120" s="73">
        <f t="shared" si="126"/>
        <v>-0.0464689806</v>
      </c>
      <c r="L120" s="73">
        <f t="shared" si="126"/>
        <v>-0.0464689806</v>
      </c>
      <c r="M120" s="73">
        <f t="shared" si="126"/>
        <v>-0.0464689806</v>
      </c>
      <c r="N120" s="73">
        <f t="shared" si="126"/>
        <v>-0.0464689806</v>
      </c>
      <c r="O120" s="96"/>
      <c r="P120" s="96"/>
      <c r="Q120" s="96"/>
      <c r="R120" s="96"/>
      <c r="S120" s="96"/>
      <c r="T120" s="96"/>
      <c r="U120" s="96"/>
      <c r="V120" s="96"/>
      <c r="W120" s="96"/>
      <c r="X120" s="96"/>
    </row>
    <row r="121" ht="14.25" customHeight="1">
      <c r="A121" s="17" t="s">
        <v>114</v>
      </c>
      <c r="B121" s="8" t="str">
        <f>'Historicals B'!C143</f>
        <v/>
      </c>
      <c r="C121" s="8" t="str">
        <f>'Historicals B'!D143</f>
        <v/>
      </c>
      <c r="D121" s="8" t="str">
        <f>'Historicals B'!E143</f>
        <v/>
      </c>
      <c r="E121" s="27">
        <f>'Historicals B'!F143</f>
        <v>1347</v>
      </c>
      <c r="F121" s="27">
        <f>'Historicals B'!G143</f>
        <v>1395</v>
      </c>
      <c r="G121" s="27">
        <f>'Historicals B'!H143</f>
        <v>1365</v>
      </c>
      <c r="H121" s="21">
        <f>'Historicals B'!I143</f>
        <v>1494</v>
      </c>
      <c r="I121" s="21">
        <f>'Historicals B'!J143</f>
        <v>1610</v>
      </c>
      <c r="J121" s="97">
        <f t="shared" ref="J121:N121" si="127">+iferror(I121*(1+J122),"nm")</f>
        <v>1735.006693</v>
      </c>
      <c r="K121" s="97">
        <f t="shared" si="127"/>
        <v>1869.719395</v>
      </c>
      <c r="L121" s="97">
        <f t="shared" si="127"/>
        <v>2014.891718</v>
      </c>
      <c r="M121" s="97">
        <f t="shared" si="127"/>
        <v>2171.335787</v>
      </c>
      <c r="N121" s="97">
        <f t="shared" si="127"/>
        <v>2339.926785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14.25" customHeight="1">
      <c r="A122" s="95" t="s">
        <v>152</v>
      </c>
      <c r="B122" s="95" t="str">
        <f t="shared" ref="B122:I122" si="128">+IFERROR(B121/A121-1,"nm")</f>
        <v>nm</v>
      </c>
      <c r="C122" s="95" t="str">
        <f t="shared" si="128"/>
        <v>nm</v>
      </c>
      <c r="D122" s="95" t="str">
        <f t="shared" si="128"/>
        <v>nm</v>
      </c>
      <c r="E122" s="95" t="str">
        <f t="shared" si="128"/>
        <v>nm</v>
      </c>
      <c r="F122" s="73">
        <f t="shared" si="128"/>
        <v>0.03563474388</v>
      </c>
      <c r="G122" s="73">
        <f t="shared" si="128"/>
        <v>-0.02150537634</v>
      </c>
      <c r="H122" s="73">
        <f t="shared" si="128"/>
        <v>0.09450549451</v>
      </c>
      <c r="I122" s="73">
        <f t="shared" si="128"/>
        <v>0.07764390897</v>
      </c>
      <c r="J122" s="73">
        <v>0.07764390896921025</v>
      </c>
      <c r="K122" s="73">
        <v>0.07764390896921025</v>
      </c>
      <c r="L122" s="73">
        <v>0.07764390896921025</v>
      </c>
      <c r="M122" s="73">
        <v>0.07764390896921025</v>
      </c>
      <c r="N122" s="73">
        <v>0.07764390896921025</v>
      </c>
      <c r="O122" s="96"/>
      <c r="P122" s="96"/>
      <c r="Q122" s="96"/>
      <c r="R122" s="96"/>
      <c r="S122" s="96"/>
      <c r="T122" s="96"/>
      <c r="U122" s="96"/>
      <c r="V122" s="96"/>
      <c r="W122" s="96"/>
      <c r="X122" s="96"/>
    </row>
    <row r="123" ht="14.25" customHeight="1">
      <c r="A123" s="95" t="s">
        <v>160</v>
      </c>
      <c r="B123" s="96" t="str">
        <f>'Historicals B'!C269</f>
        <v/>
      </c>
      <c r="C123" s="96" t="str">
        <f>'Historicals B'!D269</f>
        <v/>
      </c>
      <c r="D123" s="73">
        <f>'Historicals B'!E269</f>
        <v>0.09</v>
      </c>
      <c r="E123" s="73">
        <f>'Historicals B'!F269</f>
        <v>0.15</v>
      </c>
      <c r="F123" s="73">
        <f>'Historicals B'!G269</f>
        <v>0.15</v>
      </c>
      <c r="G123" s="73">
        <f>'Historicals B'!H269</f>
        <v>0.03</v>
      </c>
      <c r="H123" s="73">
        <f>'Historicals B'!I269</f>
        <v>0.1</v>
      </c>
      <c r="I123" s="73">
        <f>'Historicals B'!J269</f>
        <v>0.12</v>
      </c>
      <c r="J123" s="73">
        <v>0.12</v>
      </c>
      <c r="K123" s="73">
        <v>0.12</v>
      </c>
      <c r="L123" s="73">
        <v>0.12</v>
      </c>
      <c r="M123" s="73">
        <v>0.12</v>
      </c>
      <c r="N123" s="73">
        <v>0.12</v>
      </c>
      <c r="O123" s="96"/>
      <c r="P123" s="96"/>
      <c r="Q123" s="96"/>
      <c r="R123" s="96"/>
      <c r="S123" s="96"/>
      <c r="T123" s="96"/>
      <c r="U123" s="96"/>
      <c r="V123" s="96"/>
      <c r="W123" s="96"/>
      <c r="X123" s="96"/>
    </row>
    <row r="124" ht="14.25" customHeight="1">
      <c r="A124" s="95" t="s">
        <v>161</v>
      </c>
      <c r="B124" s="95" t="str">
        <f t="shared" ref="B124:N124" si="129">+IFERROR(B122-B123,"nm")</f>
        <v>nm</v>
      </c>
      <c r="C124" s="95" t="str">
        <f t="shared" si="129"/>
        <v>nm</v>
      </c>
      <c r="D124" s="95" t="str">
        <f t="shared" si="129"/>
        <v>nm</v>
      </c>
      <c r="E124" s="95" t="str">
        <f t="shared" si="129"/>
        <v>nm</v>
      </c>
      <c r="F124" s="73">
        <f t="shared" si="129"/>
        <v>-0.1143652561</v>
      </c>
      <c r="G124" s="73">
        <f t="shared" si="129"/>
        <v>-0.05150537634</v>
      </c>
      <c r="H124" s="73">
        <f t="shared" si="129"/>
        <v>-0.005494505495</v>
      </c>
      <c r="I124" s="73">
        <f t="shared" si="129"/>
        <v>-0.04235609103</v>
      </c>
      <c r="J124" s="73">
        <f t="shared" si="129"/>
        <v>-0.04235609103</v>
      </c>
      <c r="K124" s="73">
        <f t="shared" si="129"/>
        <v>-0.04235609103</v>
      </c>
      <c r="L124" s="73">
        <f t="shared" si="129"/>
        <v>-0.04235609103</v>
      </c>
      <c r="M124" s="73">
        <f t="shared" si="129"/>
        <v>-0.04235609103</v>
      </c>
      <c r="N124" s="73">
        <f t="shared" si="129"/>
        <v>-0.04235609103</v>
      </c>
      <c r="O124" s="96"/>
      <c r="P124" s="96"/>
      <c r="Q124" s="96"/>
      <c r="R124" s="96"/>
      <c r="S124" s="96"/>
      <c r="T124" s="96"/>
      <c r="U124" s="96"/>
      <c r="V124" s="96"/>
      <c r="W124" s="96"/>
      <c r="X124" s="96"/>
    </row>
    <row r="125" ht="14.25" customHeight="1">
      <c r="A125" s="17" t="s">
        <v>115</v>
      </c>
      <c r="B125" s="8" t="str">
        <f>'Historicals B'!C144</f>
        <v/>
      </c>
      <c r="C125" s="8" t="str">
        <f>'Historicals B'!D144</f>
        <v/>
      </c>
      <c r="D125" s="8" t="str">
        <f>'Historicals B'!E144</f>
        <v/>
      </c>
      <c r="E125" s="27">
        <f>'Historicals B'!F144</f>
        <v>244</v>
      </c>
      <c r="F125" s="27">
        <f>'Historicals B'!G144</f>
        <v>237</v>
      </c>
      <c r="G125" s="27">
        <f>'Historicals B'!H144</f>
        <v>214</v>
      </c>
      <c r="H125" s="27">
        <f>'Historicals B'!I144</f>
        <v>190</v>
      </c>
      <c r="I125" s="27">
        <f>'Historicals B'!J144</f>
        <v>234</v>
      </c>
      <c r="J125" s="97">
        <f t="shared" ref="J125:N125" si="130">+iferror(I125*(1+J126),"nm")</f>
        <v>288.1894737</v>
      </c>
      <c r="K125" s="97">
        <f t="shared" si="130"/>
        <v>354.9280886</v>
      </c>
      <c r="L125" s="97">
        <f t="shared" si="130"/>
        <v>437.1219618</v>
      </c>
      <c r="M125" s="97">
        <f t="shared" si="130"/>
        <v>538.3502056</v>
      </c>
      <c r="N125" s="97">
        <f t="shared" si="130"/>
        <v>663.0207795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14.25" customHeight="1">
      <c r="A126" s="95" t="s">
        <v>152</v>
      </c>
      <c r="B126" s="95" t="str">
        <f t="shared" ref="B126:I126" si="131">+IFERROR(B125/A125-1,"nm")</f>
        <v>nm</v>
      </c>
      <c r="C126" s="95" t="str">
        <f t="shared" si="131"/>
        <v>nm</v>
      </c>
      <c r="D126" s="95" t="str">
        <f t="shared" si="131"/>
        <v>nm</v>
      </c>
      <c r="E126" s="95" t="str">
        <f t="shared" si="131"/>
        <v>nm</v>
      </c>
      <c r="F126" s="73">
        <f t="shared" si="131"/>
        <v>-0.02868852459</v>
      </c>
      <c r="G126" s="73">
        <f t="shared" si="131"/>
        <v>-0.0970464135</v>
      </c>
      <c r="H126" s="73">
        <f t="shared" si="131"/>
        <v>-0.1121495327</v>
      </c>
      <c r="I126" s="73">
        <f t="shared" si="131"/>
        <v>0.2315789474</v>
      </c>
      <c r="J126" s="73">
        <v>0.2315789473684211</v>
      </c>
      <c r="K126" s="73">
        <v>0.2315789473684211</v>
      </c>
      <c r="L126" s="73">
        <v>0.2315789473684211</v>
      </c>
      <c r="M126" s="73">
        <v>0.2315789473684211</v>
      </c>
      <c r="N126" s="73">
        <v>0.2315789473684211</v>
      </c>
      <c r="O126" s="96"/>
      <c r="P126" s="96"/>
      <c r="Q126" s="96"/>
      <c r="R126" s="96"/>
      <c r="S126" s="96"/>
      <c r="T126" s="96"/>
      <c r="U126" s="96"/>
      <c r="V126" s="96"/>
      <c r="W126" s="96"/>
      <c r="X126" s="96"/>
    </row>
    <row r="127" ht="14.25" customHeight="1">
      <c r="A127" s="95" t="s">
        <v>160</v>
      </c>
      <c r="B127" s="96" t="str">
        <f>'Historicals B'!C270</f>
        <v/>
      </c>
      <c r="C127" s="96" t="str">
        <f>'Historicals B'!D270</f>
        <v/>
      </c>
      <c r="D127" s="73">
        <f>'Historicals B'!E270</f>
        <v>-0.01</v>
      </c>
      <c r="E127" s="73">
        <f>'Historicals B'!F270</f>
        <v>-0.08</v>
      </c>
      <c r="F127" s="73">
        <f>'Historicals B'!G270</f>
        <v>0.08</v>
      </c>
      <c r="G127" s="73">
        <f>'Historicals B'!H270</f>
        <v>-0.04</v>
      </c>
      <c r="H127" s="73">
        <f>'Historicals B'!I270</f>
        <v>-0.09</v>
      </c>
      <c r="I127" s="73">
        <f>'Historicals B'!J270</f>
        <v>0.28</v>
      </c>
      <c r="J127" s="73">
        <v>0.28</v>
      </c>
      <c r="K127" s="73">
        <v>0.28</v>
      </c>
      <c r="L127" s="73">
        <v>0.28</v>
      </c>
      <c r="M127" s="73">
        <v>0.28</v>
      </c>
      <c r="N127" s="73">
        <v>0.28</v>
      </c>
      <c r="O127" s="96"/>
      <c r="P127" s="96"/>
      <c r="Q127" s="96"/>
      <c r="R127" s="96"/>
      <c r="S127" s="96"/>
      <c r="T127" s="96"/>
      <c r="U127" s="96"/>
      <c r="V127" s="96"/>
      <c r="W127" s="96"/>
      <c r="X127" s="96"/>
    </row>
    <row r="128" ht="14.25" customHeight="1">
      <c r="A128" s="95" t="s">
        <v>161</v>
      </c>
      <c r="B128" s="95" t="str">
        <f t="shared" ref="B128:N128" si="132">+IFERROR(B126-B127,"nm")</f>
        <v>nm</v>
      </c>
      <c r="C128" s="95" t="str">
        <f t="shared" si="132"/>
        <v>nm</v>
      </c>
      <c r="D128" s="95" t="str">
        <f t="shared" si="132"/>
        <v>nm</v>
      </c>
      <c r="E128" s="95" t="str">
        <f t="shared" si="132"/>
        <v>nm</v>
      </c>
      <c r="F128" s="73">
        <f t="shared" si="132"/>
        <v>-0.1086885246</v>
      </c>
      <c r="G128" s="73">
        <f t="shared" si="132"/>
        <v>-0.0570464135</v>
      </c>
      <c r="H128" s="73">
        <f t="shared" si="132"/>
        <v>-0.02214953271</v>
      </c>
      <c r="I128" s="73">
        <f t="shared" si="132"/>
        <v>-0.04842105263</v>
      </c>
      <c r="J128" s="73">
        <f t="shared" si="132"/>
        <v>-0.04842105263</v>
      </c>
      <c r="K128" s="73">
        <f t="shared" si="132"/>
        <v>-0.04842105263</v>
      </c>
      <c r="L128" s="73">
        <f t="shared" si="132"/>
        <v>-0.04842105263</v>
      </c>
      <c r="M128" s="73">
        <f t="shared" si="132"/>
        <v>-0.04842105263</v>
      </c>
      <c r="N128" s="73">
        <f t="shared" si="132"/>
        <v>-0.04842105263</v>
      </c>
      <c r="O128" s="96"/>
      <c r="P128" s="96"/>
      <c r="Q128" s="96"/>
      <c r="R128" s="96"/>
      <c r="S128" s="96"/>
      <c r="T128" s="96"/>
      <c r="U128" s="96"/>
      <c r="V128" s="96"/>
      <c r="W128" s="96"/>
      <c r="X128" s="96"/>
    </row>
    <row r="129" ht="14.25" customHeight="1">
      <c r="A129" s="85" t="s">
        <v>20</v>
      </c>
      <c r="B129" s="13">
        <f t="shared" ref="B129:C129" si="133">B132+B136</f>
        <v>0</v>
      </c>
      <c r="C129" s="13">
        <f t="shared" si="133"/>
        <v>0</v>
      </c>
      <c r="D129" s="8"/>
      <c r="E129" s="13">
        <f t="shared" ref="E129:N129" si="134">E132+E136</f>
        <v>1244</v>
      </c>
      <c r="F129" s="13">
        <f t="shared" si="134"/>
        <v>1376</v>
      </c>
      <c r="G129" s="13">
        <f t="shared" si="134"/>
        <v>1230</v>
      </c>
      <c r="H129" s="13">
        <f t="shared" si="134"/>
        <v>1573</v>
      </c>
      <c r="I129" s="13">
        <f t="shared" si="134"/>
        <v>1938</v>
      </c>
      <c r="J129" s="98">
        <f t="shared" si="134"/>
        <v>2159.983156</v>
      </c>
      <c r="K129" s="98">
        <f t="shared" si="134"/>
        <v>2407.392793</v>
      </c>
      <c r="L129" s="98">
        <f t="shared" si="134"/>
        <v>2683.141321</v>
      </c>
      <c r="M129" s="98">
        <f t="shared" si="134"/>
        <v>2990.474746</v>
      </c>
      <c r="N129" s="98">
        <f t="shared" si="134"/>
        <v>3333.010877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14.25" customHeight="1">
      <c r="A130" s="95" t="s">
        <v>152</v>
      </c>
      <c r="B130" s="95" t="str">
        <f t="shared" ref="B130:N130" si="135">+IFERROR(B129/A129-1,"nm")</f>
        <v>nm</v>
      </c>
      <c r="C130" s="95" t="str">
        <f t="shared" si="135"/>
        <v>nm</v>
      </c>
      <c r="D130" s="95" t="str">
        <f t="shared" si="135"/>
        <v>nm</v>
      </c>
      <c r="E130" s="95" t="str">
        <f t="shared" si="135"/>
        <v>nm</v>
      </c>
      <c r="F130" s="73">
        <f t="shared" si="135"/>
        <v>0.1061093248</v>
      </c>
      <c r="G130" s="73">
        <f t="shared" si="135"/>
        <v>-0.1061046512</v>
      </c>
      <c r="H130" s="73">
        <f t="shared" si="135"/>
        <v>0.2788617886</v>
      </c>
      <c r="I130" s="73">
        <f t="shared" si="135"/>
        <v>0.2320406866</v>
      </c>
      <c r="J130" s="73">
        <f t="shared" si="135"/>
        <v>0.1145423919</v>
      </c>
      <c r="K130" s="73">
        <f t="shared" si="135"/>
        <v>0.1145423919</v>
      </c>
      <c r="L130" s="73">
        <f t="shared" si="135"/>
        <v>0.1145423919</v>
      </c>
      <c r="M130" s="73">
        <f t="shared" si="135"/>
        <v>0.1145423919</v>
      </c>
      <c r="N130" s="73">
        <f t="shared" si="135"/>
        <v>0.1145423919</v>
      </c>
      <c r="O130" s="96"/>
      <c r="P130" s="96"/>
      <c r="Q130" s="96"/>
      <c r="R130" s="96"/>
      <c r="S130" s="96"/>
      <c r="T130" s="96"/>
      <c r="U130" s="96"/>
      <c r="V130" s="96"/>
      <c r="W130" s="96"/>
      <c r="X130" s="96"/>
    </row>
    <row r="131" ht="14.25" customHeight="1">
      <c r="A131" s="95" t="s">
        <v>153</v>
      </c>
      <c r="B131" s="95" t="str">
        <f t="shared" ref="B131:N131" si="136">+IFERROR(B129/B$115,"nm")</f>
        <v>nm</v>
      </c>
      <c r="C131" s="95" t="str">
        <f t="shared" si="136"/>
        <v>nm</v>
      </c>
      <c r="D131" s="95" t="str">
        <f t="shared" si="136"/>
        <v>nm</v>
      </c>
      <c r="E131" s="73">
        <f t="shared" si="136"/>
        <v>0.2408052652</v>
      </c>
      <c r="F131" s="73">
        <f t="shared" si="136"/>
        <v>0.2618956985</v>
      </c>
      <c r="G131" s="73">
        <f t="shared" si="136"/>
        <v>0.2446300716</v>
      </c>
      <c r="H131" s="73">
        <f t="shared" si="136"/>
        <v>0.2944038929</v>
      </c>
      <c r="I131" s="73">
        <f t="shared" si="136"/>
        <v>0.325440806</v>
      </c>
      <c r="J131" s="73">
        <f t="shared" si="136"/>
        <v>0.325440806</v>
      </c>
      <c r="K131" s="73">
        <f t="shared" si="136"/>
        <v>0.325440806</v>
      </c>
      <c r="L131" s="73">
        <f t="shared" si="136"/>
        <v>0.325440806</v>
      </c>
      <c r="M131" s="73">
        <f t="shared" si="136"/>
        <v>0.325440806</v>
      </c>
      <c r="N131" s="73">
        <f t="shared" si="136"/>
        <v>0.325440806</v>
      </c>
      <c r="O131" s="96"/>
      <c r="P131" s="96"/>
      <c r="Q131" s="96"/>
      <c r="R131" s="96"/>
      <c r="S131" s="96"/>
      <c r="T131" s="96"/>
      <c r="U131" s="96"/>
      <c r="V131" s="96"/>
      <c r="W131" s="96"/>
      <c r="X131" s="96"/>
    </row>
    <row r="132" ht="14.25" customHeight="1">
      <c r="A132" s="85" t="s">
        <v>154</v>
      </c>
      <c r="B132" s="17" t="str">
        <f>'Historicals B'!C204</f>
        <v/>
      </c>
      <c r="C132" s="17" t="str">
        <f>'Historicals B'!D204</f>
        <v/>
      </c>
      <c r="D132" s="13">
        <f>'Historicals B'!E204</f>
        <v>54</v>
      </c>
      <c r="E132" s="13">
        <f>'Historicals B'!F204</f>
        <v>55</v>
      </c>
      <c r="F132" s="13">
        <f>'Historicals B'!G204</f>
        <v>53</v>
      </c>
      <c r="G132" s="13">
        <f>'Historicals B'!H204</f>
        <v>46</v>
      </c>
      <c r="H132" s="13">
        <f>'Historicals B'!I204</f>
        <v>43</v>
      </c>
      <c r="I132" s="13">
        <f>'Historicals B'!J204</f>
        <v>42</v>
      </c>
      <c r="J132" s="98">
        <f t="shared" ref="J132:N132" si="137">J135*J142</f>
        <v>46.81078046</v>
      </c>
      <c r="K132" s="98">
        <f t="shared" si="137"/>
        <v>52.17259922</v>
      </c>
      <c r="L132" s="98">
        <f t="shared" si="137"/>
        <v>58.14857353</v>
      </c>
      <c r="M132" s="98">
        <f t="shared" si="137"/>
        <v>64.80905023</v>
      </c>
      <c r="N132" s="98">
        <f t="shared" si="137"/>
        <v>72.23243386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14.25" customHeight="1">
      <c r="A133" s="95" t="s">
        <v>152</v>
      </c>
      <c r="B133" s="95" t="str">
        <f t="shared" ref="B133:N133" si="138">+IFERROR(B132/A132-1,"nm")</f>
        <v>nm</v>
      </c>
      <c r="C133" s="95" t="str">
        <f t="shared" si="138"/>
        <v>nm</v>
      </c>
      <c r="D133" s="95" t="str">
        <f t="shared" si="138"/>
        <v>nm</v>
      </c>
      <c r="E133" s="73">
        <f t="shared" si="138"/>
        <v>0.01851851852</v>
      </c>
      <c r="F133" s="73">
        <f t="shared" si="138"/>
        <v>-0.03636363636</v>
      </c>
      <c r="G133" s="73">
        <f t="shared" si="138"/>
        <v>-0.1320754717</v>
      </c>
      <c r="H133" s="73">
        <f t="shared" si="138"/>
        <v>-0.0652173913</v>
      </c>
      <c r="I133" s="73">
        <f t="shared" si="138"/>
        <v>-0.02325581395</v>
      </c>
      <c r="J133" s="73">
        <f t="shared" si="138"/>
        <v>0.1145423919</v>
      </c>
      <c r="K133" s="73">
        <f t="shared" si="138"/>
        <v>0.1145423919</v>
      </c>
      <c r="L133" s="73">
        <f t="shared" si="138"/>
        <v>0.1145423919</v>
      </c>
      <c r="M133" s="73">
        <f t="shared" si="138"/>
        <v>0.1145423919</v>
      </c>
      <c r="N133" s="73">
        <f t="shared" si="138"/>
        <v>0.1145423919</v>
      </c>
      <c r="O133" s="96"/>
      <c r="P133" s="96"/>
      <c r="Q133" s="96"/>
      <c r="R133" s="96"/>
      <c r="S133" s="96"/>
      <c r="T133" s="96"/>
      <c r="U133" s="96"/>
      <c r="V133" s="96"/>
      <c r="W133" s="96"/>
      <c r="X133" s="96"/>
    </row>
    <row r="134" ht="14.25" customHeight="1">
      <c r="A134" s="95" t="s">
        <v>155</v>
      </c>
      <c r="B134" s="95" t="str">
        <f t="shared" ref="B134:N134" si="139">+IFERROR(B132/B$115,"nm")</f>
        <v>nm</v>
      </c>
      <c r="C134" s="95" t="str">
        <f t="shared" si="139"/>
        <v>nm</v>
      </c>
      <c r="D134" s="95" t="str">
        <f t="shared" si="139"/>
        <v>nm</v>
      </c>
      <c r="E134" s="73">
        <f t="shared" si="139"/>
        <v>0.01064653504</v>
      </c>
      <c r="F134" s="73">
        <f t="shared" si="139"/>
        <v>0.01008755234</v>
      </c>
      <c r="G134" s="73">
        <f t="shared" si="139"/>
        <v>0.009148766905</v>
      </c>
      <c r="H134" s="73">
        <f t="shared" si="139"/>
        <v>0.008047913157</v>
      </c>
      <c r="I134" s="73">
        <f t="shared" si="139"/>
        <v>0.007052896725</v>
      </c>
      <c r="J134" s="73">
        <f t="shared" si="139"/>
        <v>0.007052896725</v>
      </c>
      <c r="K134" s="73">
        <f t="shared" si="139"/>
        <v>0.007052896725</v>
      </c>
      <c r="L134" s="73">
        <f t="shared" si="139"/>
        <v>0.007052896725</v>
      </c>
      <c r="M134" s="73">
        <f t="shared" si="139"/>
        <v>0.007052896725</v>
      </c>
      <c r="N134" s="73">
        <f t="shared" si="139"/>
        <v>0.007052896725</v>
      </c>
      <c r="O134" s="96"/>
      <c r="P134" s="96"/>
      <c r="Q134" s="96"/>
      <c r="R134" s="96"/>
      <c r="S134" s="96"/>
      <c r="T134" s="96"/>
      <c r="U134" s="96"/>
      <c r="V134" s="96"/>
      <c r="W134" s="96"/>
      <c r="X134" s="96"/>
    </row>
    <row r="135" ht="14.25" customHeight="1">
      <c r="A135" s="95" t="s">
        <v>162</v>
      </c>
      <c r="B135" s="95" t="str">
        <f t="shared" ref="B135:I135" si="140">+IFERROR(B132/B142,"nm")</f>
        <v>nm</v>
      </c>
      <c r="C135" s="95" t="str">
        <f t="shared" si="140"/>
        <v>nm</v>
      </c>
      <c r="D135" s="73">
        <f t="shared" si="140"/>
        <v>0.1588235294</v>
      </c>
      <c r="E135" s="73">
        <f t="shared" si="140"/>
        <v>0.1622418879</v>
      </c>
      <c r="F135" s="73">
        <f t="shared" si="140"/>
        <v>0.1625766871</v>
      </c>
      <c r="G135" s="73">
        <f t="shared" si="140"/>
        <v>0.1554054054</v>
      </c>
      <c r="H135" s="73">
        <f t="shared" si="140"/>
        <v>0.1414473684</v>
      </c>
      <c r="I135" s="73">
        <f t="shared" si="140"/>
        <v>0.1532846715</v>
      </c>
      <c r="J135" s="73">
        <v>0.15328467153284672</v>
      </c>
      <c r="K135" s="73">
        <v>0.15328467153284672</v>
      </c>
      <c r="L135" s="73">
        <v>0.15328467153284672</v>
      </c>
      <c r="M135" s="73">
        <v>0.15328467153284672</v>
      </c>
      <c r="N135" s="73">
        <v>0.15328467153284672</v>
      </c>
      <c r="O135" s="96"/>
      <c r="P135" s="96"/>
      <c r="Q135" s="96"/>
      <c r="R135" s="96"/>
      <c r="S135" s="96"/>
      <c r="T135" s="96"/>
      <c r="U135" s="96"/>
      <c r="V135" s="96"/>
      <c r="W135" s="96"/>
      <c r="X135" s="96"/>
    </row>
    <row r="136" ht="14.25" customHeight="1">
      <c r="A136" s="85" t="s">
        <v>156</v>
      </c>
      <c r="B136" s="17" t="str">
        <f>'Historicals B'!C157</f>
        <v/>
      </c>
      <c r="C136" s="17" t="str">
        <f>'Historicals B'!D157</f>
        <v/>
      </c>
      <c r="D136" s="17" t="str">
        <f>'Historicals B'!E157</f>
        <v/>
      </c>
      <c r="E136" s="13">
        <f>'Historicals B'!F157</f>
        <v>1189</v>
      </c>
      <c r="F136" s="13">
        <f>'Historicals B'!G157</f>
        <v>1323</v>
      </c>
      <c r="G136" s="13">
        <f>'Historicals B'!H157</f>
        <v>1184</v>
      </c>
      <c r="H136" s="13">
        <f>'Historicals B'!I157</f>
        <v>1530</v>
      </c>
      <c r="I136" s="13">
        <f>'Historicals B'!J157</f>
        <v>1896</v>
      </c>
      <c r="J136" s="98">
        <f t="shared" ref="J136:N136" si="141">+J138*J115</f>
        <v>2113.172375</v>
      </c>
      <c r="K136" s="98">
        <f t="shared" si="141"/>
        <v>2355.220193</v>
      </c>
      <c r="L136" s="98">
        <f t="shared" si="141"/>
        <v>2624.992748</v>
      </c>
      <c r="M136" s="98">
        <f t="shared" si="141"/>
        <v>2925.665696</v>
      </c>
      <c r="N136" s="98">
        <f t="shared" si="141"/>
        <v>3260.778443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14.25" customHeight="1">
      <c r="A137" s="95" t="s">
        <v>152</v>
      </c>
      <c r="B137" s="95" t="str">
        <f t="shared" ref="B137:N137" si="142">+IFERROR(B136/A136-1,"nm")</f>
        <v>nm</v>
      </c>
      <c r="C137" s="95" t="str">
        <f t="shared" si="142"/>
        <v>nm</v>
      </c>
      <c r="D137" s="95" t="str">
        <f t="shared" si="142"/>
        <v>nm</v>
      </c>
      <c r="E137" s="95" t="str">
        <f t="shared" si="142"/>
        <v>nm</v>
      </c>
      <c r="F137" s="73">
        <f t="shared" si="142"/>
        <v>0.1126997477</v>
      </c>
      <c r="G137" s="73">
        <f t="shared" si="142"/>
        <v>-0.1050642479</v>
      </c>
      <c r="H137" s="73">
        <f t="shared" si="142"/>
        <v>0.2922297297</v>
      </c>
      <c r="I137" s="73">
        <f t="shared" si="142"/>
        <v>0.2392156863</v>
      </c>
      <c r="J137" s="73">
        <f t="shared" si="142"/>
        <v>0.1145423919</v>
      </c>
      <c r="K137" s="73">
        <f t="shared" si="142"/>
        <v>0.1145423919</v>
      </c>
      <c r="L137" s="73">
        <f t="shared" si="142"/>
        <v>0.1145423919</v>
      </c>
      <c r="M137" s="73">
        <f t="shared" si="142"/>
        <v>0.1145423919</v>
      </c>
      <c r="N137" s="73">
        <f t="shared" si="142"/>
        <v>0.1145423919</v>
      </c>
      <c r="O137" s="96"/>
      <c r="P137" s="96"/>
      <c r="Q137" s="96"/>
      <c r="R137" s="96"/>
      <c r="S137" s="96"/>
      <c r="T137" s="96"/>
      <c r="U137" s="96"/>
      <c r="V137" s="96"/>
      <c r="W137" s="96"/>
      <c r="X137" s="96"/>
    </row>
    <row r="138" ht="14.25" customHeight="1">
      <c r="A138" s="95" t="s">
        <v>153</v>
      </c>
      <c r="B138" s="95" t="str">
        <f t="shared" ref="B138:I138" si="143">+IFERROR(B136/B$115,"nm")</f>
        <v>nm</v>
      </c>
      <c r="C138" s="95" t="str">
        <f t="shared" si="143"/>
        <v>nm</v>
      </c>
      <c r="D138" s="95" t="str">
        <f t="shared" si="143"/>
        <v>nm</v>
      </c>
      <c r="E138" s="73">
        <f t="shared" si="143"/>
        <v>0.2301587302</v>
      </c>
      <c r="F138" s="73">
        <f t="shared" si="143"/>
        <v>0.2518081462</v>
      </c>
      <c r="G138" s="73">
        <f t="shared" si="143"/>
        <v>0.2354813047</v>
      </c>
      <c r="H138" s="73">
        <f t="shared" si="143"/>
        <v>0.2863559798</v>
      </c>
      <c r="I138" s="73">
        <f t="shared" si="143"/>
        <v>0.3183879093</v>
      </c>
      <c r="J138" s="73">
        <v>0.31838790931989924</v>
      </c>
      <c r="K138" s="73">
        <v>0.31838790931989924</v>
      </c>
      <c r="L138" s="73">
        <v>0.31838790931989924</v>
      </c>
      <c r="M138" s="73">
        <v>0.31838790931989924</v>
      </c>
      <c r="N138" s="73">
        <v>0.31838790931989924</v>
      </c>
      <c r="O138" s="96"/>
      <c r="P138" s="96"/>
      <c r="Q138" s="96"/>
      <c r="R138" s="96"/>
      <c r="S138" s="96"/>
      <c r="T138" s="96"/>
      <c r="U138" s="96"/>
      <c r="V138" s="96"/>
      <c r="W138" s="96"/>
      <c r="X138" s="96"/>
    </row>
    <row r="139" ht="14.25" customHeight="1">
      <c r="A139" s="85" t="s">
        <v>157</v>
      </c>
      <c r="B139" s="17" t="str">
        <f>'Historicals B'!C189</f>
        <v/>
      </c>
      <c r="C139" s="17" t="str">
        <f>'Historicals B'!D189</f>
        <v/>
      </c>
      <c r="D139" s="13">
        <f>'Historicals B'!E189</f>
        <v>59</v>
      </c>
      <c r="E139" s="13">
        <f>'Historicals B'!F189</f>
        <v>49</v>
      </c>
      <c r="F139" s="13">
        <f>'Historicals B'!G189</f>
        <v>47</v>
      </c>
      <c r="G139" s="13">
        <f>'Historicals B'!H189</f>
        <v>41</v>
      </c>
      <c r="H139" s="13">
        <f>'Historicals B'!I189</f>
        <v>54</v>
      </c>
      <c r="I139" s="13">
        <f>'Historicals B'!J189</f>
        <v>56</v>
      </c>
      <c r="J139" s="98">
        <f t="shared" ref="J139:N139" si="144">+IFERROR(J115*J141,"nm")</f>
        <v>62.41437395</v>
      </c>
      <c r="K139" s="98">
        <f t="shared" si="144"/>
        <v>69.56346563</v>
      </c>
      <c r="L139" s="98">
        <f t="shared" si="144"/>
        <v>77.53143137</v>
      </c>
      <c r="M139" s="98">
        <f t="shared" si="144"/>
        <v>86.41206697</v>
      </c>
      <c r="N139" s="98">
        <f t="shared" si="144"/>
        <v>96.30991181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14.25" customHeight="1">
      <c r="A140" s="95" t="s">
        <v>152</v>
      </c>
      <c r="B140" s="95" t="str">
        <f t="shared" ref="B140:N140" si="145">+IFERROR(B139/A139-1,"nm")</f>
        <v>nm</v>
      </c>
      <c r="C140" s="95" t="str">
        <f t="shared" si="145"/>
        <v>nm</v>
      </c>
      <c r="D140" s="95" t="str">
        <f t="shared" si="145"/>
        <v>nm</v>
      </c>
      <c r="E140" s="73">
        <f t="shared" si="145"/>
        <v>-0.1694915254</v>
      </c>
      <c r="F140" s="73">
        <f t="shared" si="145"/>
        <v>-0.04081632653</v>
      </c>
      <c r="G140" s="73">
        <f t="shared" si="145"/>
        <v>-0.1276595745</v>
      </c>
      <c r="H140" s="73">
        <f t="shared" si="145"/>
        <v>0.3170731707</v>
      </c>
      <c r="I140" s="73">
        <f t="shared" si="145"/>
        <v>0.03703703704</v>
      </c>
      <c r="J140" s="73">
        <f t="shared" si="145"/>
        <v>0.1145423919</v>
      </c>
      <c r="K140" s="73">
        <f t="shared" si="145"/>
        <v>0.1145423919</v>
      </c>
      <c r="L140" s="73">
        <f t="shared" si="145"/>
        <v>0.1145423919</v>
      </c>
      <c r="M140" s="73">
        <f t="shared" si="145"/>
        <v>0.1145423919</v>
      </c>
      <c r="N140" s="73">
        <f t="shared" si="145"/>
        <v>0.1145423919</v>
      </c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ht="14.25" customHeight="1">
      <c r="A141" s="95" t="s">
        <v>155</v>
      </c>
      <c r="B141" s="95" t="str">
        <f t="shared" ref="B141:I141" si="146">+IFERROR(B139/B$115,"nm")</f>
        <v>nm</v>
      </c>
      <c r="C141" s="95" t="str">
        <f t="shared" si="146"/>
        <v>nm</v>
      </c>
      <c r="D141" s="95" t="str">
        <f t="shared" si="146"/>
        <v>nm</v>
      </c>
      <c r="E141" s="73">
        <f t="shared" si="146"/>
        <v>0.009485094851</v>
      </c>
      <c r="F141" s="73">
        <f t="shared" si="146"/>
        <v>0.008945565284</v>
      </c>
      <c r="G141" s="73">
        <f t="shared" si="146"/>
        <v>0.00815433572</v>
      </c>
      <c r="H141" s="73">
        <f t="shared" si="146"/>
        <v>0.01010668164</v>
      </c>
      <c r="I141" s="73">
        <f t="shared" si="146"/>
        <v>0.009403862301</v>
      </c>
      <c r="J141" s="73">
        <v>0.009403862300587741</v>
      </c>
      <c r="K141" s="73">
        <v>0.009403862300587741</v>
      </c>
      <c r="L141" s="73">
        <v>0.009403862300587741</v>
      </c>
      <c r="M141" s="73">
        <v>0.009403862300587741</v>
      </c>
      <c r="N141" s="73">
        <v>0.009403862300587741</v>
      </c>
      <c r="O141" s="96"/>
      <c r="P141" s="96"/>
      <c r="Q141" s="96"/>
      <c r="R141" s="96"/>
      <c r="S141" s="96"/>
      <c r="T141" s="96"/>
      <c r="U141" s="96"/>
      <c r="V141" s="96"/>
      <c r="W141" s="96"/>
      <c r="X141" s="96"/>
    </row>
    <row r="142" ht="14.25" customHeight="1">
      <c r="A142" s="85" t="s">
        <v>158</v>
      </c>
      <c r="B142" s="17" t="str">
        <f>'Historicals B'!C174</f>
        <v/>
      </c>
      <c r="C142" s="17" t="str">
        <f>'Historicals B'!D174</f>
        <v/>
      </c>
      <c r="D142" s="13">
        <f>'Historicals B'!E174</f>
        <v>340</v>
      </c>
      <c r="E142" s="13">
        <f>'Historicals B'!F174</f>
        <v>339</v>
      </c>
      <c r="F142" s="13">
        <f>'Historicals B'!G174</f>
        <v>326</v>
      </c>
      <c r="G142" s="13">
        <f>'Historicals B'!H174</f>
        <v>296</v>
      </c>
      <c r="H142" s="13">
        <f>'Historicals B'!I174</f>
        <v>304</v>
      </c>
      <c r="I142" s="13">
        <f>'Historicals B'!J174</f>
        <v>274</v>
      </c>
      <c r="J142" s="98">
        <f t="shared" ref="J142:N142" si="147">+IFERROR(J115*J144,"nm")</f>
        <v>305.3846154</v>
      </c>
      <c r="K142" s="98">
        <f t="shared" si="147"/>
        <v>340.3640997</v>
      </c>
      <c r="L142" s="98">
        <f t="shared" si="147"/>
        <v>379.3502178</v>
      </c>
      <c r="M142" s="98">
        <f t="shared" si="147"/>
        <v>422.8018991</v>
      </c>
      <c r="N142" s="98">
        <f t="shared" si="147"/>
        <v>471.2306399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14.25" customHeight="1">
      <c r="A143" s="95" t="s">
        <v>152</v>
      </c>
      <c r="B143" s="95" t="str">
        <f t="shared" ref="B143:N143" si="148">+IFERROR(B142/A142-1,"nm")</f>
        <v>nm</v>
      </c>
      <c r="C143" s="95" t="str">
        <f t="shared" si="148"/>
        <v>nm</v>
      </c>
      <c r="D143" s="95" t="str">
        <f t="shared" si="148"/>
        <v>nm</v>
      </c>
      <c r="E143" s="73">
        <f t="shared" si="148"/>
        <v>-0.002941176471</v>
      </c>
      <c r="F143" s="73">
        <f t="shared" si="148"/>
        <v>-0.0383480826</v>
      </c>
      <c r="G143" s="73">
        <f t="shared" si="148"/>
        <v>-0.09202453988</v>
      </c>
      <c r="H143" s="73">
        <f t="shared" si="148"/>
        <v>0.02702702703</v>
      </c>
      <c r="I143" s="73">
        <f t="shared" si="148"/>
        <v>-0.09868421053</v>
      </c>
      <c r="J143" s="73">
        <f t="shared" si="148"/>
        <v>0.1145423919</v>
      </c>
      <c r="K143" s="73">
        <f t="shared" si="148"/>
        <v>0.1145423919</v>
      </c>
      <c r="L143" s="73">
        <f t="shared" si="148"/>
        <v>0.1145423919</v>
      </c>
      <c r="M143" s="73">
        <f t="shared" si="148"/>
        <v>0.1145423919</v>
      </c>
      <c r="N143" s="73">
        <f t="shared" si="148"/>
        <v>0.1145423919</v>
      </c>
      <c r="O143" s="96"/>
      <c r="P143" s="96"/>
      <c r="Q143" s="96"/>
      <c r="R143" s="96"/>
      <c r="S143" s="96"/>
      <c r="T143" s="96"/>
      <c r="U143" s="96"/>
      <c r="V143" s="96"/>
      <c r="W143" s="96"/>
      <c r="X143" s="96"/>
    </row>
    <row r="144" ht="14.25" customHeight="1">
      <c r="A144" s="95" t="s">
        <v>155</v>
      </c>
      <c r="B144" s="95" t="str">
        <f t="shared" ref="B144:I144" si="149">+IFERROR(B142/B$115,"nm")</f>
        <v>nm</v>
      </c>
      <c r="C144" s="95" t="str">
        <f t="shared" si="149"/>
        <v>nm</v>
      </c>
      <c r="D144" s="95" t="str">
        <f t="shared" si="149"/>
        <v>nm</v>
      </c>
      <c r="E144" s="73">
        <f t="shared" si="149"/>
        <v>0.0656213705</v>
      </c>
      <c r="F144" s="73">
        <f t="shared" si="149"/>
        <v>0.06204796346</v>
      </c>
      <c r="G144" s="73">
        <f t="shared" si="149"/>
        <v>0.05887032617</v>
      </c>
      <c r="H144" s="73">
        <f t="shared" si="149"/>
        <v>0.05689687442</v>
      </c>
      <c r="I144" s="73">
        <f t="shared" si="149"/>
        <v>0.04601175483</v>
      </c>
      <c r="J144" s="73">
        <v>0.046011754827875735</v>
      </c>
      <c r="K144" s="73">
        <v>0.046011754827875735</v>
      </c>
      <c r="L144" s="73">
        <v>0.046011754827875735</v>
      </c>
      <c r="M144" s="73">
        <v>0.046011754827875735</v>
      </c>
      <c r="N144" s="73">
        <v>0.046011754827875735</v>
      </c>
      <c r="O144" s="96"/>
      <c r="P144" s="96"/>
      <c r="Q144" s="96"/>
      <c r="R144" s="96"/>
      <c r="S144" s="96"/>
      <c r="T144" s="96"/>
      <c r="U144" s="96"/>
      <c r="V144" s="96"/>
      <c r="W144" s="96"/>
      <c r="X144" s="96"/>
    </row>
    <row r="145" ht="14.25" customHeight="1">
      <c r="A145" s="101" t="s">
        <v>125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14.25" customHeight="1">
      <c r="A146" s="85" t="s">
        <v>159</v>
      </c>
      <c r="B146" s="13">
        <f>'Historicals B'!C147</f>
        <v>1982</v>
      </c>
      <c r="C146" s="13">
        <f>'Historicals B'!D147</f>
        <v>1955</v>
      </c>
      <c r="D146" s="13">
        <f>'Historicals B'!E147</f>
        <v>2042</v>
      </c>
      <c r="E146" s="13">
        <f>'Historicals B'!F147</f>
        <v>1886</v>
      </c>
      <c r="F146" s="13">
        <f>'Historicals B'!G147</f>
        <v>1906</v>
      </c>
      <c r="G146" s="13">
        <f>'Historicals B'!H147</f>
        <v>1846</v>
      </c>
      <c r="H146" s="13">
        <f>'Historicals B'!I147</f>
        <v>2205</v>
      </c>
      <c r="I146" s="13">
        <f>'Historicals B'!J147</f>
        <v>2346</v>
      </c>
      <c r="J146" s="98">
        <f t="shared" ref="J146:N146" si="150">+iferror(I146*(1+J147),"nm")</f>
        <v>2496.016327</v>
      </c>
      <c r="K146" s="98">
        <f t="shared" si="150"/>
        <v>2655.625534</v>
      </c>
      <c r="L146" s="98">
        <f t="shared" si="150"/>
        <v>2825.441044</v>
      </c>
      <c r="M146" s="98">
        <f t="shared" si="150"/>
        <v>3006.115505</v>
      </c>
      <c r="N146" s="98">
        <f t="shared" si="150"/>
        <v>3198.3433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14.25" customHeight="1">
      <c r="A147" s="102" t="s">
        <v>152</v>
      </c>
      <c r="B147" s="95" t="str">
        <f t="shared" ref="B147:I147" si="151">+IFERROR(B146/A146-1,"nm")</f>
        <v>nm</v>
      </c>
      <c r="C147" s="73">
        <f t="shared" si="151"/>
        <v>-0.01362260343</v>
      </c>
      <c r="D147" s="73">
        <f t="shared" si="151"/>
        <v>0.04450127877</v>
      </c>
      <c r="E147" s="73">
        <f t="shared" si="151"/>
        <v>-0.0763956905</v>
      </c>
      <c r="F147" s="73">
        <f t="shared" si="151"/>
        <v>0.01060445387</v>
      </c>
      <c r="G147" s="73">
        <f t="shared" si="151"/>
        <v>-0.0314795383</v>
      </c>
      <c r="H147" s="73">
        <f t="shared" si="151"/>
        <v>0.1944745395</v>
      </c>
      <c r="I147" s="73">
        <f t="shared" si="151"/>
        <v>0.06394557823</v>
      </c>
      <c r="J147" s="73">
        <v>0.06394557823129254</v>
      </c>
      <c r="K147" s="73">
        <v>0.06394557823129254</v>
      </c>
      <c r="L147" s="73">
        <v>0.06394557823129254</v>
      </c>
      <c r="M147" s="73">
        <v>0.06394557823129254</v>
      </c>
      <c r="N147" s="73">
        <v>0.06394557823129254</v>
      </c>
      <c r="O147" s="96"/>
      <c r="P147" s="96"/>
      <c r="Q147" s="96"/>
      <c r="R147" s="96"/>
      <c r="S147" s="96"/>
      <c r="T147" s="96"/>
      <c r="U147" s="96"/>
      <c r="V147" s="96"/>
      <c r="W147" s="96"/>
      <c r="X147" s="96"/>
    </row>
    <row r="148" ht="14.25" customHeight="1">
      <c r="A148" s="95" t="s">
        <v>160</v>
      </c>
      <c r="B148" s="73">
        <f>'Historicals B'!C277</f>
        <v>0.21</v>
      </c>
      <c r="C148" s="73">
        <f>'Historicals B'!D277</f>
        <v>0.02</v>
      </c>
      <c r="D148" s="73">
        <f>'Historicals B'!E277</f>
        <v>0.06</v>
      </c>
      <c r="E148" s="73">
        <f>'Historicals B'!F277</f>
        <v>-0.11</v>
      </c>
      <c r="F148" s="73">
        <f>'Historicals B'!G277</f>
        <v>0.03</v>
      </c>
      <c r="G148" s="73">
        <f>'Historicals B'!H277</f>
        <v>-0.01</v>
      </c>
      <c r="H148" s="73">
        <f>'Historicals B'!I277</f>
        <v>0.16</v>
      </c>
      <c r="I148" s="73">
        <f>'Historicals B'!J277</f>
        <v>0.07</v>
      </c>
      <c r="J148" s="73">
        <v>0.07</v>
      </c>
      <c r="K148" s="73">
        <v>0.07</v>
      </c>
      <c r="L148" s="73">
        <v>0.07</v>
      </c>
      <c r="M148" s="73">
        <v>0.07</v>
      </c>
      <c r="N148" s="73">
        <v>0.07</v>
      </c>
      <c r="O148" s="96"/>
      <c r="P148" s="96"/>
      <c r="Q148" s="96"/>
      <c r="R148" s="96"/>
      <c r="S148" s="96"/>
      <c r="T148" s="96"/>
      <c r="U148" s="96"/>
      <c r="V148" s="96"/>
      <c r="W148" s="96"/>
      <c r="X148" s="96"/>
    </row>
    <row r="149" ht="14.25" customHeight="1">
      <c r="A149" s="95" t="s">
        <v>161</v>
      </c>
      <c r="B149" s="95" t="str">
        <f t="shared" ref="B149:N149" si="152">+IFERROR(B147-B148,"nm")</f>
        <v>nm</v>
      </c>
      <c r="C149" s="73">
        <f t="shared" si="152"/>
        <v>-0.03362260343</v>
      </c>
      <c r="D149" s="73">
        <f t="shared" si="152"/>
        <v>-0.01549872123</v>
      </c>
      <c r="E149" s="73">
        <f t="shared" si="152"/>
        <v>0.0336043095</v>
      </c>
      <c r="F149" s="73">
        <f t="shared" si="152"/>
        <v>-0.01939554613</v>
      </c>
      <c r="G149" s="73">
        <f t="shared" si="152"/>
        <v>-0.0214795383</v>
      </c>
      <c r="H149" s="73">
        <f t="shared" si="152"/>
        <v>0.03447453954</v>
      </c>
      <c r="I149" s="73">
        <f t="shared" si="152"/>
        <v>-0.006054421769</v>
      </c>
      <c r="J149" s="73">
        <f t="shared" si="152"/>
        <v>-0.006054421769</v>
      </c>
      <c r="K149" s="73">
        <f t="shared" si="152"/>
        <v>-0.006054421769</v>
      </c>
      <c r="L149" s="73">
        <f t="shared" si="152"/>
        <v>-0.006054421769</v>
      </c>
      <c r="M149" s="73">
        <f t="shared" si="152"/>
        <v>-0.006054421769</v>
      </c>
      <c r="N149" s="73">
        <f t="shared" si="152"/>
        <v>-0.006054421769</v>
      </c>
      <c r="O149" s="96"/>
      <c r="P149" s="96"/>
      <c r="Q149" s="96"/>
      <c r="R149" s="96"/>
      <c r="S149" s="96"/>
      <c r="T149" s="96"/>
      <c r="U149" s="96"/>
      <c r="V149" s="96"/>
      <c r="W149" s="96"/>
      <c r="X149" s="96"/>
    </row>
    <row r="150" ht="14.25" customHeight="1">
      <c r="A150" s="17" t="s">
        <v>113</v>
      </c>
      <c r="B150" s="8"/>
      <c r="C150" s="8"/>
      <c r="D150" s="8"/>
      <c r="E150" s="27">
        <v>1611.0</v>
      </c>
      <c r="F150" s="27">
        <v>1658.0</v>
      </c>
      <c r="G150" s="21">
        <v>1642.0</v>
      </c>
      <c r="H150" s="27">
        <v>1986.0</v>
      </c>
      <c r="I150" s="27">
        <v>2094.0</v>
      </c>
      <c r="J150" s="97">
        <f t="shared" ref="J150:N150" si="153">+iferror(I150*(1+J151),"nm")</f>
        <v>2207.873112</v>
      </c>
      <c r="K150" s="97">
        <f t="shared" si="153"/>
        <v>2327.938719</v>
      </c>
      <c r="L150" s="97">
        <f t="shared" si="153"/>
        <v>2454.533574</v>
      </c>
      <c r="M150" s="97">
        <f t="shared" si="153"/>
        <v>2588.012741</v>
      </c>
      <c r="N150" s="97">
        <f t="shared" si="153"/>
        <v>2728.750594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14.25" customHeight="1">
      <c r="A151" s="95" t="s">
        <v>152</v>
      </c>
      <c r="B151" s="95" t="str">
        <f t="shared" ref="B151:I151" si="154">+IFERROR(B150/A150-1,"nm")</f>
        <v>nm</v>
      </c>
      <c r="C151" s="95" t="str">
        <f t="shared" si="154"/>
        <v>nm</v>
      </c>
      <c r="D151" s="95" t="str">
        <f t="shared" si="154"/>
        <v>nm</v>
      </c>
      <c r="E151" s="95" t="str">
        <f t="shared" si="154"/>
        <v>nm</v>
      </c>
      <c r="F151" s="73">
        <f t="shared" si="154"/>
        <v>0.02917442582</v>
      </c>
      <c r="G151" s="73">
        <f t="shared" si="154"/>
        <v>-0.009650180941</v>
      </c>
      <c r="H151" s="73">
        <f t="shared" si="154"/>
        <v>0.209500609</v>
      </c>
      <c r="I151" s="73">
        <f t="shared" si="154"/>
        <v>0.05438066465</v>
      </c>
      <c r="J151" s="73">
        <v>0.05438066465256797</v>
      </c>
      <c r="K151" s="73">
        <v>0.05438066465256797</v>
      </c>
      <c r="L151" s="73">
        <v>0.05438066465256797</v>
      </c>
      <c r="M151" s="73">
        <v>0.05438066465256797</v>
      </c>
      <c r="N151" s="73">
        <v>0.05438066465256797</v>
      </c>
      <c r="O151" s="96"/>
      <c r="P151" s="96"/>
      <c r="Q151" s="96"/>
      <c r="R151" s="96"/>
      <c r="S151" s="96"/>
      <c r="T151" s="96"/>
      <c r="U151" s="96"/>
      <c r="V151" s="96"/>
      <c r="W151" s="96"/>
      <c r="X151" s="96"/>
    </row>
    <row r="152" ht="14.25" customHeight="1">
      <c r="A152" s="95" t="s">
        <v>160</v>
      </c>
      <c r="B152" s="96" t="str">
        <f>'Historicals B'!C278</f>
        <v/>
      </c>
      <c r="C152" s="96" t="str">
        <f>'Historicals B'!D278</f>
        <v/>
      </c>
      <c r="D152" s="96" t="str">
        <f>'Historicals B'!E278</f>
        <v/>
      </c>
      <c r="E152" s="96" t="str">
        <f>'Historicals B'!F278</f>
        <v/>
      </c>
      <c r="F152" s="73">
        <f>'Historicals B'!G278</f>
        <v>0.05</v>
      </c>
      <c r="G152" s="73">
        <f>'Historicals B'!H278</f>
        <v>0.01</v>
      </c>
      <c r="H152" s="73">
        <f>'Historicals B'!I278</f>
        <v>0.17</v>
      </c>
      <c r="I152" s="73">
        <f>'Historicals B'!J278</f>
        <v>0.06</v>
      </c>
      <c r="J152" s="73">
        <v>0.06</v>
      </c>
      <c r="K152" s="73">
        <v>0.06</v>
      </c>
      <c r="L152" s="73">
        <v>0.06</v>
      </c>
      <c r="M152" s="73">
        <v>0.06</v>
      </c>
      <c r="N152" s="73">
        <v>0.06</v>
      </c>
      <c r="O152" s="96"/>
      <c r="P152" s="96"/>
      <c r="Q152" s="96"/>
      <c r="R152" s="96"/>
      <c r="S152" s="96"/>
      <c r="T152" s="96"/>
      <c r="U152" s="96"/>
      <c r="V152" s="96"/>
      <c r="W152" s="96"/>
      <c r="X152" s="96"/>
    </row>
    <row r="153" ht="14.25" customHeight="1">
      <c r="A153" s="95" t="s">
        <v>161</v>
      </c>
      <c r="B153" s="95" t="str">
        <f t="shared" ref="B153:N153" si="155">+IFERROR(B151-B152,"nm")</f>
        <v>nm</v>
      </c>
      <c r="C153" s="95" t="str">
        <f t="shared" si="155"/>
        <v>nm</v>
      </c>
      <c r="D153" s="95" t="str">
        <f t="shared" si="155"/>
        <v>nm</v>
      </c>
      <c r="E153" s="95" t="str">
        <f t="shared" si="155"/>
        <v>nm</v>
      </c>
      <c r="F153" s="73">
        <f t="shared" si="155"/>
        <v>-0.02082557418</v>
      </c>
      <c r="G153" s="73">
        <f t="shared" si="155"/>
        <v>-0.01965018094</v>
      </c>
      <c r="H153" s="73">
        <f t="shared" si="155"/>
        <v>0.03950060901</v>
      </c>
      <c r="I153" s="73">
        <f t="shared" si="155"/>
        <v>-0.005619335347</v>
      </c>
      <c r="J153" s="73">
        <f t="shared" si="155"/>
        <v>-0.005619335347</v>
      </c>
      <c r="K153" s="73">
        <f t="shared" si="155"/>
        <v>-0.005619335347</v>
      </c>
      <c r="L153" s="73">
        <f t="shared" si="155"/>
        <v>-0.005619335347</v>
      </c>
      <c r="M153" s="73">
        <f t="shared" si="155"/>
        <v>-0.005619335347</v>
      </c>
      <c r="N153" s="73">
        <f t="shared" si="155"/>
        <v>-0.005619335347</v>
      </c>
      <c r="O153" s="96"/>
      <c r="P153" s="96"/>
      <c r="Q153" s="96"/>
      <c r="R153" s="96"/>
      <c r="S153" s="96"/>
      <c r="T153" s="96"/>
      <c r="U153" s="96"/>
      <c r="V153" s="96"/>
      <c r="W153" s="96"/>
      <c r="X153" s="96"/>
    </row>
    <row r="154" ht="14.25" customHeight="1">
      <c r="A154" s="17" t="s">
        <v>114</v>
      </c>
      <c r="B154" s="8"/>
      <c r="C154" s="8"/>
      <c r="D154" s="8"/>
      <c r="E154" s="27">
        <v>144.0</v>
      </c>
      <c r="F154" s="27">
        <v>118.0</v>
      </c>
      <c r="G154" s="27">
        <v>89.0</v>
      </c>
      <c r="H154" s="27">
        <v>104.0</v>
      </c>
      <c r="I154" s="27">
        <v>103.0</v>
      </c>
      <c r="J154" s="97">
        <f t="shared" ref="J154:N154" si="156">+iferror(I154*(1+J155),"nm")</f>
        <v>102.0096154</v>
      </c>
      <c r="K154" s="97">
        <f t="shared" si="156"/>
        <v>101.0287537</v>
      </c>
      <c r="L154" s="97">
        <f t="shared" si="156"/>
        <v>100.0573234</v>
      </c>
      <c r="M154" s="97">
        <f t="shared" si="156"/>
        <v>99.09523373</v>
      </c>
      <c r="N154" s="97">
        <f t="shared" si="156"/>
        <v>98.14239494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14.25" customHeight="1">
      <c r="A155" s="95" t="s">
        <v>152</v>
      </c>
      <c r="B155" s="95" t="str">
        <f t="shared" ref="B155:I155" si="157">+IFERROR(B154/A154-1,"nm")</f>
        <v>nm</v>
      </c>
      <c r="C155" s="95" t="str">
        <f t="shared" si="157"/>
        <v>nm</v>
      </c>
      <c r="D155" s="95" t="str">
        <f t="shared" si="157"/>
        <v>nm</v>
      </c>
      <c r="E155" s="95" t="str">
        <f t="shared" si="157"/>
        <v>nm</v>
      </c>
      <c r="F155" s="73">
        <f t="shared" si="157"/>
        <v>-0.1805555556</v>
      </c>
      <c r="G155" s="73">
        <f t="shared" si="157"/>
        <v>-0.2457627119</v>
      </c>
      <c r="H155" s="73">
        <f t="shared" si="157"/>
        <v>0.1685393258</v>
      </c>
      <c r="I155" s="73">
        <f t="shared" si="157"/>
        <v>-0.009615384615</v>
      </c>
      <c r="J155" s="73">
        <v>-0.009615384615384581</v>
      </c>
      <c r="K155" s="73">
        <v>-0.009615384615384581</v>
      </c>
      <c r="L155" s="73">
        <v>-0.009615384615384581</v>
      </c>
      <c r="M155" s="73">
        <v>-0.009615384615384581</v>
      </c>
      <c r="N155" s="73">
        <v>-0.009615384615384581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</row>
    <row r="156" ht="14.25" customHeight="1">
      <c r="A156" s="95" t="s">
        <v>160</v>
      </c>
      <c r="B156" s="96" t="str">
        <f>'Historicals B'!C279</f>
        <v/>
      </c>
      <c r="C156" s="96" t="str">
        <f>'Historicals B'!D279</f>
        <v/>
      </c>
      <c r="D156" s="96" t="str">
        <f>'Historicals B'!E279</f>
        <v/>
      </c>
      <c r="E156" s="96" t="str">
        <f>'Historicals B'!F279</f>
        <v/>
      </c>
      <c r="F156" s="73">
        <f>'Historicals B'!G279</f>
        <v>-0.17</v>
      </c>
      <c r="G156" s="73">
        <f>'Historicals B'!H279</f>
        <v>-0.22</v>
      </c>
      <c r="H156" s="73">
        <f>'Historicals B'!I279</f>
        <v>0.13</v>
      </c>
      <c r="I156" s="73">
        <f>'Historicals B'!J279</f>
        <v>-0.03</v>
      </c>
      <c r="J156" s="73">
        <v>-0.03</v>
      </c>
      <c r="K156" s="73">
        <v>-0.03</v>
      </c>
      <c r="L156" s="73">
        <v>-0.03</v>
      </c>
      <c r="M156" s="73">
        <v>-0.03</v>
      </c>
      <c r="N156" s="73">
        <v>-0.03</v>
      </c>
      <c r="O156" s="96"/>
      <c r="P156" s="96"/>
      <c r="Q156" s="96"/>
      <c r="R156" s="96"/>
      <c r="S156" s="96"/>
      <c r="T156" s="96"/>
      <c r="U156" s="96"/>
      <c r="V156" s="96"/>
      <c r="W156" s="96"/>
      <c r="X156" s="96"/>
    </row>
    <row r="157" ht="14.25" customHeight="1">
      <c r="A157" s="95" t="s">
        <v>161</v>
      </c>
      <c r="B157" s="95" t="str">
        <f t="shared" ref="B157:N157" si="158">+IFERROR(B155-B156,"nm")</f>
        <v>nm</v>
      </c>
      <c r="C157" s="95" t="str">
        <f t="shared" si="158"/>
        <v>nm</v>
      </c>
      <c r="D157" s="95" t="str">
        <f t="shared" si="158"/>
        <v>nm</v>
      </c>
      <c r="E157" s="95" t="str">
        <f t="shared" si="158"/>
        <v>nm</v>
      </c>
      <c r="F157" s="73">
        <f t="shared" si="158"/>
        <v>-0.01055555556</v>
      </c>
      <c r="G157" s="73">
        <f t="shared" si="158"/>
        <v>-0.02576271186</v>
      </c>
      <c r="H157" s="73">
        <f t="shared" si="158"/>
        <v>0.03853932584</v>
      </c>
      <c r="I157" s="73">
        <f t="shared" si="158"/>
        <v>0.02038461538</v>
      </c>
      <c r="J157" s="73">
        <f t="shared" si="158"/>
        <v>0.02038461538</v>
      </c>
      <c r="K157" s="73">
        <f t="shared" si="158"/>
        <v>0.02038461538</v>
      </c>
      <c r="L157" s="73">
        <f t="shared" si="158"/>
        <v>0.02038461538</v>
      </c>
      <c r="M157" s="73">
        <f t="shared" si="158"/>
        <v>0.02038461538</v>
      </c>
      <c r="N157" s="73">
        <f t="shared" si="158"/>
        <v>0.02038461538</v>
      </c>
      <c r="O157" s="96"/>
      <c r="P157" s="96"/>
      <c r="Q157" s="96"/>
      <c r="R157" s="96"/>
      <c r="S157" s="96"/>
      <c r="T157" s="96"/>
      <c r="U157" s="96"/>
      <c r="V157" s="96"/>
      <c r="W157" s="96"/>
      <c r="X157" s="96"/>
    </row>
    <row r="158" ht="14.25" customHeight="1">
      <c r="A158" s="17" t="s">
        <v>115</v>
      </c>
      <c r="B158" s="8"/>
      <c r="C158" s="8"/>
      <c r="D158" s="8"/>
      <c r="E158" s="27">
        <v>28.0</v>
      </c>
      <c r="F158" s="27">
        <v>24.0</v>
      </c>
      <c r="G158" s="27">
        <v>25.0</v>
      </c>
      <c r="H158" s="27">
        <v>29.0</v>
      </c>
      <c r="I158" s="27">
        <v>26.0</v>
      </c>
      <c r="J158" s="97">
        <f t="shared" ref="J158:N158" si="159">+iferror(I158*(1+J159),"nm")</f>
        <v>23.31034483</v>
      </c>
      <c r="K158" s="97">
        <f t="shared" si="159"/>
        <v>20.89892985</v>
      </c>
      <c r="L158" s="97">
        <f t="shared" si="159"/>
        <v>18.73697159</v>
      </c>
      <c r="M158" s="97">
        <f t="shared" si="159"/>
        <v>16.79866418</v>
      </c>
      <c r="N158" s="97">
        <f t="shared" si="159"/>
        <v>15.06087133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14.25" customHeight="1">
      <c r="A159" s="95" t="s">
        <v>152</v>
      </c>
      <c r="B159" s="95" t="str">
        <f t="shared" ref="B159:I159" si="160">+IFERROR(B158/A158-1,"nm")</f>
        <v>nm</v>
      </c>
      <c r="C159" s="95" t="str">
        <f t="shared" si="160"/>
        <v>nm</v>
      </c>
      <c r="D159" s="95" t="str">
        <f t="shared" si="160"/>
        <v>nm</v>
      </c>
      <c r="E159" s="95" t="str">
        <f t="shared" si="160"/>
        <v>nm</v>
      </c>
      <c r="F159" s="73">
        <f t="shared" si="160"/>
        <v>-0.1428571429</v>
      </c>
      <c r="G159" s="73">
        <f t="shared" si="160"/>
        <v>0.04166666667</v>
      </c>
      <c r="H159" s="73">
        <f t="shared" si="160"/>
        <v>0.16</v>
      </c>
      <c r="I159" s="73">
        <f t="shared" si="160"/>
        <v>-0.1034482759</v>
      </c>
      <c r="J159" s="73">
        <v>-0.10344827586206895</v>
      </c>
      <c r="K159" s="73">
        <v>-0.10344827586206895</v>
      </c>
      <c r="L159" s="73">
        <v>-0.10344827586206895</v>
      </c>
      <c r="M159" s="73">
        <v>-0.10344827586206895</v>
      </c>
      <c r="N159" s="73">
        <v>-0.10344827586206895</v>
      </c>
      <c r="O159" s="96"/>
      <c r="P159" s="96"/>
      <c r="Q159" s="96"/>
      <c r="R159" s="96"/>
      <c r="S159" s="96"/>
      <c r="T159" s="96"/>
      <c r="U159" s="96"/>
      <c r="V159" s="96"/>
      <c r="W159" s="96"/>
      <c r="X159" s="96"/>
    </row>
    <row r="160" ht="14.25" customHeight="1">
      <c r="A160" s="95" t="s">
        <v>160</v>
      </c>
      <c r="B160" s="96" t="str">
        <f>'Historicals B'!C280</f>
        <v/>
      </c>
      <c r="C160" s="96" t="str">
        <f>'Historicals B'!D280</f>
        <v/>
      </c>
      <c r="D160" s="96" t="str">
        <f>'Historicals B'!E280</f>
        <v/>
      </c>
      <c r="E160" s="96" t="str">
        <f>'Historicals B'!F280</f>
        <v/>
      </c>
      <c r="F160" s="73">
        <f>'Historicals B'!G280</f>
        <v>-0.13</v>
      </c>
      <c r="G160" s="73">
        <f>'Historicals B'!H280</f>
        <v>0.08</v>
      </c>
      <c r="H160" s="73">
        <f>'Historicals B'!I280</f>
        <v>0.14</v>
      </c>
      <c r="I160" s="73">
        <f>'Historicals B'!J280</f>
        <v>-0.16</v>
      </c>
      <c r="J160" s="73">
        <v>-0.16</v>
      </c>
      <c r="K160" s="73">
        <v>-0.16</v>
      </c>
      <c r="L160" s="73">
        <v>-0.16</v>
      </c>
      <c r="M160" s="73">
        <v>-0.16</v>
      </c>
      <c r="N160" s="73">
        <v>-0.16</v>
      </c>
      <c r="O160" s="96"/>
      <c r="P160" s="96"/>
      <c r="Q160" s="96"/>
      <c r="R160" s="96"/>
      <c r="S160" s="96"/>
      <c r="T160" s="96"/>
      <c r="U160" s="96"/>
      <c r="V160" s="96"/>
      <c r="W160" s="96"/>
      <c r="X160" s="96"/>
    </row>
    <row r="161" ht="14.25" customHeight="1">
      <c r="A161" s="95" t="s">
        <v>161</v>
      </c>
      <c r="B161" s="95" t="str">
        <f t="shared" ref="B161:N161" si="161">+IFERROR(B159-B160,"nm")</f>
        <v>nm</v>
      </c>
      <c r="C161" s="95" t="str">
        <f t="shared" si="161"/>
        <v>nm</v>
      </c>
      <c r="D161" s="95" t="str">
        <f t="shared" si="161"/>
        <v>nm</v>
      </c>
      <c r="E161" s="95" t="str">
        <f t="shared" si="161"/>
        <v>nm</v>
      </c>
      <c r="F161" s="73">
        <f t="shared" si="161"/>
        <v>-0.01285714286</v>
      </c>
      <c r="G161" s="73">
        <f t="shared" si="161"/>
        <v>-0.03833333333</v>
      </c>
      <c r="H161" s="73">
        <f t="shared" si="161"/>
        <v>0.02</v>
      </c>
      <c r="I161" s="73">
        <f t="shared" si="161"/>
        <v>0.05655172414</v>
      </c>
      <c r="J161" s="73">
        <f t="shared" si="161"/>
        <v>0.05655172414</v>
      </c>
      <c r="K161" s="73">
        <f t="shared" si="161"/>
        <v>0.05655172414</v>
      </c>
      <c r="L161" s="73">
        <f t="shared" si="161"/>
        <v>0.05655172414</v>
      </c>
      <c r="M161" s="73">
        <f t="shared" si="161"/>
        <v>0.05655172414</v>
      </c>
      <c r="N161" s="73">
        <f t="shared" si="161"/>
        <v>0.05655172414</v>
      </c>
      <c r="O161" s="96"/>
      <c r="P161" s="96"/>
      <c r="Q161" s="96"/>
      <c r="R161" s="96"/>
      <c r="S161" s="96"/>
      <c r="T161" s="96"/>
      <c r="U161" s="96"/>
      <c r="V161" s="96"/>
      <c r="W161" s="96"/>
      <c r="X161" s="96"/>
    </row>
    <row r="162" ht="14.25" customHeight="1">
      <c r="A162" s="85" t="s">
        <v>148</v>
      </c>
      <c r="B162" s="8"/>
      <c r="C162" s="8"/>
      <c r="D162" s="8"/>
      <c r="E162" s="27">
        <v>103.0</v>
      </c>
      <c r="F162" s="27">
        <v>106.0</v>
      </c>
      <c r="G162" s="27">
        <v>90.0</v>
      </c>
      <c r="H162" s="27">
        <v>86.0</v>
      </c>
      <c r="I162" s="27">
        <v>123.0</v>
      </c>
      <c r="J162" s="97">
        <f t="shared" ref="J162:N162" si="162">+iferror(I162*(1+J163),"nm")</f>
        <v>175.9186047</v>
      </c>
      <c r="K162" s="97">
        <f t="shared" si="162"/>
        <v>251.604516</v>
      </c>
      <c r="L162" s="97">
        <f t="shared" si="162"/>
        <v>359.8529705</v>
      </c>
      <c r="M162" s="97">
        <f t="shared" si="162"/>
        <v>514.6734345</v>
      </c>
      <c r="N162" s="97">
        <f t="shared" si="162"/>
        <v>736.1027029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14.25" customHeight="1">
      <c r="A163" s="95" t="s">
        <v>152</v>
      </c>
      <c r="B163" s="95" t="str">
        <f t="shared" ref="B163:I163" si="163">+IFERROR(B162/A162-1,"nm")</f>
        <v>nm</v>
      </c>
      <c r="C163" s="95" t="str">
        <f t="shared" si="163"/>
        <v>nm</v>
      </c>
      <c r="D163" s="95" t="str">
        <f t="shared" si="163"/>
        <v>nm</v>
      </c>
      <c r="E163" s="95" t="str">
        <f t="shared" si="163"/>
        <v>nm</v>
      </c>
      <c r="F163" s="73">
        <f t="shared" si="163"/>
        <v>0.02912621359</v>
      </c>
      <c r="G163" s="73">
        <f t="shared" si="163"/>
        <v>-0.1509433962</v>
      </c>
      <c r="H163" s="73">
        <f t="shared" si="163"/>
        <v>-0.04444444444</v>
      </c>
      <c r="I163" s="73">
        <f t="shared" si="163"/>
        <v>0.4302325581</v>
      </c>
      <c r="J163" s="73">
        <v>0.430232558139535</v>
      </c>
      <c r="K163" s="73">
        <v>0.430232558139535</v>
      </c>
      <c r="L163" s="73">
        <v>0.430232558139535</v>
      </c>
      <c r="M163" s="73">
        <v>0.430232558139535</v>
      </c>
      <c r="N163" s="73">
        <v>0.430232558139535</v>
      </c>
      <c r="O163" s="96"/>
      <c r="P163" s="96"/>
      <c r="Q163" s="96"/>
      <c r="R163" s="96"/>
      <c r="S163" s="96"/>
      <c r="T163" s="96"/>
      <c r="U163" s="96"/>
      <c r="V163" s="96"/>
      <c r="W163" s="96"/>
      <c r="X163" s="96"/>
    </row>
    <row r="164" ht="14.25" customHeight="1">
      <c r="A164" s="95" t="s">
        <v>160</v>
      </c>
      <c r="B164" s="96" t="str">
        <f>'Historicals B'!C281</f>
        <v/>
      </c>
      <c r="C164" s="96" t="str">
        <f>'Historicals B'!D281</f>
        <v/>
      </c>
      <c r="D164" s="96" t="str">
        <f>'Historicals B'!E281</f>
        <v/>
      </c>
      <c r="E164" s="96" t="str">
        <f>'Historicals B'!F281</f>
        <v/>
      </c>
      <c r="F164" s="73">
        <f>'Historicals B'!G281</f>
        <v>0.04</v>
      </c>
      <c r="G164" s="73">
        <f>'Historicals B'!H281</f>
        <v>-0.14</v>
      </c>
      <c r="H164" s="73">
        <f>'Historicals B'!I281</f>
        <v>-0.01</v>
      </c>
      <c r="I164" s="73">
        <f>'Historicals B'!J281</f>
        <v>0.42</v>
      </c>
      <c r="J164" s="73">
        <v>0.42</v>
      </c>
      <c r="K164" s="73">
        <v>0.42</v>
      </c>
      <c r="L164" s="73">
        <v>0.42</v>
      </c>
      <c r="M164" s="73">
        <v>0.42</v>
      </c>
      <c r="N164" s="73">
        <v>0.42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</row>
    <row r="165" ht="14.25" customHeight="1">
      <c r="A165" s="95" t="s">
        <v>161</v>
      </c>
      <c r="B165" s="95" t="str">
        <f t="shared" ref="B165:N165" si="164">+IFERROR(B163-B164,"nm")</f>
        <v>nm</v>
      </c>
      <c r="C165" s="95" t="str">
        <f t="shared" si="164"/>
        <v>nm</v>
      </c>
      <c r="D165" s="95" t="str">
        <f t="shared" si="164"/>
        <v>nm</v>
      </c>
      <c r="E165" s="95" t="str">
        <f t="shared" si="164"/>
        <v>nm</v>
      </c>
      <c r="F165" s="73">
        <f t="shared" si="164"/>
        <v>-0.01087378641</v>
      </c>
      <c r="G165" s="73">
        <f t="shared" si="164"/>
        <v>-0.01094339623</v>
      </c>
      <c r="H165" s="73">
        <f t="shared" si="164"/>
        <v>-0.03444444444</v>
      </c>
      <c r="I165" s="73">
        <f t="shared" si="164"/>
        <v>0.01023255814</v>
      </c>
      <c r="J165" s="73">
        <f t="shared" si="164"/>
        <v>0.01023255814</v>
      </c>
      <c r="K165" s="73">
        <f t="shared" si="164"/>
        <v>0.01023255814</v>
      </c>
      <c r="L165" s="73">
        <f t="shared" si="164"/>
        <v>0.01023255814</v>
      </c>
      <c r="M165" s="73">
        <f t="shared" si="164"/>
        <v>0.01023255814</v>
      </c>
      <c r="N165" s="73">
        <f t="shared" si="164"/>
        <v>0.01023255814</v>
      </c>
      <c r="O165" s="96"/>
      <c r="P165" s="96"/>
      <c r="Q165" s="96"/>
      <c r="R165" s="96"/>
      <c r="S165" s="96"/>
      <c r="T165" s="96"/>
      <c r="U165" s="96"/>
      <c r="V165" s="96"/>
      <c r="W165" s="96"/>
      <c r="X165" s="96"/>
    </row>
    <row r="166" ht="14.25" customHeight="1">
      <c r="A166" s="85" t="s">
        <v>20</v>
      </c>
      <c r="B166" s="13">
        <f t="shared" ref="B166:N166" si="165">B169+B173</f>
        <v>535</v>
      </c>
      <c r="C166" s="13">
        <f t="shared" si="165"/>
        <v>514</v>
      </c>
      <c r="D166" s="13">
        <f t="shared" si="165"/>
        <v>505</v>
      </c>
      <c r="E166" s="13">
        <f t="shared" si="165"/>
        <v>343</v>
      </c>
      <c r="F166" s="13">
        <f t="shared" si="165"/>
        <v>334</v>
      </c>
      <c r="G166" s="13">
        <f t="shared" si="165"/>
        <v>322</v>
      </c>
      <c r="H166" s="13">
        <f t="shared" si="165"/>
        <v>569</v>
      </c>
      <c r="I166" s="13">
        <f t="shared" si="165"/>
        <v>691</v>
      </c>
      <c r="J166" s="98">
        <f t="shared" si="165"/>
        <v>735.1863946</v>
      </c>
      <c r="K166" s="98">
        <f t="shared" si="165"/>
        <v>782.1983137</v>
      </c>
      <c r="L166" s="98">
        <f t="shared" si="165"/>
        <v>832.2164371</v>
      </c>
      <c r="M166" s="98">
        <f t="shared" si="165"/>
        <v>885.4329984</v>
      </c>
      <c r="N166" s="98">
        <f t="shared" si="165"/>
        <v>942.0525235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14.25" customHeight="1">
      <c r="A167" s="95" t="s">
        <v>152</v>
      </c>
      <c r="B167" s="95" t="str">
        <f t="shared" ref="B167:N167" si="166">+IFERROR(B166/A166-1,"nm")</f>
        <v>nm</v>
      </c>
      <c r="C167" s="73">
        <f t="shared" si="166"/>
        <v>-0.03925233645</v>
      </c>
      <c r="D167" s="73">
        <f t="shared" si="166"/>
        <v>-0.01750972763</v>
      </c>
      <c r="E167" s="73">
        <f t="shared" si="166"/>
        <v>-0.3207920792</v>
      </c>
      <c r="F167" s="73">
        <f t="shared" si="166"/>
        <v>-0.02623906706</v>
      </c>
      <c r="G167" s="73">
        <f t="shared" si="166"/>
        <v>-0.03592814371</v>
      </c>
      <c r="H167" s="73">
        <f t="shared" si="166"/>
        <v>0.7670807453</v>
      </c>
      <c r="I167" s="73">
        <f t="shared" si="166"/>
        <v>0.2144112478</v>
      </c>
      <c r="J167" s="73">
        <f t="shared" si="166"/>
        <v>0.06394557823</v>
      </c>
      <c r="K167" s="73">
        <f t="shared" si="166"/>
        <v>0.06394557823</v>
      </c>
      <c r="L167" s="73">
        <f t="shared" si="166"/>
        <v>0.06394557823</v>
      </c>
      <c r="M167" s="73">
        <f t="shared" si="166"/>
        <v>0.06394557823</v>
      </c>
      <c r="N167" s="73">
        <f t="shared" si="166"/>
        <v>0.06394557823</v>
      </c>
      <c r="O167" s="96"/>
      <c r="P167" s="96"/>
      <c r="Q167" s="96"/>
      <c r="R167" s="96"/>
      <c r="S167" s="96"/>
      <c r="T167" s="96"/>
      <c r="U167" s="96"/>
      <c r="V167" s="96"/>
      <c r="W167" s="96"/>
      <c r="X167" s="96"/>
    </row>
    <row r="168" ht="14.25" customHeight="1">
      <c r="A168" s="95" t="s">
        <v>153</v>
      </c>
      <c r="B168" s="73">
        <f t="shared" ref="B168:I168" si="167">+IFERROR(B166/B$146,"nm")</f>
        <v>0.2699293643</v>
      </c>
      <c r="C168" s="73">
        <f t="shared" si="167"/>
        <v>0.262915601</v>
      </c>
      <c r="D168" s="73">
        <f t="shared" si="167"/>
        <v>0.2473065622</v>
      </c>
      <c r="E168" s="73">
        <f t="shared" si="167"/>
        <v>0.1818663839</v>
      </c>
      <c r="F168" s="73">
        <f t="shared" si="167"/>
        <v>0.1752360965</v>
      </c>
      <c r="G168" s="73">
        <f t="shared" si="167"/>
        <v>0.1744312026</v>
      </c>
      <c r="H168" s="73">
        <f t="shared" si="167"/>
        <v>0.2580498866</v>
      </c>
      <c r="I168" s="73">
        <f t="shared" si="167"/>
        <v>0.2945439045</v>
      </c>
      <c r="J168" s="73" t="str">
        <f t="shared" ref="J168:N168" si="168">+IFERROR(J166/J$21,"nm")</f>
        <v>nm</v>
      </c>
      <c r="K168" s="73" t="str">
        <f t="shared" si="168"/>
        <v>nm</v>
      </c>
      <c r="L168" s="73" t="str">
        <f t="shared" si="168"/>
        <v>nm</v>
      </c>
      <c r="M168" s="73" t="str">
        <f t="shared" si="168"/>
        <v>nm</v>
      </c>
      <c r="N168" s="73" t="str">
        <f t="shared" si="168"/>
        <v>nm</v>
      </c>
      <c r="O168" s="96"/>
      <c r="P168" s="96"/>
      <c r="Q168" s="96"/>
      <c r="R168" s="96"/>
      <c r="S168" s="96"/>
      <c r="T168" s="96"/>
      <c r="U168" s="96"/>
      <c r="V168" s="96"/>
      <c r="W168" s="96"/>
      <c r="X168" s="96"/>
    </row>
    <row r="169" ht="14.25" customHeight="1">
      <c r="A169" s="85" t="s">
        <v>154</v>
      </c>
      <c r="B169" s="13">
        <f>'Historicals B'!C207</f>
        <v>18</v>
      </c>
      <c r="C169" s="13">
        <f>'Historicals B'!D207</f>
        <v>27</v>
      </c>
      <c r="D169" s="13">
        <f>'Historicals B'!E207</f>
        <v>28</v>
      </c>
      <c r="E169" s="13">
        <f>'Historicals B'!F207</f>
        <v>33</v>
      </c>
      <c r="F169" s="13">
        <f>'Historicals B'!G207</f>
        <v>31</v>
      </c>
      <c r="G169" s="13">
        <f>'Historicals B'!H207</f>
        <v>25</v>
      </c>
      <c r="H169" s="13">
        <f>'Historicals B'!I207</f>
        <v>26</v>
      </c>
      <c r="I169" s="13">
        <f>'Historicals B'!J207</f>
        <v>22</v>
      </c>
      <c r="J169" s="98">
        <f t="shared" ref="J169:N169" si="169">+IFERROR(J146*J171,"nm")</f>
        <v>23.40680272</v>
      </c>
      <c r="K169" s="98">
        <f t="shared" si="169"/>
        <v>24.90356426</v>
      </c>
      <c r="L169" s="98">
        <f t="shared" si="169"/>
        <v>26.49603707</v>
      </c>
      <c r="M169" s="98">
        <f t="shared" si="169"/>
        <v>28.19034148</v>
      </c>
      <c r="N169" s="98">
        <f t="shared" si="169"/>
        <v>29.99298917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14.25" customHeight="1">
      <c r="A170" s="95" t="s">
        <v>152</v>
      </c>
      <c r="B170" s="95" t="str">
        <f t="shared" ref="B170:N170" si="170">+IFERROR(B169/A169-1,"nm")</f>
        <v>nm</v>
      </c>
      <c r="C170" s="73">
        <f t="shared" si="170"/>
        <v>0.5</v>
      </c>
      <c r="D170" s="73">
        <f t="shared" si="170"/>
        <v>0.03703703704</v>
      </c>
      <c r="E170" s="73">
        <f t="shared" si="170"/>
        <v>0.1785714286</v>
      </c>
      <c r="F170" s="73">
        <f t="shared" si="170"/>
        <v>-0.06060606061</v>
      </c>
      <c r="G170" s="73">
        <f t="shared" si="170"/>
        <v>-0.1935483871</v>
      </c>
      <c r="H170" s="73">
        <f t="shared" si="170"/>
        <v>0.04</v>
      </c>
      <c r="I170" s="73">
        <f t="shared" si="170"/>
        <v>-0.1538461538</v>
      </c>
      <c r="J170" s="73">
        <f t="shared" si="170"/>
        <v>0.06394557823</v>
      </c>
      <c r="K170" s="73">
        <f t="shared" si="170"/>
        <v>0.06394557823</v>
      </c>
      <c r="L170" s="73">
        <f t="shared" si="170"/>
        <v>0.06394557823</v>
      </c>
      <c r="M170" s="73">
        <f t="shared" si="170"/>
        <v>0.06394557823</v>
      </c>
      <c r="N170" s="73">
        <f t="shared" si="170"/>
        <v>0.06394557823</v>
      </c>
      <c r="O170" s="96"/>
      <c r="P170" s="96"/>
      <c r="Q170" s="96"/>
      <c r="R170" s="96"/>
      <c r="S170" s="96"/>
      <c r="T170" s="96"/>
      <c r="U170" s="96"/>
      <c r="V170" s="96"/>
      <c r="W170" s="96"/>
      <c r="X170" s="96"/>
    </row>
    <row r="171" ht="14.25" customHeight="1">
      <c r="A171" s="95" t="s">
        <v>155</v>
      </c>
      <c r="B171" s="73">
        <f t="shared" ref="B171:I171" si="171">+IFERROR(B169/B$146,"nm")</f>
        <v>0.009081735621</v>
      </c>
      <c r="C171" s="73">
        <f t="shared" si="171"/>
        <v>0.01381074169</v>
      </c>
      <c r="D171" s="73">
        <f t="shared" si="171"/>
        <v>0.01371204701</v>
      </c>
      <c r="E171" s="73">
        <f t="shared" si="171"/>
        <v>0.01749734889</v>
      </c>
      <c r="F171" s="73">
        <f t="shared" si="171"/>
        <v>0.01626442812</v>
      </c>
      <c r="G171" s="73">
        <f t="shared" si="171"/>
        <v>0.01354279523</v>
      </c>
      <c r="H171" s="73">
        <f t="shared" si="171"/>
        <v>0.01179138322</v>
      </c>
      <c r="I171" s="73">
        <f t="shared" si="171"/>
        <v>0.009377664109</v>
      </c>
      <c r="J171" s="73">
        <v>0.00937766410912191</v>
      </c>
      <c r="K171" s="73">
        <v>0.00937766410912191</v>
      </c>
      <c r="L171" s="73">
        <v>0.00937766410912191</v>
      </c>
      <c r="M171" s="73">
        <v>0.00937766410912191</v>
      </c>
      <c r="N171" s="73">
        <v>0.00937766410912191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6"/>
    </row>
    <row r="172" ht="14.25" customHeight="1">
      <c r="A172" s="95" t="s">
        <v>162</v>
      </c>
      <c r="B172" s="73">
        <f t="shared" ref="B172:N172" si="172">+IFERROR(B169/B179,"nm")</f>
        <v>0.1475409836</v>
      </c>
      <c r="C172" s="73">
        <f t="shared" si="172"/>
        <v>0.216</v>
      </c>
      <c r="D172" s="73">
        <f t="shared" si="172"/>
        <v>0.224</v>
      </c>
      <c r="E172" s="73">
        <f t="shared" si="172"/>
        <v>0.2869565217</v>
      </c>
      <c r="F172" s="73">
        <f t="shared" si="172"/>
        <v>0.31</v>
      </c>
      <c r="G172" s="73">
        <f t="shared" si="172"/>
        <v>0.3125</v>
      </c>
      <c r="H172" s="73">
        <f t="shared" si="172"/>
        <v>0.4126984127</v>
      </c>
      <c r="I172" s="73">
        <f t="shared" si="172"/>
        <v>0.4489795918</v>
      </c>
      <c r="J172" s="73">
        <f t="shared" si="172"/>
        <v>0.4489795918</v>
      </c>
      <c r="K172" s="73">
        <f t="shared" si="172"/>
        <v>0.4489795918</v>
      </c>
      <c r="L172" s="73">
        <f t="shared" si="172"/>
        <v>0.4489795918</v>
      </c>
      <c r="M172" s="73">
        <f t="shared" si="172"/>
        <v>0.4489795918</v>
      </c>
      <c r="N172" s="73">
        <f t="shared" si="172"/>
        <v>0.4489795918</v>
      </c>
      <c r="O172" s="96"/>
      <c r="P172" s="96"/>
      <c r="Q172" s="96"/>
      <c r="R172" s="96"/>
      <c r="S172" s="96"/>
      <c r="T172" s="96"/>
      <c r="U172" s="96"/>
      <c r="V172" s="96"/>
      <c r="W172" s="96"/>
      <c r="X172" s="96"/>
    </row>
    <row r="173" ht="14.25" customHeight="1">
      <c r="A173" s="85" t="s">
        <v>156</v>
      </c>
      <c r="B173" s="13">
        <f>'Historicals B'!C162</f>
        <v>517</v>
      </c>
      <c r="C173" s="13">
        <f>'Historicals B'!D162</f>
        <v>487</v>
      </c>
      <c r="D173" s="13">
        <f>'Historicals B'!E162</f>
        <v>477</v>
      </c>
      <c r="E173" s="13">
        <f>'Historicals B'!F162</f>
        <v>310</v>
      </c>
      <c r="F173" s="13">
        <f>'Historicals B'!G162</f>
        <v>303</v>
      </c>
      <c r="G173" s="13">
        <f>'Historicals B'!H162</f>
        <v>297</v>
      </c>
      <c r="H173" s="13">
        <f>'Historicals B'!I162</f>
        <v>543</v>
      </c>
      <c r="I173" s="13">
        <f>'Historicals B'!J162</f>
        <v>669</v>
      </c>
      <c r="J173" s="98">
        <f t="shared" ref="J173:N173" si="173">+IFERROR(J146*J175,"nm")</f>
        <v>711.7795918</v>
      </c>
      <c r="K173" s="98">
        <f t="shared" si="173"/>
        <v>757.2947494</v>
      </c>
      <c r="L173" s="98">
        <f t="shared" si="173"/>
        <v>805.7204001</v>
      </c>
      <c r="M173" s="98">
        <f t="shared" si="173"/>
        <v>857.2426569</v>
      </c>
      <c r="N173" s="98">
        <f t="shared" si="173"/>
        <v>912.0595343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14.25" customHeight="1">
      <c r="A174" s="95" t="s">
        <v>152</v>
      </c>
      <c r="B174" s="95" t="str">
        <f t="shared" ref="B174:N174" si="174">+IFERROR(B173/A173-1,"nm")</f>
        <v>nm</v>
      </c>
      <c r="C174" s="73">
        <f t="shared" si="174"/>
        <v>-0.0580270793</v>
      </c>
      <c r="D174" s="73">
        <f t="shared" si="174"/>
        <v>-0.0205338809</v>
      </c>
      <c r="E174" s="73">
        <f t="shared" si="174"/>
        <v>-0.3501048218</v>
      </c>
      <c r="F174" s="73">
        <f t="shared" si="174"/>
        <v>-0.02258064516</v>
      </c>
      <c r="G174" s="73">
        <f t="shared" si="174"/>
        <v>-0.0198019802</v>
      </c>
      <c r="H174" s="73">
        <f t="shared" si="174"/>
        <v>0.8282828283</v>
      </c>
      <c r="I174" s="73">
        <f t="shared" si="174"/>
        <v>0.2320441989</v>
      </c>
      <c r="J174" s="73">
        <f t="shared" si="174"/>
        <v>0.06394557823</v>
      </c>
      <c r="K174" s="73">
        <f t="shared" si="174"/>
        <v>0.06394557823</v>
      </c>
      <c r="L174" s="73">
        <f t="shared" si="174"/>
        <v>0.06394557823</v>
      </c>
      <c r="M174" s="73">
        <f t="shared" si="174"/>
        <v>0.06394557823</v>
      </c>
      <c r="N174" s="73">
        <f t="shared" si="174"/>
        <v>0.06394557823</v>
      </c>
      <c r="O174" s="96"/>
      <c r="P174" s="96"/>
      <c r="Q174" s="96"/>
      <c r="R174" s="96"/>
      <c r="S174" s="96"/>
      <c r="T174" s="96"/>
      <c r="U174" s="96"/>
      <c r="V174" s="96"/>
      <c r="W174" s="96"/>
      <c r="X174" s="96"/>
    </row>
    <row r="175" ht="14.25" customHeight="1">
      <c r="A175" s="95" t="s">
        <v>153</v>
      </c>
      <c r="B175" s="73">
        <f t="shared" ref="B175:I175" si="175">+IFERROR(B173/B$146,"nm")</f>
        <v>0.2608476287</v>
      </c>
      <c r="C175" s="73">
        <f t="shared" si="175"/>
        <v>0.2491048593</v>
      </c>
      <c r="D175" s="73">
        <f t="shared" si="175"/>
        <v>0.2335945152</v>
      </c>
      <c r="E175" s="73">
        <f t="shared" si="175"/>
        <v>0.164369035</v>
      </c>
      <c r="F175" s="73">
        <f t="shared" si="175"/>
        <v>0.1589716684</v>
      </c>
      <c r="G175" s="73">
        <f t="shared" si="175"/>
        <v>0.1608884074</v>
      </c>
      <c r="H175" s="73">
        <f t="shared" si="175"/>
        <v>0.2462585034</v>
      </c>
      <c r="I175" s="73">
        <f t="shared" si="175"/>
        <v>0.2851662404</v>
      </c>
      <c r="J175" s="73">
        <v>0.2851662404092072</v>
      </c>
      <c r="K175" s="73">
        <v>0.2851662404092072</v>
      </c>
      <c r="L175" s="73">
        <v>0.2851662404092072</v>
      </c>
      <c r="M175" s="73">
        <v>0.2851662404092072</v>
      </c>
      <c r="N175" s="73">
        <v>0.2851662404092072</v>
      </c>
      <c r="O175" s="96"/>
      <c r="P175" s="96"/>
      <c r="Q175" s="96"/>
      <c r="R175" s="96"/>
      <c r="S175" s="96"/>
      <c r="T175" s="96"/>
      <c r="U175" s="96"/>
      <c r="V175" s="96"/>
      <c r="W175" s="96"/>
      <c r="X175" s="96"/>
    </row>
    <row r="176" ht="14.25" customHeight="1">
      <c r="A176" s="85" t="s">
        <v>157</v>
      </c>
      <c r="B176" s="13">
        <f>'Historicals B'!C192</f>
        <v>69</v>
      </c>
      <c r="C176" s="13">
        <f>'Historicals B'!D192</f>
        <v>39</v>
      </c>
      <c r="D176" s="13">
        <f>'Historicals B'!E192</f>
        <v>30</v>
      </c>
      <c r="E176" s="13">
        <f>'Historicals B'!F192</f>
        <v>22</v>
      </c>
      <c r="F176" s="13">
        <f>'Historicals B'!G192</f>
        <v>18</v>
      </c>
      <c r="G176" s="13">
        <f>'Historicals B'!H192</f>
        <v>12</v>
      </c>
      <c r="H176" s="13">
        <f>'Historicals B'!I192</f>
        <v>7</v>
      </c>
      <c r="I176" s="13">
        <f>'Historicals B'!J192</f>
        <v>9</v>
      </c>
      <c r="J176" s="98">
        <f t="shared" ref="J176:N176" si="176">+IFERROR(J146*J178,"nm")</f>
        <v>9.575510204</v>
      </c>
      <c r="K176" s="98">
        <f t="shared" si="176"/>
        <v>10.18782174</v>
      </c>
      <c r="L176" s="98">
        <f t="shared" si="176"/>
        <v>10.83928789</v>
      </c>
      <c r="M176" s="98">
        <f t="shared" si="176"/>
        <v>11.53241243</v>
      </c>
      <c r="N176" s="98">
        <f t="shared" si="176"/>
        <v>12.26985921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14.25" customHeight="1">
      <c r="A177" s="95" t="s">
        <v>152</v>
      </c>
      <c r="B177" s="95" t="str">
        <f t="shared" ref="B177:N177" si="177">+IFERROR(B176/A176-1,"nm")</f>
        <v>nm</v>
      </c>
      <c r="C177" s="73">
        <f t="shared" si="177"/>
        <v>-0.4347826087</v>
      </c>
      <c r="D177" s="73">
        <f t="shared" si="177"/>
        <v>-0.2307692308</v>
      </c>
      <c r="E177" s="73">
        <f t="shared" si="177"/>
        <v>-0.2666666667</v>
      </c>
      <c r="F177" s="73">
        <f t="shared" si="177"/>
        <v>-0.1818181818</v>
      </c>
      <c r="G177" s="73">
        <f t="shared" si="177"/>
        <v>-0.3333333333</v>
      </c>
      <c r="H177" s="73">
        <f t="shared" si="177"/>
        <v>-0.4166666667</v>
      </c>
      <c r="I177" s="73">
        <f t="shared" si="177"/>
        <v>0.2857142857</v>
      </c>
      <c r="J177" s="73">
        <f t="shared" si="177"/>
        <v>0.06394557823</v>
      </c>
      <c r="K177" s="73">
        <f t="shared" si="177"/>
        <v>0.06394557823</v>
      </c>
      <c r="L177" s="73">
        <f t="shared" si="177"/>
        <v>0.06394557823</v>
      </c>
      <c r="M177" s="73">
        <f t="shared" si="177"/>
        <v>0.06394557823</v>
      </c>
      <c r="N177" s="73">
        <f t="shared" si="177"/>
        <v>0.06394557823</v>
      </c>
      <c r="O177" s="96"/>
      <c r="P177" s="96"/>
      <c r="Q177" s="96"/>
      <c r="R177" s="96"/>
      <c r="S177" s="96"/>
      <c r="T177" s="96"/>
      <c r="U177" s="96"/>
      <c r="V177" s="96"/>
      <c r="W177" s="96"/>
      <c r="X177" s="96"/>
    </row>
    <row r="178" ht="14.25" customHeight="1">
      <c r="A178" s="95" t="s">
        <v>155</v>
      </c>
      <c r="B178" s="73">
        <f t="shared" ref="B178:I178" si="178">+IFERROR(B176/B$146,"nm")</f>
        <v>0.03481331988</v>
      </c>
      <c r="C178" s="73">
        <f t="shared" si="178"/>
        <v>0.0199488491</v>
      </c>
      <c r="D178" s="73">
        <f t="shared" si="178"/>
        <v>0.01469147894</v>
      </c>
      <c r="E178" s="73">
        <f t="shared" si="178"/>
        <v>0.01166489926</v>
      </c>
      <c r="F178" s="73">
        <f t="shared" si="178"/>
        <v>0.00944386149</v>
      </c>
      <c r="G178" s="73">
        <f t="shared" si="178"/>
        <v>0.006500541712</v>
      </c>
      <c r="H178" s="73">
        <f t="shared" si="178"/>
        <v>0.003174603175</v>
      </c>
      <c r="I178" s="73">
        <f t="shared" si="178"/>
        <v>0.003836317136</v>
      </c>
      <c r="J178" s="73">
        <v>0.0038363171355498722</v>
      </c>
      <c r="K178" s="73">
        <v>0.0038363171355498722</v>
      </c>
      <c r="L178" s="73">
        <v>0.0038363171355498722</v>
      </c>
      <c r="M178" s="73">
        <v>0.0038363171355498722</v>
      </c>
      <c r="N178" s="73">
        <v>0.0038363171355498722</v>
      </c>
      <c r="O178" s="96"/>
      <c r="P178" s="96"/>
      <c r="Q178" s="96"/>
      <c r="R178" s="96"/>
      <c r="S178" s="96"/>
      <c r="T178" s="96"/>
      <c r="U178" s="96"/>
      <c r="V178" s="96"/>
      <c r="W178" s="96"/>
      <c r="X178" s="96"/>
    </row>
    <row r="179" ht="14.25" customHeight="1">
      <c r="A179" s="85" t="s">
        <v>158</v>
      </c>
      <c r="B179" s="13">
        <f>'Historicals B'!C177</f>
        <v>122</v>
      </c>
      <c r="C179" s="13">
        <f>'Historicals B'!D177</f>
        <v>125</v>
      </c>
      <c r="D179" s="13">
        <f>'Historicals B'!E177</f>
        <v>125</v>
      </c>
      <c r="E179" s="13">
        <f>'Historicals B'!F177</f>
        <v>115</v>
      </c>
      <c r="F179" s="13">
        <f>'Historicals B'!G177</f>
        <v>100</v>
      </c>
      <c r="G179" s="13">
        <f>'Historicals B'!H177</f>
        <v>80</v>
      </c>
      <c r="H179" s="13">
        <f>'Historicals B'!I177</f>
        <v>63</v>
      </c>
      <c r="I179" s="13">
        <f>'Historicals B'!J177</f>
        <v>49</v>
      </c>
      <c r="J179" s="98">
        <f t="shared" ref="J179:N179" si="179">J181*J146</f>
        <v>52.13333333</v>
      </c>
      <c r="K179" s="98">
        <f t="shared" si="179"/>
        <v>55.46702948</v>
      </c>
      <c r="L179" s="98">
        <f t="shared" si="179"/>
        <v>59.01390075</v>
      </c>
      <c r="M179" s="98">
        <f t="shared" si="179"/>
        <v>62.78757876</v>
      </c>
      <c r="N179" s="98">
        <f t="shared" si="179"/>
        <v>66.80256679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14.25" customHeight="1">
      <c r="A180" s="95" t="s">
        <v>152</v>
      </c>
      <c r="B180" s="95" t="str">
        <f t="shared" ref="B180:N180" si="180">+IFERROR(B179/A179-1,"nm")</f>
        <v>nm</v>
      </c>
      <c r="C180" s="73">
        <f t="shared" si="180"/>
        <v>0.02459016393</v>
      </c>
      <c r="D180" s="73">
        <f t="shared" si="180"/>
        <v>0</v>
      </c>
      <c r="E180" s="73">
        <f t="shared" si="180"/>
        <v>-0.08</v>
      </c>
      <c r="F180" s="73">
        <f t="shared" si="180"/>
        <v>-0.1304347826</v>
      </c>
      <c r="G180" s="73">
        <f t="shared" si="180"/>
        <v>-0.2</v>
      </c>
      <c r="H180" s="73">
        <f t="shared" si="180"/>
        <v>-0.2125</v>
      </c>
      <c r="I180" s="73">
        <f t="shared" si="180"/>
        <v>-0.2222222222</v>
      </c>
      <c r="J180" s="73">
        <f t="shared" si="180"/>
        <v>0.06394557823</v>
      </c>
      <c r="K180" s="73">
        <f t="shared" si="180"/>
        <v>0.06394557823</v>
      </c>
      <c r="L180" s="73">
        <f t="shared" si="180"/>
        <v>0.06394557823</v>
      </c>
      <c r="M180" s="73">
        <f t="shared" si="180"/>
        <v>0.06394557823</v>
      </c>
      <c r="N180" s="73">
        <f t="shared" si="180"/>
        <v>0.06394557823</v>
      </c>
      <c r="O180" s="96"/>
      <c r="P180" s="96"/>
      <c r="Q180" s="96"/>
      <c r="R180" s="96"/>
      <c r="S180" s="96"/>
      <c r="T180" s="96"/>
      <c r="U180" s="96"/>
      <c r="V180" s="96"/>
      <c r="W180" s="96"/>
      <c r="X180" s="96"/>
    </row>
    <row r="181" ht="14.25" customHeight="1">
      <c r="A181" s="95" t="s">
        <v>155</v>
      </c>
      <c r="B181" s="73">
        <f t="shared" ref="B181:I181" si="181">+IFERROR(B179/B$146,"nm")</f>
        <v>0.06155398587</v>
      </c>
      <c r="C181" s="73">
        <f t="shared" si="181"/>
        <v>0.06393861893</v>
      </c>
      <c r="D181" s="73">
        <f t="shared" si="181"/>
        <v>0.06121449559</v>
      </c>
      <c r="E181" s="73">
        <f t="shared" si="181"/>
        <v>0.06097560976</v>
      </c>
      <c r="F181" s="73">
        <f t="shared" si="181"/>
        <v>0.05246589717</v>
      </c>
      <c r="G181" s="73">
        <f t="shared" si="181"/>
        <v>0.04333694475</v>
      </c>
      <c r="H181" s="73">
        <f t="shared" si="181"/>
        <v>0.02857142857</v>
      </c>
      <c r="I181" s="73">
        <f t="shared" si="181"/>
        <v>0.02088661552</v>
      </c>
      <c r="J181" s="73">
        <v>0.020886615515771527</v>
      </c>
      <c r="K181" s="73">
        <v>0.020886615515771527</v>
      </c>
      <c r="L181" s="73">
        <v>0.020886615515771527</v>
      </c>
      <c r="M181" s="73">
        <v>0.020886615515771527</v>
      </c>
      <c r="N181" s="73">
        <v>0.020886615515771527</v>
      </c>
      <c r="O181" s="96"/>
      <c r="P181" s="96"/>
      <c r="Q181" s="96"/>
      <c r="R181" s="96"/>
      <c r="S181" s="96"/>
      <c r="T181" s="96"/>
      <c r="U181" s="96"/>
      <c r="V181" s="96"/>
      <c r="W181" s="96"/>
      <c r="X181" s="96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03" t="s">
        <v>165</v>
      </c>
      <c r="B1" s="7">
        <v>2014.0</v>
      </c>
      <c r="C1" s="7">
        <f t="shared" ref="C1:I1" si="1">+D1-1</f>
        <v>2015</v>
      </c>
      <c r="D1" s="7">
        <f t="shared" si="1"/>
        <v>2016</v>
      </c>
      <c r="E1" s="7">
        <f t="shared" si="1"/>
        <v>2017</v>
      </c>
      <c r="F1" s="7">
        <f t="shared" si="1"/>
        <v>2018</v>
      </c>
      <c r="G1" s="7">
        <f t="shared" si="1"/>
        <v>2019</v>
      </c>
      <c r="H1" s="7">
        <f t="shared" si="1"/>
        <v>2020</v>
      </c>
      <c r="I1" s="7">
        <f t="shared" si="1"/>
        <v>2021</v>
      </c>
      <c r="J1" s="7">
        <v>2022.0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>
      <c r="A2" s="8" t="s">
        <v>5</v>
      </c>
      <c r="B2" s="9">
        <v>27799.0</v>
      </c>
      <c r="C2" s="9">
        <v>30601.0</v>
      </c>
      <c r="D2" s="9">
        <v>32376.0</v>
      </c>
      <c r="E2" s="9">
        <v>34350.0</v>
      </c>
      <c r="F2" s="9">
        <v>36397.0</v>
      </c>
      <c r="G2" s="9">
        <v>39117.0</v>
      </c>
      <c r="H2" s="9">
        <v>37403.0</v>
      </c>
      <c r="I2" s="9">
        <v>44538.0</v>
      </c>
      <c r="J2" s="9">
        <v>46710.0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>
      <c r="A3" s="104" t="s">
        <v>6</v>
      </c>
      <c r="B3" s="11">
        <v>15353.0</v>
      </c>
      <c r="C3" s="11">
        <v>16534.0</v>
      </c>
      <c r="D3" s="11">
        <v>17405.0</v>
      </c>
      <c r="E3" s="11">
        <v>19038.0</v>
      </c>
      <c r="F3" s="11">
        <v>20441.0</v>
      </c>
      <c r="G3" s="11">
        <v>21643.0</v>
      </c>
      <c r="H3" s="11">
        <v>21162.0</v>
      </c>
      <c r="I3" s="11">
        <v>24576.0</v>
      </c>
      <c r="J3" s="11">
        <v>25231.0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>
      <c r="A4" s="47" t="s">
        <v>7</v>
      </c>
      <c r="B4" s="13">
        <f t="shared" ref="B4:J4" si="2">+B2-B3</f>
        <v>12446</v>
      </c>
      <c r="C4" s="13">
        <f t="shared" si="2"/>
        <v>14067</v>
      </c>
      <c r="D4" s="13">
        <f t="shared" si="2"/>
        <v>14971</v>
      </c>
      <c r="E4" s="13">
        <f t="shared" si="2"/>
        <v>15312</v>
      </c>
      <c r="F4" s="13">
        <f t="shared" si="2"/>
        <v>15956</v>
      </c>
      <c r="G4" s="13">
        <f t="shared" si="2"/>
        <v>17474</v>
      </c>
      <c r="H4" s="13">
        <f t="shared" si="2"/>
        <v>16241</v>
      </c>
      <c r="I4" s="13">
        <f t="shared" si="2"/>
        <v>19962</v>
      </c>
      <c r="J4" s="13">
        <f t="shared" si="2"/>
        <v>21479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>
      <c r="A5" s="8" t="s">
        <v>8</v>
      </c>
      <c r="B5" s="9">
        <v>3031.0</v>
      </c>
      <c r="C5" s="9">
        <v>3213.0</v>
      </c>
      <c r="D5" s="9">
        <v>3278.0</v>
      </c>
      <c r="E5" s="9">
        <v>3341.0</v>
      </c>
      <c r="F5" s="9">
        <v>3577.0</v>
      </c>
      <c r="G5" s="9">
        <v>3753.0</v>
      </c>
      <c r="H5" s="9">
        <v>3592.0</v>
      </c>
      <c r="I5" s="9">
        <v>3114.0</v>
      </c>
      <c r="J5" s="9">
        <v>3850.0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>
      <c r="A6" s="8" t="s">
        <v>9</v>
      </c>
      <c r="B6" s="9">
        <v>5735.0</v>
      </c>
      <c r="C6" s="9">
        <v>6679.0</v>
      </c>
      <c r="D6" s="9">
        <v>7191.0</v>
      </c>
      <c r="E6" s="9">
        <v>7222.0</v>
      </c>
      <c r="F6" s="9">
        <v>7934.0</v>
      </c>
      <c r="G6" s="9">
        <v>8949.0</v>
      </c>
      <c r="H6" s="9">
        <v>9534.0</v>
      </c>
      <c r="I6" s="9">
        <v>9911.0</v>
      </c>
      <c r="J6" s="9">
        <v>10954.0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>
      <c r="A7" s="105" t="s">
        <v>10</v>
      </c>
      <c r="B7" s="16">
        <v>8766.0</v>
      </c>
      <c r="C7" s="16">
        <f t="shared" ref="C7:J7" si="3">+C5+C6</f>
        <v>9892</v>
      </c>
      <c r="D7" s="16">
        <f t="shared" si="3"/>
        <v>10469</v>
      </c>
      <c r="E7" s="16">
        <f t="shared" si="3"/>
        <v>10563</v>
      </c>
      <c r="F7" s="16">
        <f t="shared" si="3"/>
        <v>11511</v>
      </c>
      <c r="G7" s="16">
        <f t="shared" si="3"/>
        <v>12702</v>
      </c>
      <c r="H7" s="16">
        <f t="shared" si="3"/>
        <v>13126</v>
      </c>
      <c r="I7" s="16">
        <f t="shared" si="3"/>
        <v>13025</v>
      </c>
      <c r="J7" s="16">
        <f t="shared" si="3"/>
        <v>14804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>
      <c r="A8" s="8" t="s">
        <v>11</v>
      </c>
      <c r="B8" s="17"/>
      <c r="C8" s="9">
        <v>28.0</v>
      </c>
      <c r="D8" s="9">
        <v>19.0</v>
      </c>
      <c r="E8" s="9">
        <v>59.0</v>
      </c>
      <c r="F8" s="9">
        <v>54.0</v>
      </c>
      <c r="G8" s="9">
        <v>49.0</v>
      </c>
      <c r="H8" s="9">
        <v>89.0</v>
      </c>
      <c r="I8" s="9">
        <v>262.0</v>
      </c>
      <c r="J8" s="9">
        <v>205.0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>
      <c r="A9" s="8" t="s">
        <v>12</v>
      </c>
      <c r="B9" s="17"/>
      <c r="C9" s="9">
        <v>-58.0</v>
      </c>
      <c r="D9" s="9">
        <v>-140.0</v>
      </c>
      <c r="E9" s="9">
        <v>-196.0</v>
      </c>
      <c r="F9" s="9">
        <v>66.0</v>
      </c>
      <c r="G9" s="9">
        <v>-78.0</v>
      </c>
      <c r="H9" s="9">
        <v>139.0</v>
      </c>
      <c r="I9" s="9">
        <v>14.0</v>
      </c>
      <c r="J9" s="9">
        <v>-181.0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>
      <c r="A10" s="44" t="s">
        <v>13</v>
      </c>
      <c r="B10" s="19"/>
      <c r="C10" s="20">
        <f t="shared" ref="C10:J10" si="4">+C4-C7-C8-C9</f>
        <v>4205</v>
      </c>
      <c r="D10" s="20">
        <f t="shared" si="4"/>
        <v>4623</v>
      </c>
      <c r="E10" s="20">
        <f t="shared" si="4"/>
        <v>4886</v>
      </c>
      <c r="F10" s="20">
        <f t="shared" si="4"/>
        <v>4325</v>
      </c>
      <c r="G10" s="20">
        <f t="shared" si="4"/>
        <v>4801</v>
      </c>
      <c r="H10" s="20">
        <f t="shared" si="4"/>
        <v>2887</v>
      </c>
      <c r="I10" s="20">
        <f t="shared" si="4"/>
        <v>6661</v>
      </c>
      <c r="J10" s="20">
        <f t="shared" si="4"/>
        <v>6651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>
      <c r="A11" s="8" t="s">
        <v>14</v>
      </c>
      <c r="B11" s="17"/>
      <c r="C11" s="9">
        <v>932.0</v>
      </c>
      <c r="D11" s="21">
        <v>863.0</v>
      </c>
      <c r="E11" s="9">
        <v>646.0</v>
      </c>
      <c r="F11" s="9">
        <v>2392.0</v>
      </c>
      <c r="G11" s="9">
        <v>772.0</v>
      </c>
      <c r="H11" s="9">
        <v>348.0</v>
      </c>
      <c r="I11" s="9">
        <v>934.0</v>
      </c>
      <c r="J11" s="9">
        <v>605.0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>
      <c r="A12" s="45" t="s">
        <v>15</v>
      </c>
      <c r="B12" s="23"/>
      <c r="C12" s="24">
        <f t="shared" ref="C12:J12" si="5">+C10-C11</f>
        <v>3273</v>
      </c>
      <c r="D12" s="24">
        <f t="shared" si="5"/>
        <v>3760</v>
      </c>
      <c r="E12" s="24">
        <f t="shared" si="5"/>
        <v>4240</v>
      </c>
      <c r="F12" s="24">
        <f t="shared" si="5"/>
        <v>1933</v>
      </c>
      <c r="G12" s="24">
        <f t="shared" si="5"/>
        <v>4029</v>
      </c>
      <c r="H12" s="24">
        <f t="shared" si="5"/>
        <v>2539</v>
      </c>
      <c r="I12" s="24">
        <f t="shared" si="5"/>
        <v>5727</v>
      </c>
      <c r="J12" s="24">
        <f t="shared" si="5"/>
        <v>6046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>
      <c r="A13" s="47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>
      <c r="A14" s="8" t="s">
        <v>17</v>
      </c>
      <c r="B14" s="25"/>
      <c r="C14" s="26">
        <v>1.9</v>
      </c>
      <c r="D14" s="26">
        <v>2.21</v>
      </c>
      <c r="E14" s="26">
        <v>2.56</v>
      </c>
      <c r="F14" s="26">
        <v>1.19</v>
      </c>
      <c r="G14" s="26">
        <v>2.55</v>
      </c>
      <c r="H14" s="26">
        <v>1.63</v>
      </c>
      <c r="I14" s="27">
        <v>3.64</v>
      </c>
      <c r="J14" s="27">
        <v>3.83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>
      <c r="A15" s="8" t="s">
        <v>18</v>
      </c>
      <c r="B15" s="25"/>
      <c r="C15" s="26">
        <v>1.85</v>
      </c>
      <c r="D15" s="26">
        <v>2.16</v>
      </c>
      <c r="E15" s="26">
        <v>2.51</v>
      </c>
      <c r="F15" s="26">
        <v>1.17</v>
      </c>
      <c r="G15" s="26">
        <v>2.49</v>
      </c>
      <c r="H15" s="26">
        <v>1.6</v>
      </c>
      <c r="I15" s="27">
        <v>3.56</v>
      </c>
      <c r="J15" s="27">
        <v>3.75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>
      <c r="A16" s="47" t="s">
        <v>19</v>
      </c>
      <c r="B16" s="25"/>
      <c r="C16" s="25"/>
      <c r="D16" s="25"/>
      <c r="E16" s="25"/>
      <c r="F16" s="25"/>
      <c r="G16" s="25"/>
      <c r="H16" s="2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>
      <c r="A17" s="8" t="s">
        <v>17</v>
      </c>
      <c r="B17" s="28"/>
      <c r="C17" s="29">
        <f t="shared" ref="C17:G17" si="6">C12/C14</f>
        <v>1722.631579</v>
      </c>
      <c r="D17" s="29">
        <f t="shared" si="6"/>
        <v>1701.357466</v>
      </c>
      <c r="E17" s="29">
        <f t="shared" si="6"/>
        <v>1656.25</v>
      </c>
      <c r="F17" s="29">
        <f t="shared" si="6"/>
        <v>1624.369748</v>
      </c>
      <c r="G17" s="29">
        <f t="shared" si="6"/>
        <v>1580</v>
      </c>
      <c r="H17" s="29">
        <v>1558.8</v>
      </c>
      <c r="I17" s="21">
        <v>1573.0</v>
      </c>
      <c r="J17" s="21">
        <v>1578.8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>
      <c r="A18" s="8" t="s">
        <v>18</v>
      </c>
      <c r="B18" s="28"/>
      <c r="C18" s="29">
        <f t="shared" ref="C18:E18" si="7">C12/C15</f>
        <v>1769.189189</v>
      </c>
      <c r="D18" s="29">
        <f t="shared" si="7"/>
        <v>1740.740741</v>
      </c>
      <c r="E18" s="29">
        <f t="shared" si="7"/>
        <v>1689.243028</v>
      </c>
      <c r="F18" s="29">
        <v>1659.1</v>
      </c>
      <c r="G18" s="29">
        <f>G12/G15</f>
        <v>1618.072289</v>
      </c>
      <c r="H18" s="29">
        <v>1591.6</v>
      </c>
      <c r="I18" s="21">
        <v>1609.4</v>
      </c>
      <c r="J18" s="21">
        <v>1610.8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>
      <c r="A19" s="8" t="s">
        <v>20</v>
      </c>
      <c r="B19" s="9">
        <f t="shared" ref="B19:C19" si="8">B164+B209</f>
        <v>4095</v>
      </c>
      <c r="C19" s="9">
        <f t="shared" si="8"/>
        <v>4839</v>
      </c>
      <c r="D19" s="8"/>
      <c r="E19" s="3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>
      <c r="A20" s="46" t="s">
        <v>21</v>
      </c>
      <c r="B20" s="17"/>
      <c r="C20" s="32">
        <f t="shared" ref="C20:J20" si="9">+ROUND(((C12/C18)-C15),2)</f>
        <v>0</v>
      </c>
      <c r="D20" s="32">
        <f t="shared" si="9"/>
        <v>0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>
      <c r="A22" s="37" t="s">
        <v>22</v>
      </c>
      <c r="B22" s="35"/>
      <c r="C22" s="35"/>
      <c r="D22" s="35"/>
      <c r="E22" s="35"/>
      <c r="F22" s="35"/>
      <c r="G22" s="35"/>
      <c r="H22" s="35"/>
      <c r="I22" s="35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>
      <c r="A23" s="47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>
      <c r="A24" s="47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>
      <c r="A25" s="8" t="s">
        <v>25</v>
      </c>
      <c r="B25" s="17"/>
      <c r="C25" s="9">
        <v>3852.0</v>
      </c>
      <c r="D25" s="9">
        <v>3138.0</v>
      </c>
      <c r="E25" s="9">
        <v>3808.0</v>
      </c>
      <c r="F25" s="9">
        <v>4249.0</v>
      </c>
      <c r="G25" s="9">
        <v>4466.0</v>
      </c>
      <c r="H25" s="9">
        <v>8348.0</v>
      </c>
      <c r="I25" s="9">
        <v>9889.0</v>
      </c>
      <c r="J25" s="9">
        <v>8574.0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>
      <c r="A26" s="8" t="s">
        <v>26</v>
      </c>
      <c r="B26" s="17"/>
      <c r="C26" s="9">
        <v>2072.0</v>
      </c>
      <c r="D26" s="9">
        <v>2319.0</v>
      </c>
      <c r="E26" s="9">
        <v>2371.0</v>
      </c>
      <c r="F26" s="9">
        <v>996.0</v>
      </c>
      <c r="G26" s="9">
        <v>197.0</v>
      </c>
      <c r="H26" s="9">
        <v>439.0</v>
      </c>
      <c r="I26" s="9">
        <v>3587.0</v>
      </c>
      <c r="J26" s="9">
        <v>4423.0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>
      <c r="A27" s="8" t="s">
        <v>27</v>
      </c>
      <c r="B27" s="17"/>
      <c r="C27" s="9">
        <v>3358.0</v>
      </c>
      <c r="D27" s="9">
        <v>3241.0</v>
      </c>
      <c r="E27" s="9">
        <v>3677.0</v>
      </c>
      <c r="F27" s="9">
        <v>3498.0</v>
      </c>
      <c r="G27" s="9">
        <v>4272.0</v>
      </c>
      <c r="H27" s="9">
        <v>2749.0</v>
      </c>
      <c r="I27" s="9">
        <v>4463.0</v>
      </c>
      <c r="J27" s="9">
        <v>4667.0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>
      <c r="A28" s="8" t="s">
        <v>28</v>
      </c>
      <c r="B28" s="17"/>
      <c r="C28" s="9">
        <v>4337.0</v>
      </c>
      <c r="D28" s="9">
        <v>4838.0</v>
      </c>
      <c r="E28" s="9">
        <v>5055.0</v>
      </c>
      <c r="F28" s="9">
        <v>5261.0</v>
      </c>
      <c r="G28" s="9">
        <v>5622.0</v>
      </c>
      <c r="H28" s="9">
        <v>7367.0</v>
      </c>
      <c r="I28" s="9">
        <v>6854.0</v>
      </c>
      <c r="J28" s="9">
        <v>8420.0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>
      <c r="A29" s="8" t="s">
        <v>29</v>
      </c>
      <c r="B29" s="17"/>
      <c r="C29" s="9">
        <v>389.0</v>
      </c>
      <c r="D29" s="17"/>
      <c r="E29" s="17"/>
      <c r="F29" s="17"/>
      <c r="G29" s="17"/>
      <c r="H29" s="17"/>
      <c r="I29" s="17"/>
      <c r="J29" s="1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>
      <c r="A30" s="8" t="s">
        <v>30</v>
      </c>
      <c r="B30" s="17"/>
      <c r="C30" s="9">
        <v>1968.0</v>
      </c>
      <c r="D30" s="9">
        <v>1489.0</v>
      </c>
      <c r="E30" s="9">
        <v>1150.0</v>
      </c>
      <c r="F30" s="9">
        <v>1130.0</v>
      </c>
      <c r="G30" s="9">
        <v>1968.0</v>
      </c>
      <c r="H30" s="9">
        <v>1653.0</v>
      </c>
      <c r="I30" s="9">
        <v>1498.0</v>
      </c>
      <c r="J30" s="9">
        <v>2129.0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>
      <c r="A31" s="44" t="s">
        <v>31</v>
      </c>
      <c r="B31" s="19"/>
      <c r="C31" s="20">
        <f t="shared" ref="C31:J31" si="10">+SUM(C25:C30)</f>
        <v>15976</v>
      </c>
      <c r="D31" s="20">
        <f t="shared" si="10"/>
        <v>15025</v>
      </c>
      <c r="E31" s="20">
        <f t="shared" si="10"/>
        <v>16061</v>
      </c>
      <c r="F31" s="20">
        <f t="shared" si="10"/>
        <v>15134</v>
      </c>
      <c r="G31" s="20">
        <f t="shared" si="10"/>
        <v>16525</v>
      </c>
      <c r="H31" s="20">
        <f t="shared" si="10"/>
        <v>20556</v>
      </c>
      <c r="I31" s="20">
        <f t="shared" si="10"/>
        <v>26291</v>
      </c>
      <c r="J31" s="20">
        <f t="shared" si="10"/>
        <v>28213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>
      <c r="A32" s="8" t="s">
        <v>32</v>
      </c>
      <c r="B32" s="17"/>
      <c r="C32" s="9">
        <v>3011.0</v>
      </c>
      <c r="D32" s="9">
        <v>3520.0</v>
      </c>
      <c r="E32" s="9">
        <v>3989.0</v>
      </c>
      <c r="F32" s="9">
        <v>4454.0</v>
      </c>
      <c r="G32" s="9">
        <v>4744.0</v>
      </c>
      <c r="H32" s="9">
        <v>4866.0</v>
      </c>
      <c r="I32" s="9">
        <v>4904.0</v>
      </c>
      <c r="J32" s="9">
        <v>4791.0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>
      <c r="A33" s="8" t="s">
        <v>33</v>
      </c>
      <c r="B33" s="17"/>
      <c r="C33" s="17"/>
      <c r="D33" s="17"/>
      <c r="E33" s="17"/>
      <c r="F33" s="17"/>
      <c r="G33" s="17"/>
      <c r="H33" s="9">
        <v>3097.0</v>
      </c>
      <c r="I33" s="9">
        <v>3113.0</v>
      </c>
      <c r="J33" s="9">
        <v>2926.0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>
      <c r="A34" s="8" t="s">
        <v>34</v>
      </c>
      <c r="B34" s="17"/>
      <c r="C34" s="9">
        <v>281.0</v>
      </c>
      <c r="D34" s="9">
        <v>281.0</v>
      </c>
      <c r="E34" s="9">
        <v>283.0</v>
      </c>
      <c r="F34" s="9">
        <v>285.0</v>
      </c>
      <c r="G34" s="9">
        <v>283.0</v>
      </c>
      <c r="H34" s="9">
        <v>274.0</v>
      </c>
      <c r="I34" s="9">
        <v>269.0</v>
      </c>
      <c r="J34" s="9">
        <v>286.0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>
      <c r="A35" s="8" t="s">
        <v>35</v>
      </c>
      <c r="B35" s="17"/>
      <c r="C35" s="9">
        <v>131.0</v>
      </c>
      <c r="D35" s="9">
        <v>131.0</v>
      </c>
      <c r="E35" s="9">
        <v>139.0</v>
      </c>
      <c r="F35" s="9">
        <v>154.0</v>
      </c>
      <c r="G35" s="9">
        <v>154.0</v>
      </c>
      <c r="H35" s="9">
        <v>223.0</v>
      </c>
      <c r="I35" s="9">
        <v>242.0</v>
      </c>
      <c r="J35" s="9">
        <v>284.0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>
      <c r="A36" s="8" t="s">
        <v>36</v>
      </c>
      <c r="B36" s="17"/>
      <c r="C36" s="9">
        <v>2201.0</v>
      </c>
      <c r="D36" s="9">
        <v>2422.0</v>
      </c>
      <c r="E36" s="9">
        <v>2787.0</v>
      </c>
      <c r="F36" s="9">
        <v>2509.0</v>
      </c>
      <c r="G36" s="9">
        <v>2011.0</v>
      </c>
      <c r="H36" s="9">
        <v>2326.0</v>
      </c>
      <c r="I36" s="9">
        <v>2921.0</v>
      </c>
      <c r="J36" s="9">
        <v>3821.0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>
      <c r="A37" s="45" t="s">
        <v>37</v>
      </c>
      <c r="B37" s="23"/>
      <c r="C37" s="24">
        <f t="shared" ref="C37:J37" si="11">+SUM(C31:C36)</f>
        <v>21600</v>
      </c>
      <c r="D37" s="24">
        <f t="shared" si="11"/>
        <v>21379</v>
      </c>
      <c r="E37" s="24">
        <f t="shared" si="11"/>
        <v>23259</v>
      </c>
      <c r="F37" s="24">
        <f t="shared" si="11"/>
        <v>22536</v>
      </c>
      <c r="G37" s="24">
        <f t="shared" si="11"/>
        <v>23717</v>
      </c>
      <c r="H37" s="24">
        <f t="shared" si="11"/>
        <v>31342</v>
      </c>
      <c r="I37" s="24">
        <f t="shared" si="11"/>
        <v>37740</v>
      </c>
      <c r="J37" s="24">
        <f t="shared" si="11"/>
        <v>40321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>
      <c r="A38" s="47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>
      <c r="A39" s="8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>
      <c r="A40" s="8" t="s">
        <v>40</v>
      </c>
      <c r="B40" s="17"/>
      <c r="C40" s="9">
        <v>107.0</v>
      </c>
      <c r="D40" s="9">
        <v>44.0</v>
      </c>
      <c r="E40" s="9">
        <v>6.0</v>
      </c>
      <c r="F40" s="9">
        <v>6.0</v>
      </c>
      <c r="G40" s="9">
        <v>6.0</v>
      </c>
      <c r="H40" s="9">
        <v>3.0</v>
      </c>
      <c r="I40" s="9">
        <v>0.0</v>
      </c>
      <c r="J40" s="9">
        <v>500.0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>
      <c r="A41" s="8" t="s">
        <v>41</v>
      </c>
      <c r="B41" s="17"/>
      <c r="C41" s="9">
        <v>74.0</v>
      </c>
      <c r="D41" s="9">
        <v>1.0</v>
      </c>
      <c r="E41" s="9">
        <v>325.0</v>
      </c>
      <c r="F41" s="9">
        <v>336.0</v>
      </c>
      <c r="G41" s="9">
        <v>9.0</v>
      </c>
      <c r="H41" s="9">
        <v>248.0</v>
      </c>
      <c r="I41" s="9">
        <v>2.0</v>
      </c>
      <c r="J41" s="9">
        <v>10.0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>
      <c r="A42" s="8" t="s">
        <v>42</v>
      </c>
      <c r="B42" s="17"/>
      <c r="C42" s="9">
        <v>2131.0</v>
      </c>
      <c r="D42" s="9">
        <v>2191.0</v>
      </c>
      <c r="E42" s="9">
        <v>2048.0</v>
      </c>
      <c r="F42" s="9">
        <v>2279.0</v>
      </c>
      <c r="G42" s="9">
        <v>2612.0</v>
      </c>
      <c r="H42" s="9">
        <v>2248.0</v>
      </c>
      <c r="I42" s="9">
        <v>2836.0</v>
      </c>
      <c r="J42" s="9">
        <v>3358.0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>
      <c r="A43" s="8" t="s">
        <v>43</v>
      </c>
      <c r="B43" s="17"/>
      <c r="C43" s="17"/>
      <c r="D43" s="17"/>
      <c r="E43" s="17"/>
      <c r="F43" s="17"/>
      <c r="G43" s="17"/>
      <c r="H43" s="9">
        <v>445.0</v>
      </c>
      <c r="I43" s="9">
        <v>467.0</v>
      </c>
      <c r="J43" s="9">
        <v>420.0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>
      <c r="A44" s="8" t="s">
        <v>44</v>
      </c>
      <c r="B44" s="17"/>
      <c r="C44" s="9">
        <v>3951.0</v>
      </c>
      <c r="D44" s="9">
        <v>3037.0</v>
      </c>
      <c r="E44" s="9">
        <v>3011.0</v>
      </c>
      <c r="F44" s="9">
        <v>3269.0</v>
      </c>
      <c r="G44" s="9">
        <v>5010.0</v>
      </c>
      <c r="H44" s="9">
        <v>5184.0</v>
      </c>
      <c r="I44" s="9">
        <v>6063.0</v>
      </c>
      <c r="J44" s="9">
        <v>6220.0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>
      <c r="A45" s="8" t="s">
        <v>45</v>
      </c>
      <c r="B45" s="17"/>
      <c r="C45" s="9">
        <v>71.0</v>
      </c>
      <c r="D45" s="9">
        <v>85.0</v>
      </c>
      <c r="E45" s="9">
        <v>84.0</v>
      </c>
      <c r="F45" s="9">
        <v>150.0</v>
      </c>
      <c r="G45" s="9">
        <v>229.0</v>
      </c>
      <c r="H45" s="9">
        <v>156.0</v>
      </c>
      <c r="I45" s="9">
        <v>306.0</v>
      </c>
      <c r="J45" s="9">
        <v>222.0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>
      <c r="A46" s="44" t="s">
        <v>46</v>
      </c>
      <c r="B46" s="19"/>
      <c r="C46" s="20">
        <f t="shared" ref="C46:J46" si="12">+SUM(C40:C45)</f>
        <v>6334</v>
      </c>
      <c r="D46" s="20">
        <f t="shared" si="12"/>
        <v>5358</v>
      </c>
      <c r="E46" s="20">
        <f t="shared" si="12"/>
        <v>5474</v>
      </c>
      <c r="F46" s="20">
        <f t="shared" si="12"/>
        <v>6040</v>
      </c>
      <c r="G46" s="20">
        <f t="shared" si="12"/>
        <v>7866</v>
      </c>
      <c r="H46" s="20">
        <f t="shared" si="12"/>
        <v>8284</v>
      </c>
      <c r="I46" s="20">
        <f t="shared" si="12"/>
        <v>9674</v>
      </c>
      <c r="J46" s="20">
        <f t="shared" si="12"/>
        <v>10730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>
      <c r="A47" s="8" t="s">
        <v>47</v>
      </c>
      <c r="B47" s="17"/>
      <c r="C47" s="9">
        <v>1079.0</v>
      </c>
      <c r="D47" s="9">
        <v>1993.0</v>
      </c>
      <c r="E47" s="9">
        <v>3471.0</v>
      </c>
      <c r="F47" s="9">
        <v>3468.0</v>
      </c>
      <c r="G47" s="9">
        <v>3464.0</v>
      </c>
      <c r="H47" s="9">
        <v>9406.0</v>
      </c>
      <c r="I47" s="9">
        <v>9413.0</v>
      </c>
      <c r="J47" s="9">
        <v>8920.0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>
      <c r="A48" s="8" t="s">
        <v>48</v>
      </c>
      <c r="B48" s="17"/>
      <c r="C48" s="17"/>
      <c r="D48" s="17"/>
      <c r="E48" s="17"/>
      <c r="F48" s="17"/>
      <c r="G48" s="17"/>
      <c r="H48" s="9">
        <v>2913.0</v>
      </c>
      <c r="I48" s="9">
        <v>2931.0</v>
      </c>
      <c r="J48" s="9">
        <v>2777.0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>
      <c r="A49" s="8" t="s">
        <v>49</v>
      </c>
      <c r="B49" s="17"/>
      <c r="C49" s="9">
        <v>1480.0</v>
      </c>
      <c r="D49" s="9">
        <v>1770.0</v>
      </c>
      <c r="E49" s="9">
        <v>1907.0</v>
      </c>
      <c r="F49" s="9">
        <v>3216.0</v>
      </c>
      <c r="G49" s="9">
        <v>3347.0</v>
      </c>
      <c r="H49" s="9">
        <v>2684.0</v>
      </c>
      <c r="I49" s="9">
        <v>2955.0</v>
      </c>
      <c r="J49" s="9">
        <v>2613.0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>
      <c r="A50" s="8" t="s">
        <v>50</v>
      </c>
      <c r="B50" s="17"/>
      <c r="C50" s="17"/>
      <c r="D50" s="17"/>
      <c r="E50" s="17"/>
      <c r="F50" s="17"/>
      <c r="G50" s="17"/>
      <c r="H50" s="17"/>
      <c r="I50" s="17"/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>
      <c r="A51" s="8" t="s">
        <v>51</v>
      </c>
      <c r="B51" s="17"/>
      <c r="C51" s="17"/>
      <c r="D51" s="17"/>
      <c r="E51" s="17"/>
      <c r="F51" s="17"/>
      <c r="G51" s="17"/>
      <c r="H51" s="17"/>
      <c r="I51" s="9">
        <v>0.0</v>
      </c>
      <c r="J51" s="9">
        <v>0.0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>
      <c r="A52" s="8" t="s">
        <v>52</v>
      </c>
      <c r="B52" s="17"/>
      <c r="C52" s="17"/>
      <c r="D52" s="17"/>
      <c r="E52" s="17"/>
      <c r="F52" s="17"/>
      <c r="G52" s="17"/>
      <c r="H52" s="17"/>
      <c r="I52" s="17"/>
      <c r="J52" s="1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>
      <c r="A53" s="8" t="s">
        <v>53</v>
      </c>
      <c r="B53" s="17"/>
      <c r="C53" s="17"/>
      <c r="D53" s="17"/>
      <c r="E53" s="17"/>
      <c r="F53" s="17"/>
      <c r="G53" s="17"/>
      <c r="H53" s="17"/>
      <c r="I53" s="17"/>
      <c r="J53" s="1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>
      <c r="A54" s="8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>
      <c r="A55" s="8" t="s">
        <v>55</v>
      </c>
      <c r="B55" s="17"/>
      <c r="C55" s="9">
        <v>3.0</v>
      </c>
      <c r="D55" s="9">
        <v>3.0</v>
      </c>
      <c r="E55" s="9">
        <v>3.0</v>
      </c>
      <c r="F55" s="9">
        <v>3.0</v>
      </c>
      <c r="G55" s="9">
        <v>3.0</v>
      </c>
      <c r="H55" s="9">
        <v>3.0</v>
      </c>
      <c r="I55" s="9">
        <v>3.0</v>
      </c>
      <c r="J55" s="9">
        <v>3.0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>
      <c r="A56" s="8" t="s">
        <v>56</v>
      </c>
      <c r="B56" s="17"/>
      <c r="C56" s="9">
        <v>6773.0</v>
      </c>
      <c r="D56" s="9">
        <v>7786.0</v>
      </c>
      <c r="E56" s="9">
        <v>8638.0</v>
      </c>
      <c r="F56" s="9">
        <v>6384.0</v>
      </c>
      <c r="G56" s="9">
        <v>7163.0</v>
      </c>
      <c r="H56" s="9">
        <v>8299.0</v>
      </c>
      <c r="I56" s="9">
        <v>9965.0</v>
      </c>
      <c r="J56" s="9">
        <v>11484.0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>
      <c r="A57" s="8" t="s">
        <v>57</v>
      </c>
      <c r="B57" s="17"/>
      <c r="C57" s="9">
        <v>1246.0</v>
      </c>
      <c r="D57" s="9">
        <v>318.0</v>
      </c>
      <c r="E57" s="9">
        <v>-213.0</v>
      </c>
      <c r="F57" s="9">
        <v>-92.0</v>
      </c>
      <c r="G57" s="9">
        <v>231.0</v>
      </c>
      <c r="H57" s="9">
        <v>-56.0</v>
      </c>
      <c r="I57" s="9">
        <v>-380.0</v>
      </c>
      <c r="J57" s="9">
        <v>318.0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>
      <c r="A58" s="8" t="s">
        <v>58</v>
      </c>
      <c r="B58" s="17"/>
      <c r="C58" s="9">
        <v>4685.0</v>
      </c>
      <c r="D58" s="9">
        <v>4151.0</v>
      </c>
      <c r="E58" s="9">
        <v>3979.0</v>
      </c>
      <c r="F58" s="9">
        <v>3517.0</v>
      </c>
      <c r="G58" s="9">
        <v>1643.0</v>
      </c>
      <c r="H58" s="9">
        <v>-191.0</v>
      </c>
      <c r="I58" s="9">
        <v>3179.0</v>
      </c>
      <c r="J58" s="9">
        <v>3476.0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>
      <c r="A59" s="44" t="s">
        <v>59</v>
      </c>
      <c r="B59" s="19"/>
      <c r="C59" s="20">
        <f t="shared" ref="C59:J59" si="13">+SUM(C54:C58)</f>
        <v>12707</v>
      </c>
      <c r="D59" s="20">
        <f t="shared" si="13"/>
        <v>12258</v>
      </c>
      <c r="E59" s="20">
        <f t="shared" si="13"/>
        <v>12407</v>
      </c>
      <c r="F59" s="20">
        <f t="shared" si="13"/>
        <v>9812</v>
      </c>
      <c r="G59" s="20">
        <f t="shared" si="13"/>
        <v>9040</v>
      </c>
      <c r="H59" s="20">
        <f t="shared" si="13"/>
        <v>8055</v>
      </c>
      <c r="I59" s="20">
        <f t="shared" si="13"/>
        <v>12767</v>
      </c>
      <c r="J59" s="20">
        <f t="shared" si="13"/>
        <v>15281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>
      <c r="A60" s="45" t="s">
        <v>60</v>
      </c>
      <c r="B60" s="23"/>
      <c r="C60" s="24">
        <f t="shared" ref="C60:J60" si="14">+SUM(C46:C51)+C59</f>
        <v>21600</v>
      </c>
      <c r="D60" s="24">
        <f t="shared" si="14"/>
        <v>21379</v>
      </c>
      <c r="E60" s="24">
        <f t="shared" si="14"/>
        <v>23259</v>
      </c>
      <c r="F60" s="24">
        <f t="shared" si="14"/>
        <v>22536</v>
      </c>
      <c r="G60" s="24">
        <f t="shared" si="14"/>
        <v>23717</v>
      </c>
      <c r="H60" s="24">
        <f t="shared" si="14"/>
        <v>31342</v>
      </c>
      <c r="I60" s="24">
        <f t="shared" si="14"/>
        <v>37740</v>
      </c>
      <c r="J60" s="24">
        <f t="shared" si="14"/>
        <v>40321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>
      <c r="A61" s="46" t="s">
        <v>61</v>
      </c>
      <c r="B61" s="17"/>
      <c r="C61" s="32">
        <f t="shared" ref="C61:J61" si="15">+C60-C37</f>
        <v>0</v>
      </c>
      <c r="D61" s="32">
        <f t="shared" si="15"/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>
      <c r="A62" s="37" t="s">
        <v>62</v>
      </c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>
      <c r="A63" s="8" t="s">
        <v>63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>
      <c r="A64" s="47" t="s">
        <v>64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>
      <c r="A65" s="47" t="s">
        <v>65</v>
      </c>
      <c r="B65" s="17"/>
      <c r="C65" s="13">
        <f t="shared" ref="C65:J65" si="16">+C12</f>
        <v>3273</v>
      </c>
      <c r="D65" s="13">
        <f t="shared" si="16"/>
        <v>3760</v>
      </c>
      <c r="E65" s="13">
        <f t="shared" si="16"/>
        <v>4240</v>
      </c>
      <c r="F65" s="13">
        <f t="shared" si="16"/>
        <v>1933</v>
      </c>
      <c r="G65" s="13">
        <f t="shared" si="16"/>
        <v>4029</v>
      </c>
      <c r="H65" s="13">
        <f t="shared" si="16"/>
        <v>2539</v>
      </c>
      <c r="I65" s="13">
        <f t="shared" si="16"/>
        <v>5727</v>
      </c>
      <c r="J65" s="13">
        <f t="shared" si="16"/>
        <v>6046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>
      <c r="A66" s="8" t="s">
        <v>66</v>
      </c>
      <c r="B66" s="17"/>
      <c r="C66" s="17"/>
      <c r="D66" s="17"/>
      <c r="E66" s="17"/>
      <c r="F66" s="17"/>
      <c r="G66" s="17"/>
      <c r="H66" s="17"/>
      <c r="I66" s="17"/>
      <c r="J66" s="1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>
      <c r="A67" s="8" t="s">
        <v>67</v>
      </c>
      <c r="B67" s="17"/>
      <c r="C67" s="9">
        <v>606.0</v>
      </c>
      <c r="D67" s="9">
        <v>649.0</v>
      </c>
      <c r="E67" s="9">
        <v>706.0</v>
      </c>
      <c r="F67" s="9">
        <v>747.0</v>
      </c>
      <c r="G67" s="9">
        <v>705.0</v>
      </c>
      <c r="H67" s="9">
        <v>721.0</v>
      </c>
      <c r="I67" s="9">
        <v>744.0</v>
      </c>
      <c r="J67" s="9">
        <v>717.0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>
      <c r="A68" s="8" t="s">
        <v>68</v>
      </c>
      <c r="B68" s="17"/>
      <c r="C68" s="9">
        <v>-113.0</v>
      </c>
      <c r="D68" s="9">
        <v>-80.0</v>
      </c>
      <c r="E68" s="9">
        <v>-273.0</v>
      </c>
      <c r="F68" s="9">
        <v>647.0</v>
      </c>
      <c r="G68" s="9">
        <v>34.0</v>
      </c>
      <c r="H68" s="9">
        <v>-380.0</v>
      </c>
      <c r="I68" s="9">
        <v>-385.0</v>
      </c>
      <c r="J68" s="9">
        <v>-650.0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>
      <c r="A69" s="8" t="s">
        <v>69</v>
      </c>
      <c r="B69" s="17"/>
      <c r="C69" s="9">
        <v>191.0</v>
      </c>
      <c r="D69" s="9">
        <v>236.0</v>
      </c>
      <c r="E69" s="9">
        <v>215.0</v>
      </c>
      <c r="F69" s="9">
        <v>218.0</v>
      </c>
      <c r="G69" s="9">
        <v>325.0</v>
      </c>
      <c r="H69" s="9">
        <v>429.0</v>
      </c>
      <c r="I69" s="9">
        <v>611.0</v>
      </c>
      <c r="J69" s="9">
        <v>638.0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>
      <c r="A70" s="8" t="s">
        <v>70</v>
      </c>
      <c r="B70" s="17"/>
      <c r="C70" s="9">
        <v>43.0</v>
      </c>
      <c r="D70" s="9">
        <v>13.0</v>
      </c>
      <c r="E70" s="9">
        <v>10.0</v>
      </c>
      <c r="F70" s="9">
        <v>27.0</v>
      </c>
      <c r="G70" s="9">
        <v>15.0</v>
      </c>
      <c r="H70" s="9">
        <v>398.0</v>
      </c>
      <c r="I70" s="9">
        <v>53.0</v>
      </c>
      <c r="J70" s="9">
        <v>123.0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>
      <c r="A71" s="8" t="s">
        <v>71</v>
      </c>
      <c r="B71" s="17"/>
      <c r="C71" s="9">
        <v>424.0</v>
      </c>
      <c r="D71" s="9">
        <v>98.0</v>
      </c>
      <c r="E71" s="9">
        <v>-117.0</v>
      </c>
      <c r="F71" s="9">
        <v>-99.0</v>
      </c>
      <c r="G71" s="9">
        <v>233.0</v>
      </c>
      <c r="H71" s="9">
        <v>23.0</v>
      </c>
      <c r="I71" s="9">
        <v>-138.0</v>
      </c>
      <c r="J71" s="9">
        <v>-26.0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>
      <c r="A72" s="8" t="s">
        <v>72</v>
      </c>
      <c r="B72" s="17"/>
      <c r="C72" s="17"/>
      <c r="D72" s="17"/>
      <c r="E72" s="17"/>
      <c r="F72" s="17"/>
      <c r="G72" s="17"/>
      <c r="H72" s="17"/>
      <c r="I72" s="17"/>
      <c r="J72" s="1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>
      <c r="A73" s="8" t="s">
        <v>73</v>
      </c>
      <c r="B73" s="17"/>
      <c r="C73" s="9">
        <v>-216.0</v>
      </c>
      <c r="D73" s="9">
        <v>60.0</v>
      </c>
      <c r="E73" s="9">
        <v>-426.0</v>
      </c>
      <c r="F73" s="9">
        <v>187.0</v>
      </c>
      <c r="G73" s="9">
        <v>-270.0</v>
      </c>
      <c r="H73" s="9">
        <v>1239.0</v>
      </c>
      <c r="I73" s="9">
        <v>-1606.0</v>
      </c>
      <c r="J73" s="9">
        <v>-504.0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>
      <c r="A74" s="8" t="s">
        <v>74</v>
      </c>
      <c r="B74" s="17"/>
      <c r="C74" s="9">
        <v>-621.0</v>
      </c>
      <c r="D74" s="9">
        <v>-590.0</v>
      </c>
      <c r="E74" s="9">
        <v>-231.0</v>
      </c>
      <c r="F74" s="9">
        <v>-255.0</v>
      </c>
      <c r="G74" s="9">
        <v>-490.0</v>
      </c>
      <c r="H74" s="9">
        <v>-1854.0</v>
      </c>
      <c r="I74" s="9">
        <v>507.0</v>
      </c>
      <c r="J74" s="9">
        <v>-1676.0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>
      <c r="A75" s="8" t="s">
        <v>75</v>
      </c>
      <c r="B75" s="17"/>
      <c r="C75" s="9">
        <v>-144.0</v>
      </c>
      <c r="D75" s="9">
        <v>-161.0</v>
      </c>
      <c r="E75" s="9">
        <v>-120.0</v>
      </c>
      <c r="F75" s="9">
        <v>35.0</v>
      </c>
      <c r="G75" s="9">
        <v>-203.0</v>
      </c>
      <c r="H75" s="9">
        <v>-654.0</v>
      </c>
      <c r="I75" s="9">
        <v>-182.0</v>
      </c>
      <c r="J75" s="9">
        <v>-845.0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>
      <c r="A76" s="8" t="s">
        <v>76</v>
      </c>
      <c r="B76" s="17"/>
      <c r="C76" s="9">
        <v>1237.0</v>
      </c>
      <c r="D76" s="9">
        <v>-889.0</v>
      </c>
      <c r="E76" s="9">
        <v>-364.0</v>
      </c>
      <c r="F76" s="9">
        <v>1515.0</v>
      </c>
      <c r="G76" s="9">
        <v>1525.0</v>
      </c>
      <c r="H76" s="9">
        <v>24.0</v>
      </c>
      <c r="I76" s="9">
        <v>1326.0</v>
      </c>
      <c r="J76" s="9">
        <v>1365.0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>
      <c r="A77" s="41" t="s">
        <v>77</v>
      </c>
      <c r="B77" s="39"/>
      <c r="C77" s="40">
        <f t="shared" ref="C77:J77" si="17">+SUM(C65:C76)</f>
        <v>4680</v>
      </c>
      <c r="D77" s="40">
        <f t="shared" si="17"/>
        <v>3096</v>
      </c>
      <c r="E77" s="40">
        <f t="shared" si="17"/>
        <v>3640</v>
      </c>
      <c r="F77" s="40">
        <f t="shared" si="17"/>
        <v>4955</v>
      </c>
      <c r="G77" s="40">
        <f t="shared" si="17"/>
        <v>5903</v>
      </c>
      <c r="H77" s="40">
        <f t="shared" si="17"/>
        <v>2485</v>
      </c>
      <c r="I77" s="40">
        <f t="shared" si="17"/>
        <v>6657</v>
      </c>
      <c r="J77" s="40">
        <f t="shared" si="17"/>
        <v>5188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>
      <c r="A78" s="47" t="s">
        <v>78</v>
      </c>
      <c r="B78" s="17"/>
      <c r="C78" s="17"/>
      <c r="D78" s="17"/>
      <c r="E78" s="17"/>
      <c r="F78" s="17"/>
      <c r="G78" s="17"/>
      <c r="H78" s="17"/>
      <c r="I78" s="17"/>
      <c r="J78" s="1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>
      <c r="A79" s="8" t="s">
        <v>79</v>
      </c>
      <c r="B79" s="17"/>
      <c r="C79" s="9">
        <v>-4936.0</v>
      </c>
      <c r="D79" s="9">
        <v>-5367.0</v>
      </c>
      <c r="E79" s="9">
        <v>-5928.0</v>
      </c>
      <c r="F79" s="9">
        <v>-4783.0</v>
      </c>
      <c r="G79" s="9">
        <v>-2937.0</v>
      </c>
      <c r="H79" s="9">
        <v>-2426.0</v>
      </c>
      <c r="I79" s="9">
        <v>-9961.0</v>
      </c>
      <c r="J79" s="9">
        <v>-12913.0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>
      <c r="A80" s="8" t="s">
        <v>80</v>
      </c>
      <c r="B80" s="17"/>
      <c r="C80" s="9">
        <v>3655.0</v>
      </c>
      <c r="D80" s="9">
        <v>2924.0</v>
      </c>
      <c r="E80" s="9">
        <v>3623.0</v>
      </c>
      <c r="F80" s="9">
        <v>3613.0</v>
      </c>
      <c r="G80" s="9">
        <v>1715.0</v>
      </c>
      <c r="H80" s="9">
        <v>74.0</v>
      </c>
      <c r="I80" s="9">
        <v>4236.0</v>
      </c>
      <c r="J80" s="9">
        <v>8199.0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>
      <c r="A81" s="8" t="s">
        <v>81</v>
      </c>
      <c r="B81" s="17"/>
      <c r="C81" s="9">
        <v>2216.0</v>
      </c>
      <c r="D81" s="9">
        <v>2386.0</v>
      </c>
      <c r="E81" s="9">
        <v>2423.0</v>
      </c>
      <c r="F81" s="9">
        <v>2496.0</v>
      </c>
      <c r="G81" s="9">
        <v>2072.0</v>
      </c>
      <c r="H81" s="9">
        <v>2379.0</v>
      </c>
      <c r="I81" s="9">
        <v>2449.0</v>
      </c>
      <c r="J81" s="9">
        <v>3967.0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>
      <c r="A82" s="8" t="s">
        <v>82</v>
      </c>
      <c r="B82" s="17"/>
      <c r="C82" s="9">
        <v>-150.0</v>
      </c>
      <c r="D82" s="9">
        <v>150.0</v>
      </c>
      <c r="E82" s="17"/>
      <c r="F82" s="17"/>
      <c r="G82" s="17"/>
      <c r="H82" s="17"/>
      <c r="I82" s="17"/>
      <c r="J82" s="17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>
      <c r="A83" s="8" t="s">
        <v>83</v>
      </c>
      <c r="B83" s="9">
        <v>-880.0</v>
      </c>
      <c r="C83" s="9">
        <v>-963.0</v>
      </c>
      <c r="D83" s="9">
        <v>-1143.0</v>
      </c>
      <c r="E83" s="9">
        <v>-1105.0</v>
      </c>
      <c r="F83" s="9">
        <v>-1028.0</v>
      </c>
      <c r="G83" s="9">
        <v>-1119.0</v>
      </c>
      <c r="H83" s="9">
        <v>-1086.0</v>
      </c>
      <c r="I83" s="9">
        <v>-695.0</v>
      </c>
      <c r="J83" s="9">
        <v>-758.0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>
      <c r="A84" s="8" t="s">
        <v>84</v>
      </c>
      <c r="B84" s="17"/>
      <c r="C84" s="9">
        <v>3.0</v>
      </c>
      <c r="D84" s="9">
        <v>10.0</v>
      </c>
      <c r="E84" s="9">
        <v>13.0</v>
      </c>
      <c r="F84" s="17"/>
      <c r="G84" s="17"/>
      <c r="H84" s="17"/>
      <c r="I84" s="17"/>
      <c r="J84" s="17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>
      <c r="A85" s="8" t="s">
        <v>85</v>
      </c>
      <c r="B85" s="17"/>
      <c r="C85" s="9">
        <v>0.0</v>
      </c>
      <c r="D85" s="9">
        <v>6.0</v>
      </c>
      <c r="E85" s="9">
        <v>-34.0</v>
      </c>
      <c r="F85" s="9">
        <v>-22.0</v>
      </c>
      <c r="G85" s="9">
        <v>5.0</v>
      </c>
      <c r="H85" s="9">
        <v>31.0</v>
      </c>
      <c r="I85" s="9">
        <v>171.0</v>
      </c>
      <c r="J85" s="9">
        <v>-19.0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>
      <c r="A86" s="41" t="s">
        <v>86</v>
      </c>
      <c r="B86" s="39"/>
      <c r="C86" s="40">
        <f t="shared" ref="C86:J86" si="18">+SUM(C79:C85)</f>
        <v>-175</v>
      </c>
      <c r="D86" s="40">
        <f t="shared" si="18"/>
        <v>-1034</v>
      </c>
      <c r="E86" s="40">
        <f t="shared" si="18"/>
        <v>-1008</v>
      </c>
      <c r="F86" s="40">
        <f t="shared" si="18"/>
        <v>276</v>
      </c>
      <c r="G86" s="40">
        <f t="shared" si="18"/>
        <v>-264</v>
      </c>
      <c r="H86" s="40">
        <f t="shared" si="18"/>
        <v>-1028</v>
      </c>
      <c r="I86" s="40">
        <f t="shared" si="18"/>
        <v>-3800</v>
      </c>
      <c r="J86" s="40">
        <f t="shared" si="18"/>
        <v>-1524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>
      <c r="A87" s="47" t="s">
        <v>87</v>
      </c>
      <c r="B87" s="17"/>
      <c r="C87" s="17"/>
      <c r="D87" s="17"/>
      <c r="E87" s="17"/>
      <c r="F87" s="17"/>
      <c r="G87" s="17"/>
      <c r="H87" s="17"/>
      <c r="I87" s="17"/>
      <c r="J87" s="1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>
      <c r="A88" s="8" t="s">
        <v>88</v>
      </c>
      <c r="B88" s="17"/>
      <c r="C88" s="9">
        <v>0.0</v>
      </c>
      <c r="D88" s="9">
        <v>981.0</v>
      </c>
      <c r="E88" s="9">
        <v>1482.0</v>
      </c>
      <c r="F88" s="17"/>
      <c r="G88" s="17"/>
      <c r="H88" s="9">
        <v>6134.0</v>
      </c>
      <c r="I88" s="9">
        <v>0.0</v>
      </c>
      <c r="J88" s="9">
        <v>0.0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>
      <c r="A89" s="8" t="s">
        <v>89</v>
      </c>
      <c r="B89" s="17"/>
      <c r="C89" s="9">
        <v>-7.0</v>
      </c>
      <c r="D89" s="9">
        <v>-106.0</v>
      </c>
      <c r="E89" s="9">
        <v>-44.0</v>
      </c>
      <c r="F89" s="17"/>
      <c r="G89" s="17"/>
      <c r="H89" s="17"/>
      <c r="I89" s="17"/>
      <c r="J89" s="1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>
      <c r="A90" s="8" t="s">
        <v>90</v>
      </c>
      <c r="B90" s="17"/>
      <c r="C90" s="9">
        <v>-63.0</v>
      </c>
      <c r="D90" s="9">
        <v>-67.0</v>
      </c>
      <c r="E90" s="9">
        <v>327.0</v>
      </c>
      <c r="F90" s="9">
        <v>13.0</v>
      </c>
      <c r="G90" s="9">
        <v>-325.0</v>
      </c>
      <c r="H90" s="27">
        <v>49.0</v>
      </c>
      <c r="I90" s="9">
        <v>-52.0</v>
      </c>
      <c r="J90" s="9">
        <v>15.0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>
      <c r="A91" s="8" t="s">
        <v>91</v>
      </c>
      <c r="B91" s="17"/>
      <c r="C91" s="9">
        <v>-19.0</v>
      </c>
      <c r="D91" s="9">
        <v>-7.0</v>
      </c>
      <c r="E91" s="9">
        <v>-17.0</v>
      </c>
      <c r="F91" s="17"/>
      <c r="G91" s="17"/>
      <c r="H91" s="8"/>
      <c r="I91" s="17"/>
      <c r="J91" s="1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>
      <c r="A92" s="8" t="s">
        <v>92</v>
      </c>
      <c r="B92" s="17"/>
      <c r="C92" s="17"/>
      <c r="D92" s="17"/>
      <c r="E92" s="17"/>
      <c r="F92" s="17"/>
      <c r="G92" s="17"/>
      <c r="H92" s="8"/>
      <c r="I92" s="9">
        <v>-197.0</v>
      </c>
      <c r="J92" s="9">
        <v>0.0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>
      <c r="A93" s="8" t="s">
        <v>93</v>
      </c>
      <c r="B93" s="17"/>
      <c r="C93" s="9">
        <v>514.0</v>
      </c>
      <c r="D93" s="9">
        <v>507.0</v>
      </c>
      <c r="E93" s="9">
        <v>489.0</v>
      </c>
      <c r="F93" s="9">
        <v>733.0</v>
      </c>
      <c r="G93" s="9">
        <v>700.0</v>
      </c>
      <c r="H93" s="9">
        <v>885.0</v>
      </c>
      <c r="I93" s="9">
        <v>1172.0</v>
      </c>
      <c r="J93" s="9">
        <v>1151.0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>
      <c r="A94" s="8" t="s">
        <v>94</v>
      </c>
      <c r="B94" s="17"/>
      <c r="C94" s="9">
        <v>218.0</v>
      </c>
      <c r="D94" s="9">
        <v>281.0</v>
      </c>
      <c r="E94" s="9">
        <v>177.0</v>
      </c>
      <c r="F94" s="17"/>
      <c r="G94" s="17"/>
      <c r="H94" s="8"/>
      <c r="I94" s="17"/>
      <c r="J94" s="1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>
      <c r="A95" s="8" t="s">
        <v>95</v>
      </c>
      <c r="B95" s="17"/>
      <c r="C95" s="9">
        <v>-2534.0</v>
      </c>
      <c r="D95" s="9">
        <v>-3238.0</v>
      </c>
      <c r="E95" s="9">
        <v>-3223.0</v>
      </c>
      <c r="F95" s="9">
        <v>-4254.0</v>
      </c>
      <c r="G95" s="9">
        <v>-4286.0</v>
      </c>
      <c r="H95" s="9">
        <v>-3067.0</v>
      </c>
      <c r="I95" s="9">
        <v>-608.0</v>
      </c>
      <c r="J95" s="9">
        <v>-4014.0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>
      <c r="A96" s="8" t="s">
        <v>96</v>
      </c>
      <c r="B96" s="17"/>
      <c r="C96" s="9">
        <v>-899.0</v>
      </c>
      <c r="D96" s="9">
        <v>-1022.0</v>
      </c>
      <c r="E96" s="9">
        <v>-1133.0</v>
      </c>
      <c r="F96" s="9">
        <v>-1243.0</v>
      </c>
      <c r="G96" s="9">
        <v>-1332.0</v>
      </c>
      <c r="H96" s="9">
        <v>-1452.0</v>
      </c>
      <c r="I96" s="9">
        <v>-1638.0</v>
      </c>
      <c r="J96" s="9">
        <v>-1837.0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>
      <c r="A97" s="8" t="s">
        <v>97</v>
      </c>
      <c r="B97" s="17"/>
      <c r="C97" s="17"/>
      <c r="D97" s="17"/>
      <c r="E97" s="9">
        <v>0.0</v>
      </c>
      <c r="F97" s="9">
        <v>-84.0</v>
      </c>
      <c r="G97" s="9">
        <v>-50.0</v>
      </c>
      <c r="H97" s="9">
        <v>-58.0</v>
      </c>
      <c r="I97" s="9">
        <v>-136.0</v>
      </c>
      <c r="J97" s="9">
        <v>-151.0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>
      <c r="A98" s="41" t="s">
        <v>98</v>
      </c>
      <c r="B98" s="39"/>
      <c r="C98" s="40">
        <f t="shared" ref="C98:J98" si="19">+SUM(C88:C97)</f>
        <v>-2790</v>
      </c>
      <c r="D98" s="40">
        <f t="shared" si="19"/>
        <v>-2671</v>
      </c>
      <c r="E98" s="40">
        <f t="shared" si="19"/>
        <v>-1942</v>
      </c>
      <c r="F98" s="40">
        <f t="shared" si="19"/>
        <v>-4835</v>
      </c>
      <c r="G98" s="40">
        <f t="shared" si="19"/>
        <v>-5293</v>
      </c>
      <c r="H98" s="40">
        <f t="shared" si="19"/>
        <v>2491</v>
      </c>
      <c r="I98" s="40">
        <f t="shared" si="19"/>
        <v>-1459</v>
      </c>
      <c r="J98" s="40">
        <f t="shared" si="19"/>
        <v>-4836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>
      <c r="A99" s="8" t="s">
        <v>99</v>
      </c>
      <c r="B99" s="17"/>
      <c r="C99" s="9">
        <v>-83.0</v>
      </c>
      <c r="D99" s="9">
        <v>-105.0</v>
      </c>
      <c r="E99" s="9">
        <v>-20.0</v>
      </c>
      <c r="F99" s="9">
        <v>45.0</v>
      </c>
      <c r="G99" s="9">
        <v>-129.0</v>
      </c>
      <c r="H99" s="9">
        <v>-66.0</v>
      </c>
      <c r="I99" s="9">
        <v>143.0</v>
      </c>
      <c r="J99" s="9">
        <v>-143.0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>
      <c r="A100" s="41" t="s">
        <v>100</v>
      </c>
      <c r="B100" s="39"/>
      <c r="C100" s="40">
        <f t="shared" ref="C100:J100" si="20">+C77+C86+C98+C99</f>
        <v>1632</v>
      </c>
      <c r="D100" s="40">
        <f t="shared" si="20"/>
        <v>-714</v>
      </c>
      <c r="E100" s="40">
        <f t="shared" si="20"/>
        <v>670</v>
      </c>
      <c r="F100" s="40">
        <f t="shared" si="20"/>
        <v>441</v>
      </c>
      <c r="G100" s="40">
        <f t="shared" si="20"/>
        <v>217</v>
      </c>
      <c r="H100" s="40">
        <f t="shared" si="20"/>
        <v>3882</v>
      </c>
      <c r="I100" s="40">
        <f t="shared" si="20"/>
        <v>1541</v>
      </c>
      <c r="J100" s="40">
        <f t="shared" si="20"/>
        <v>-1315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>
      <c r="A101" s="8" t="s">
        <v>101</v>
      </c>
      <c r="B101" s="17"/>
      <c r="C101" s="9">
        <v>2220.0</v>
      </c>
      <c r="D101" s="9">
        <v>3852.0</v>
      </c>
      <c r="E101" s="9">
        <v>3138.0</v>
      </c>
      <c r="F101" s="9">
        <v>3808.0</v>
      </c>
      <c r="G101" s="9">
        <v>4249.0</v>
      </c>
      <c r="H101" s="9">
        <v>4466.0</v>
      </c>
      <c r="I101" s="9">
        <v>8348.0</v>
      </c>
      <c r="J101" s="9">
        <f>+I102</f>
        <v>9889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>
      <c r="A102" s="45" t="s">
        <v>102</v>
      </c>
      <c r="B102" s="23"/>
      <c r="C102" s="24">
        <f t="shared" ref="C102:D102" si="21">C100+C101</f>
        <v>3852</v>
      </c>
      <c r="D102" s="24">
        <f t="shared" si="21"/>
        <v>3138</v>
      </c>
      <c r="E102" s="24">
        <f t="shared" ref="E102:J102" si="22">+E100+E101</f>
        <v>3808</v>
      </c>
      <c r="F102" s="24">
        <f t="shared" si="22"/>
        <v>4249</v>
      </c>
      <c r="G102" s="24">
        <f t="shared" si="22"/>
        <v>4466</v>
      </c>
      <c r="H102" s="24">
        <f t="shared" si="22"/>
        <v>8348</v>
      </c>
      <c r="I102" s="24">
        <f t="shared" si="22"/>
        <v>9889</v>
      </c>
      <c r="J102" s="24">
        <f t="shared" si="22"/>
        <v>8574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>
      <c r="A103" s="46" t="s">
        <v>103</v>
      </c>
      <c r="B103" s="17"/>
      <c r="C103" s="32">
        <f t="shared" ref="C103:J103" si="23">+C102-C25</f>
        <v>0</v>
      </c>
      <c r="D103" s="32">
        <f t="shared" si="23"/>
        <v>0</v>
      </c>
      <c r="E103" s="32">
        <f t="shared" si="23"/>
        <v>0</v>
      </c>
      <c r="F103" s="32">
        <f t="shared" si="23"/>
        <v>0</v>
      </c>
      <c r="G103" s="32">
        <f t="shared" si="23"/>
        <v>0</v>
      </c>
      <c r="H103" s="32">
        <f t="shared" si="23"/>
        <v>0</v>
      </c>
      <c r="I103" s="32">
        <f t="shared" si="23"/>
        <v>0</v>
      </c>
      <c r="J103" s="32">
        <f t="shared" si="23"/>
        <v>0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>
      <c r="A104" s="8" t="s">
        <v>104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>
      <c r="A105" s="8" t="s">
        <v>105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>
      <c r="A106" s="8" t="s">
        <v>106</v>
      </c>
      <c r="B106" s="17"/>
      <c r="C106" s="9">
        <v>53.0</v>
      </c>
      <c r="D106" s="9">
        <v>70.0</v>
      </c>
      <c r="E106" s="9">
        <v>98.0</v>
      </c>
      <c r="F106" s="9">
        <v>125.0</v>
      </c>
      <c r="G106" s="9">
        <v>153.0</v>
      </c>
      <c r="H106" s="9">
        <v>140.0</v>
      </c>
      <c r="I106" s="9">
        <v>293.0</v>
      </c>
      <c r="J106" s="9">
        <v>290.0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>
      <c r="A107" s="8" t="s">
        <v>107</v>
      </c>
      <c r="B107" s="17"/>
      <c r="C107" s="9">
        <v>1262.0</v>
      </c>
      <c r="D107" s="9">
        <v>748.0</v>
      </c>
      <c r="E107" s="9">
        <v>703.0</v>
      </c>
      <c r="F107" s="9">
        <v>529.0</v>
      </c>
      <c r="G107" s="9">
        <v>757.0</v>
      </c>
      <c r="H107" s="9">
        <v>1028.0</v>
      </c>
      <c r="I107" s="9">
        <v>1177.0</v>
      </c>
      <c r="J107" s="9">
        <v>1231.0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>
      <c r="A108" s="8" t="s">
        <v>108</v>
      </c>
      <c r="B108" s="17"/>
      <c r="C108" s="9">
        <v>206.0</v>
      </c>
      <c r="D108" s="9">
        <v>252.0</v>
      </c>
      <c r="E108" s="9">
        <v>266.0</v>
      </c>
      <c r="F108" s="9">
        <v>294.0</v>
      </c>
      <c r="G108" s="9">
        <v>160.0</v>
      </c>
      <c r="H108" s="9">
        <v>121.0</v>
      </c>
      <c r="I108" s="9">
        <v>179.0</v>
      </c>
      <c r="J108" s="9">
        <v>160.0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>
      <c r="A109" s="8" t="s">
        <v>109</v>
      </c>
      <c r="B109" s="17"/>
      <c r="C109" s="9">
        <v>240.0</v>
      </c>
      <c r="D109" s="9">
        <v>271.0</v>
      </c>
      <c r="E109" s="9">
        <v>300.0</v>
      </c>
      <c r="F109" s="9">
        <v>320.0</v>
      </c>
      <c r="G109" s="9">
        <v>347.0</v>
      </c>
      <c r="H109" s="9">
        <v>385.0</v>
      </c>
      <c r="I109" s="9">
        <v>438.0</v>
      </c>
      <c r="J109" s="9">
        <v>480.0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>
      <c r="A111" s="37" t="s">
        <v>110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>
      <c r="A112" s="47" t="s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>
      <c r="A113" s="47" t="s">
        <v>112</v>
      </c>
      <c r="B113" s="9">
        <v>12299.0</v>
      </c>
      <c r="C113" s="13">
        <f t="shared" ref="C113:J113" si="24">+SUM(C114:C116)</f>
        <v>13740</v>
      </c>
      <c r="D113" s="13">
        <f t="shared" si="24"/>
        <v>14764</v>
      </c>
      <c r="E113" s="13">
        <f t="shared" si="24"/>
        <v>15216</v>
      </c>
      <c r="F113" s="13">
        <f t="shared" si="24"/>
        <v>14855</v>
      </c>
      <c r="G113" s="13">
        <f t="shared" si="24"/>
        <v>15902</v>
      </c>
      <c r="H113" s="13">
        <f t="shared" si="24"/>
        <v>14484</v>
      </c>
      <c r="I113" s="13">
        <f t="shared" si="24"/>
        <v>17179</v>
      </c>
      <c r="J113" s="13">
        <f t="shared" si="24"/>
        <v>18353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>
      <c r="A114" s="8" t="s">
        <v>113</v>
      </c>
      <c r="B114" s="21">
        <v>7495.0</v>
      </c>
      <c r="C114" s="27">
        <v>8506.0</v>
      </c>
      <c r="D114" s="27">
        <v>9299.0</v>
      </c>
      <c r="E114" s="27">
        <v>9684.0</v>
      </c>
      <c r="F114" s="27">
        <v>9322.0</v>
      </c>
      <c r="G114" s="27">
        <v>10045.0</v>
      </c>
      <c r="H114" s="27">
        <v>9329.0</v>
      </c>
      <c r="I114" s="21">
        <v>11644.0</v>
      </c>
      <c r="J114" s="21">
        <v>12228.0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>
      <c r="A115" s="8" t="s">
        <v>114</v>
      </c>
      <c r="B115" s="21">
        <v>3937.0</v>
      </c>
      <c r="C115" s="27">
        <v>4410.0</v>
      </c>
      <c r="D115" s="27">
        <v>4746.0</v>
      </c>
      <c r="E115" s="27">
        <v>4886.0</v>
      </c>
      <c r="F115" s="27">
        <v>4938.0</v>
      </c>
      <c r="G115" s="27">
        <v>5260.0</v>
      </c>
      <c r="H115" s="27">
        <v>4639.0</v>
      </c>
      <c r="I115" s="21">
        <v>5028.0</v>
      </c>
      <c r="J115" s="21">
        <v>5492.0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>
      <c r="A116" s="8" t="s">
        <v>115</v>
      </c>
      <c r="B116" s="27">
        <v>867.0</v>
      </c>
      <c r="C116" s="27">
        <v>824.0</v>
      </c>
      <c r="D116" s="27">
        <v>719.0</v>
      </c>
      <c r="E116" s="27">
        <v>646.0</v>
      </c>
      <c r="F116" s="27">
        <v>595.0</v>
      </c>
      <c r="G116" s="27">
        <v>597.0</v>
      </c>
      <c r="H116" s="27">
        <v>516.0</v>
      </c>
      <c r="I116" s="27">
        <v>507.0</v>
      </c>
      <c r="J116" s="27">
        <v>633.0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>
      <c r="A117" s="47" t="s">
        <v>116</v>
      </c>
      <c r="B117" s="17"/>
      <c r="C117" s="13">
        <f t="shared" ref="C117:H117" si="25">SUM(C118:C120)</f>
        <v>5709</v>
      </c>
      <c r="D117" s="13">
        <f t="shared" si="25"/>
        <v>5884</v>
      </c>
      <c r="E117" s="13">
        <f t="shared" si="25"/>
        <v>6211</v>
      </c>
      <c r="F117" s="13">
        <f t="shared" si="25"/>
        <v>0</v>
      </c>
      <c r="G117" s="13">
        <f t="shared" si="25"/>
        <v>0</v>
      </c>
      <c r="H117" s="13">
        <f t="shared" si="25"/>
        <v>0</v>
      </c>
      <c r="I117" s="17"/>
      <c r="J117" s="1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>
      <c r="A118" s="8" t="s">
        <v>113</v>
      </c>
      <c r="B118" s="17"/>
      <c r="C118" s="9">
        <v>3876.0</v>
      </c>
      <c r="D118" s="27">
        <v>3985.0</v>
      </c>
      <c r="E118" s="27">
        <v>4068.0</v>
      </c>
      <c r="F118" s="17"/>
      <c r="G118" s="17"/>
      <c r="H118" s="17"/>
      <c r="I118" s="17"/>
      <c r="J118" s="1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>
      <c r="A119" s="8" t="s">
        <v>114</v>
      </c>
      <c r="B119" s="17"/>
      <c r="C119" s="9">
        <v>1555.0</v>
      </c>
      <c r="D119" s="27">
        <v>1628.0</v>
      </c>
      <c r="E119" s="27">
        <v>1868.0</v>
      </c>
      <c r="F119" s="17"/>
      <c r="G119" s="17"/>
      <c r="H119" s="17"/>
      <c r="I119" s="17"/>
      <c r="J119" s="1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>
      <c r="A120" s="8" t="s">
        <v>115</v>
      </c>
      <c r="B120" s="17"/>
      <c r="C120" s="9">
        <v>278.0</v>
      </c>
      <c r="D120" s="27">
        <v>271.0</v>
      </c>
      <c r="E120" s="27">
        <v>275.0</v>
      </c>
      <c r="F120" s="17"/>
      <c r="G120" s="17"/>
      <c r="H120" s="17"/>
      <c r="I120" s="17"/>
      <c r="J120" s="1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>
      <c r="A121" s="47" t="s">
        <v>117</v>
      </c>
      <c r="B121" s="17"/>
      <c r="C121" s="13">
        <f t="shared" ref="C121:J121" si="26">+SUM(C122:C124)</f>
        <v>0</v>
      </c>
      <c r="D121" s="13">
        <f t="shared" si="26"/>
        <v>0</v>
      </c>
      <c r="E121" s="13">
        <f t="shared" si="26"/>
        <v>0</v>
      </c>
      <c r="F121" s="13">
        <f t="shared" si="26"/>
        <v>9242</v>
      </c>
      <c r="G121" s="13">
        <f t="shared" si="26"/>
        <v>9812</v>
      </c>
      <c r="H121" s="13">
        <f t="shared" si="26"/>
        <v>9347</v>
      </c>
      <c r="I121" s="13">
        <f t="shared" si="26"/>
        <v>11456</v>
      </c>
      <c r="J121" s="13">
        <f t="shared" si="26"/>
        <v>12479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8" t="s">
        <v>113</v>
      </c>
      <c r="B122" s="8"/>
      <c r="C122" s="8"/>
      <c r="D122" s="8"/>
      <c r="E122" s="8"/>
      <c r="F122" s="27">
        <v>5875.0</v>
      </c>
      <c r="G122" s="27">
        <v>6293.0</v>
      </c>
      <c r="H122" s="27">
        <v>5892.0</v>
      </c>
      <c r="I122" s="21">
        <v>6970.0</v>
      </c>
      <c r="J122" s="21">
        <v>7388.0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8" t="s">
        <v>114</v>
      </c>
      <c r="B123" s="8"/>
      <c r="C123" s="8"/>
      <c r="D123" s="8"/>
      <c r="E123" s="8"/>
      <c r="F123" s="27">
        <v>2940.0</v>
      </c>
      <c r="G123" s="27">
        <v>3087.0</v>
      </c>
      <c r="H123" s="27">
        <v>3053.0</v>
      </c>
      <c r="I123" s="21">
        <v>3996.0</v>
      </c>
      <c r="J123" s="21">
        <v>4527.0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8" t="s">
        <v>115</v>
      </c>
      <c r="B124" s="8"/>
      <c r="C124" s="8"/>
      <c r="D124" s="8"/>
      <c r="E124" s="8"/>
      <c r="F124" s="27">
        <v>427.0</v>
      </c>
      <c r="G124" s="27">
        <v>432.0</v>
      </c>
      <c r="H124" s="27">
        <v>402.0</v>
      </c>
      <c r="I124" s="27">
        <v>490.0</v>
      </c>
      <c r="J124" s="27">
        <v>564.0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47" t="s">
        <v>118</v>
      </c>
      <c r="B125" s="13">
        <v>2602.0</v>
      </c>
      <c r="C125" s="13">
        <f t="shared" ref="C125:J125" si="27">+SUM(C126:C128)</f>
        <v>3067</v>
      </c>
      <c r="D125" s="13">
        <f t="shared" si="27"/>
        <v>3785</v>
      </c>
      <c r="E125" s="13">
        <f t="shared" si="27"/>
        <v>4237</v>
      </c>
      <c r="F125" s="13">
        <f t="shared" si="27"/>
        <v>5134</v>
      </c>
      <c r="G125" s="13">
        <f t="shared" si="27"/>
        <v>6208</v>
      </c>
      <c r="H125" s="13">
        <f t="shared" si="27"/>
        <v>6679</v>
      </c>
      <c r="I125" s="13">
        <f t="shared" si="27"/>
        <v>8290</v>
      </c>
      <c r="J125" s="13">
        <f t="shared" si="27"/>
        <v>7547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8" t="s">
        <v>113</v>
      </c>
      <c r="B126" s="27">
        <v>1600.0</v>
      </c>
      <c r="C126" s="27">
        <v>2016.0</v>
      </c>
      <c r="D126" s="27">
        <v>2599.0</v>
      </c>
      <c r="E126" s="27">
        <v>2920.0</v>
      </c>
      <c r="F126" s="27">
        <v>3496.0</v>
      </c>
      <c r="G126" s="27">
        <v>4262.0</v>
      </c>
      <c r="H126" s="27">
        <v>4635.0</v>
      </c>
      <c r="I126" s="21">
        <v>5748.0</v>
      </c>
      <c r="J126" s="21">
        <v>5416.0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8" t="s">
        <v>114</v>
      </c>
      <c r="B127" s="27">
        <v>876.0</v>
      </c>
      <c r="C127" s="27">
        <v>925.0</v>
      </c>
      <c r="D127" s="27">
        <v>1055.0</v>
      </c>
      <c r="E127" s="27">
        <v>1188.0</v>
      </c>
      <c r="F127" s="27">
        <v>1508.0</v>
      </c>
      <c r="G127" s="27">
        <v>1808.0</v>
      </c>
      <c r="H127" s="27">
        <v>1896.0</v>
      </c>
      <c r="I127" s="21">
        <v>2347.0</v>
      </c>
      <c r="J127" s="21">
        <v>1938.0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8" t="s">
        <v>115</v>
      </c>
      <c r="B128" s="27">
        <v>126.0</v>
      </c>
      <c r="C128" s="27">
        <v>126.0</v>
      </c>
      <c r="D128" s="27">
        <v>131.0</v>
      </c>
      <c r="E128" s="27">
        <v>129.0</v>
      </c>
      <c r="F128" s="27">
        <v>130.0</v>
      </c>
      <c r="G128" s="27">
        <v>138.0</v>
      </c>
      <c r="H128" s="27">
        <v>148.0</v>
      </c>
      <c r="I128" s="27">
        <v>195.0</v>
      </c>
      <c r="J128" s="27">
        <v>193.0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47" t="s">
        <v>119</v>
      </c>
      <c r="B129" s="8"/>
      <c r="C129" s="106">
        <f t="shared" ref="C129:I129" si="28">sum(C130:C132)</f>
        <v>1417</v>
      </c>
      <c r="D129" s="106">
        <f t="shared" si="28"/>
        <v>1431</v>
      </c>
      <c r="E129" s="106">
        <f t="shared" si="28"/>
        <v>1487</v>
      </c>
      <c r="F129" s="106">
        <f t="shared" si="28"/>
        <v>0</v>
      </c>
      <c r="G129" s="106">
        <f t="shared" si="28"/>
        <v>0</v>
      </c>
      <c r="H129" s="106">
        <f t="shared" si="28"/>
        <v>0</v>
      </c>
      <c r="I129" s="106">
        <f t="shared" si="28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8" t="s">
        <v>113</v>
      </c>
      <c r="B130" s="8"/>
      <c r="C130" s="27">
        <v>827.0</v>
      </c>
      <c r="D130" s="27">
        <v>882.0</v>
      </c>
      <c r="E130" s="27">
        <v>927.0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8" t="s">
        <v>114</v>
      </c>
      <c r="B131" s="8"/>
      <c r="C131" s="27">
        <v>495.0</v>
      </c>
      <c r="D131" s="27">
        <v>463.0</v>
      </c>
      <c r="E131" s="27">
        <v>471.0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8" t="s">
        <v>115</v>
      </c>
      <c r="B132" s="8"/>
      <c r="C132" s="27">
        <v>95.0</v>
      </c>
      <c r="D132" s="27">
        <v>86.0</v>
      </c>
      <c r="E132" s="27">
        <v>89.0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47" t="s">
        <v>120</v>
      </c>
      <c r="B133" s="8"/>
      <c r="C133" s="106">
        <f t="shared" ref="C133:I133" si="29">SUM(C134:C136)</f>
        <v>3898</v>
      </c>
      <c r="D133" s="106">
        <f t="shared" si="29"/>
        <v>3701</v>
      </c>
      <c r="E133" s="106">
        <f t="shared" si="29"/>
        <v>3995</v>
      </c>
      <c r="F133" s="106">
        <f t="shared" si="29"/>
        <v>0</v>
      </c>
      <c r="G133" s="106">
        <f t="shared" si="29"/>
        <v>0</v>
      </c>
      <c r="H133" s="106">
        <f t="shared" si="29"/>
        <v>0</v>
      </c>
      <c r="I133" s="106">
        <f t="shared" si="29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8" t="s">
        <v>113</v>
      </c>
      <c r="B134" s="8"/>
      <c r="C134" s="27">
        <v>2641.0</v>
      </c>
      <c r="D134" s="27">
        <v>2536.0</v>
      </c>
      <c r="E134" s="27">
        <v>2816.0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8" t="s">
        <v>114</v>
      </c>
      <c r="B135" s="8"/>
      <c r="C135" s="27">
        <v>1021.0</v>
      </c>
      <c r="D135" s="27">
        <v>947.0</v>
      </c>
      <c r="E135" s="27">
        <v>966.0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8" t="s">
        <v>115</v>
      </c>
      <c r="B136" s="8"/>
      <c r="C136" s="27">
        <v>236.0</v>
      </c>
      <c r="D136" s="27">
        <v>218.0</v>
      </c>
      <c r="E136" s="27">
        <v>213.0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47" t="s">
        <v>121</v>
      </c>
      <c r="B137" s="17"/>
      <c r="C137" s="13">
        <f t="shared" ref="C137:H137" si="30">sum(C138:C140)</f>
        <v>755</v>
      </c>
      <c r="D137" s="13">
        <f t="shared" si="30"/>
        <v>869</v>
      </c>
      <c r="E137" s="13">
        <f t="shared" si="30"/>
        <v>1014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7"/>
      <c r="J137" s="1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8" t="s">
        <v>113</v>
      </c>
      <c r="B138" s="8"/>
      <c r="C138" s="27">
        <v>452.0</v>
      </c>
      <c r="D138" s="27">
        <v>570.0</v>
      </c>
      <c r="E138" s="27">
        <v>666.0</v>
      </c>
      <c r="F138" s="17"/>
      <c r="G138" s="17"/>
      <c r="H138" s="17"/>
      <c r="I138" s="17"/>
      <c r="J138" s="1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8" t="s">
        <v>114</v>
      </c>
      <c r="B139" s="8"/>
      <c r="C139" s="27">
        <v>230.0</v>
      </c>
      <c r="D139" s="27">
        <v>228.0</v>
      </c>
      <c r="E139" s="27">
        <v>275.0</v>
      </c>
      <c r="F139" s="17"/>
      <c r="G139" s="17"/>
      <c r="H139" s="17"/>
      <c r="I139" s="17"/>
      <c r="J139" s="1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8" t="s">
        <v>115</v>
      </c>
      <c r="B140" s="8"/>
      <c r="C140" s="27">
        <v>73.0</v>
      </c>
      <c r="D140" s="27">
        <v>71.0</v>
      </c>
      <c r="E140" s="27">
        <v>73.0</v>
      </c>
      <c r="F140" s="17"/>
      <c r="G140" s="17"/>
      <c r="H140" s="17"/>
      <c r="I140" s="17"/>
      <c r="J140" s="1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47" t="s">
        <v>122</v>
      </c>
      <c r="B141" s="17"/>
      <c r="C141" s="13">
        <f t="shared" ref="C141:J141" si="31">+SUM(C142:C144)</f>
        <v>0</v>
      </c>
      <c r="D141" s="13">
        <f t="shared" si="31"/>
        <v>0</v>
      </c>
      <c r="E141" s="13">
        <f t="shared" si="31"/>
        <v>0</v>
      </c>
      <c r="F141" s="13">
        <f t="shared" si="31"/>
        <v>5166</v>
      </c>
      <c r="G141" s="13">
        <f t="shared" si="31"/>
        <v>5254</v>
      </c>
      <c r="H141" s="13">
        <f t="shared" si="31"/>
        <v>5028</v>
      </c>
      <c r="I141" s="13">
        <f t="shared" si="31"/>
        <v>5343</v>
      </c>
      <c r="J141" s="13">
        <f t="shared" si="31"/>
        <v>5955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8" t="s">
        <v>113</v>
      </c>
      <c r="B142" s="8"/>
      <c r="C142" s="8"/>
      <c r="D142" s="8"/>
      <c r="E142" s="8"/>
      <c r="F142" s="27">
        <v>3575.0</v>
      </c>
      <c r="G142" s="27">
        <v>3622.0</v>
      </c>
      <c r="H142" s="27">
        <v>3449.0</v>
      </c>
      <c r="I142" s="21">
        <v>3659.0</v>
      </c>
      <c r="J142" s="21">
        <v>4111.0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8" t="s">
        <v>114</v>
      </c>
      <c r="B143" s="8"/>
      <c r="C143" s="8"/>
      <c r="D143" s="8"/>
      <c r="E143" s="8"/>
      <c r="F143" s="27">
        <v>1347.0</v>
      </c>
      <c r="G143" s="27">
        <v>1395.0</v>
      </c>
      <c r="H143" s="27">
        <v>1365.0</v>
      </c>
      <c r="I143" s="21">
        <v>1494.0</v>
      </c>
      <c r="J143" s="21">
        <v>1610.0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8" t="s">
        <v>115</v>
      </c>
      <c r="B144" s="8"/>
      <c r="C144" s="8"/>
      <c r="D144" s="8"/>
      <c r="E144" s="8"/>
      <c r="F144" s="27">
        <v>244.0</v>
      </c>
      <c r="G144" s="27">
        <v>237.0</v>
      </c>
      <c r="H144" s="27">
        <v>214.0</v>
      </c>
      <c r="I144" s="27">
        <v>190.0</v>
      </c>
      <c r="J144" s="27">
        <v>234.0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8" t="s">
        <v>123</v>
      </c>
      <c r="B145" s="17"/>
      <c r="C145" s="9">
        <v>115.0</v>
      </c>
      <c r="D145" s="9">
        <v>73.0</v>
      </c>
      <c r="E145" s="9">
        <v>73.0</v>
      </c>
      <c r="F145" s="9">
        <v>88.0</v>
      </c>
      <c r="G145" s="9">
        <v>42.0</v>
      </c>
      <c r="H145" s="9">
        <v>30.0</v>
      </c>
      <c r="I145" s="9">
        <v>25.0</v>
      </c>
      <c r="J145" s="9">
        <v>102.0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44" t="s">
        <v>124</v>
      </c>
      <c r="B146" s="19"/>
      <c r="C146" s="20">
        <f t="shared" ref="C146:D146" si="32">+C113+C121+C125+C141+C145+C133+C129+C117+C137</f>
        <v>28701</v>
      </c>
      <c r="D146" s="20">
        <f t="shared" si="32"/>
        <v>30507</v>
      </c>
      <c r="E146" s="20">
        <f>+E113+E121+E125+E145+E133+E129+E117+E137</f>
        <v>32233</v>
      </c>
      <c r="F146" s="20">
        <f t="shared" ref="F146:H146" si="33">+F113+F121+F125+F141+F145+F133+F129+F117+F137</f>
        <v>34485</v>
      </c>
      <c r="G146" s="20">
        <f t="shared" si="33"/>
        <v>37218</v>
      </c>
      <c r="H146" s="20">
        <f t="shared" si="33"/>
        <v>35568</v>
      </c>
      <c r="I146" s="20">
        <f t="shared" ref="I146:J146" si="34">+I113+I121+I125+I141+I145</f>
        <v>42293</v>
      </c>
      <c r="J146" s="20">
        <f t="shared" si="34"/>
        <v>44436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8" t="s">
        <v>125</v>
      </c>
      <c r="B147" s="9">
        <v>1684.0</v>
      </c>
      <c r="C147" s="9">
        <v>1982.0</v>
      </c>
      <c r="D147" s="9">
        <v>1955.0</v>
      </c>
      <c r="E147" s="9">
        <v>2042.0</v>
      </c>
      <c r="F147" s="9">
        <v>1886.0</v>
      </c>
      <c r="G147" s="9">
        <v>1906.0</v>
      </c>
      <c r="H147" s="9">
        <v>1846.0</v>
      </c>
      <c r="I147" s="9">
        <v>2205.0</v>
      </c>
      <c r="J147" s="9">
        <v>2346.0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8" t="s">
        <v>126</v>
      </c>
      <c r="B148" s="9">
        <v>3.0</v>
      </c>
      <c r="C148" s="9">
        <v>-82.0</v>
      </c>
      <c r="D148" s="9">
        <v>-86.0</v>
      </c>
      <c r="E148" s="9">
        <v>75.0</v>
      </c>
      <c r="F148" s="9">
        <v>26.0</v>
      </c>
      <c r="G148" s="9">
        <v>-7.0</v>
      </c>
      <c r="H148" s="9">
        <v>-11.0</v>
      </c>
      <c r="I148" s="9">
        <v>40.0</v>
      </c>
      <c r="J148" s="9">
        <v>-72.0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45" t="s">
        <v>127</v>
      </c>
      <c r="B149" s="23"/>
      <c r="C149" s="24">
        <f t="shared" ref="C149:J149" si="35">+SUM(C146:C148)</f>
        <v>30601</v>
      </c>
      <c r="D149" s="24">
        <f t="shared" si="35"/>
        <v>32376</v>
      </c>
      <c r="E149" s="24">
        <f t="shared" si="35"/>
        <v>34350</v>
      </c>
      <c r="F149" s="24">
        <f t="shared" si="35"/>
        <v>36397</v>
      </c>
      <c r="G149" s="24">
        <f t="shared" si="35"/>
        <v>39117</v>
      </c>
      <c r="H149" s="24">
        <f t="shared" si="35"/>
        <v>37403</v>
      </c>
      <c r="I149" s="24">
        <f t="shared" si="35"/>
        <v>44538</v>
      </c>
      <c r="J149" s="24">
        <f t="shared" si="35"/>
        <v>46710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46" t="s">
        <v>128</v>
      </c>
      <c r="B150" s="17"/>
      <c r="C150" s="32">
        <f t="shared" ref="C150:J150" si="36">+C149-C2</f>
        <v>0</v>
      </c>
      <c r="D150" s="32">
        <f t="shared" si="36"/>
        <v>0</v>
      </c>
      <c r="E150" s="32">
        <f t="shared" si="36"/>
        <v>0</v>
      </c>
      <c r="F150" s="32">
        <f t="shared" si="36"/>
        <v>0</v>
      </c>
      <c r="G150" s="32">
        <f t="shared" si="36"/>
        <v>0</v>
      </c>
      <c r="H150" s="32">
        <f t="shared" si="36"/>
        <v>0</v>
      </c>
      <c r="I150" s="32">
        <f t="shared" si="36"/>
        <v>0</v>
      </c>
      <c r="J150" s="32">
        <f t="shared" si="36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47" t="s">
        <v>129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8" t="s">
        <v>112</v>
      </c>
      <c r="B152" s="9">
        <v>3077.0</v>
      </c>
      <c r="C152" s="9">
        <v>3645.0</v>
      </c>
      <c r="D152" s="9">
        <v>3763.0</v>
      </c>
      <c r="E152" s="9">
        <v>3875.0</v>
      </c>
      <c r="F152" s="9">
        <v>3600.0</v>
      </c>
      <c r="G152" s="9">
        <v>3925.0</v>
      </c>
      <c r="H152" s="9">
        <v>2899.0</v>
      </c>
      <c r="I152" s="9">
        <v>5089.0</v>
      </c>
      <c r="J152" s="9">
        <v>5114.0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8" t="s">
        <v>116</v>
      </c>
      <c r="B153" s="9">
        <v>855.0</v>
      </c>
      <c r="C153" s="9">
        <v>1277.0</v>
      </c>
      <c r="D153" s="9">
        <v>1434.0</v>
      </c>
      <c r="E153" s="9">
        <v>1203.0</v>
      </c>
      <c r="F153" s="17"/>
      <c r="G153" s="17"/>
      <c r="H153" s="17"/>
      <c r="I153" s="17"/>
      <c r="J153" s="1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8" t="s">
        <v>117</v>
      </c>
      <c r="B154" s="17"/>
      <c r="C154" s="17"/>
      <c r="D154" s="17"/>
      <c r="E154" s="17"/>
      <c r="F154" s="9">
        <v>1587.0</v>
      </c>
      <c r="G154" s="9">
        <v>1995.0</v>
      </c>
      <c r="H154" s="9">
        <v>1541.0</v>
      </c>
      <c r="I154" s="9">
        <v>2435.0</v>
      </c>
      <c r="J154" s="9">
        <v>3293.0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8" t="s">
        <v>118</v>
      </c>
      <c r="B155" s="9">
        <v>816.0</v>
      </c>
      <c r="C155" s="9">
        <v>993.0</v>
      </c>
      <c r="D155" s="9">
        <v>1372.0</v>
      </c>
      <c r="E155" s="9">
        <v>1507.0</v>
      </c>
      <c r="F155" s="9">
        <v>1807.0</v>
      </c>
      <c r="G155" s="9">
        <v>2376.0</v>
      </c>
      <c r="H155" s="9">
        <v>2490.0</v>
      </c>
      <c r="I155" s="9">
        <v>3243.0</v>
      </c>
      <c r="J155" s="9">
        <v>2365.0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8" t="s">
        <v>121</v>
      </c>
      <c r="B156" s="9">
        <v>131.0</v>
      </c>
      <c r="C156" s="9">
        <v>100.0</v>
      </c>
      <c r="D156" s="9">
        <v>174.0</v>
      </c>
      <c r="E156" s="9">
        <v>224.0</v>
      </c>
      <c r="F156" s="17"/>
      <c r="G156" s="17"/>
      <c r="H156" s="17"/>
      <c r="I156" s="17"/>
      <c r="J156" s="1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8" t="s">
        <v>122</v>
      </c>
      <c r="B157" s="17"/>
      <c r="C157" s="17"/>
      <c r="D157" s="17"/>
      <c r="E157" s="17"/>
      <c r="F157" s="9">
        <v>1189.0</v>
      </c>
      <c r="G157" s="9">
        <v>1323.0</v>
      </c>
      <c r="H157" s="9">
        <v>1184.0</v>
      </c>
      <c r="I157" s="9">
        <v>1530.0</v>
      </c>
      <c r="J157" s="9">
        <v>1896.0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8" t="s">
        <v>130</v>
      </c>
      <c r="B158" s="9">
        <v>855.0</v>
      </c>
      <c r="C158" s="9">
        <v>247.0</v>
      </c>
      <c r="D158" s="9">
        <v>289.0</v>
      </c>
      <c r="E158" s="9">
        <v>244.0</v>
      </c>
      <c r="F158" s="17"/>
      <c r="G158" s="17"/>
      <c r="H158" s="17"/>
      <c r="I158" s="17"/>
      <c r="J158" s="1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8" t="s">
        <v>120</v>
      </c>
      <c r="B159" s="9">
        <v>952.0</v>
      </c>
      <c r="C159" s="9">
        <v>818.0</v>
      </c>
      <c r="D159" s="9">
        <v>892.0</v>
      </c>
      <c r="E159" s="9">
        <v>816.0</v>
      </c>
      <c r="F159" s="17"/>
      <c r="G159" s="17"/>
      <c r="H159" s="17"/>
      <c r="I159" s="17"/>
      <c r="J159" s="1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8" t="s">
        <v>123</v>
      </c>
      <c r="B160" s="9">
        <v>1993.0</v>
      </c>
      <c r="C160" s="9">
        <v>-2263.0</v>
      </c>
      <c r="D160" s="9">
        <v>-2596.0</v>
      </c>
      <c r="E160" s="9">
        <v>-2677.0</v>
      </c>
      <c r="F160" s="9">
        <v>-2658.0</v>
      </c>
      <c r="G160" s="9">
        <v>-3262.0</v>
      </c>
      <c r="H160" s="9">
        <v>-3468.0</v>
      </c>
      <c r="I160" s="9">
        <v>-3656.0</v>
      </c>
      <c r="J160" s="9">
        <v>-4262.0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44" t="s">
        <v>124</v>
      </c>
      <c r="B161" s="20">
        <v>4117.0</v>
      </c>
      <c r="C161" s="20">
        <f t="shared" ref="C161:J161" si="37">+SUM(C152:C160)</f>
        <v>4817</v>
      </c>
      <c r="D161" s="20">
        <f t="shared" si="37"/>
        <v>5328</v>
      </c>
      <c r="E161" s="20">
        <f t="shared" si="37"/>
        <v>5192</v>
      </c>
      <c r="F161" s="20">
        <f t="shared" si="37"/>
        <v>5525</v>
      </c>
      <c r="G161" s="20">
        <f t="shared" si="37"/>
        <v>6357</v>
      </c>
      <c r="H161" s="20">
        <f t="shared" si="37"/>
        <v>4646</v>
      </c>
      <c r="I161" s="20">
        <f t="shared" si="37"/>
        <v>8641</v>
      </c>
      <c r="J161" s="20">
        <f t="shared" si="37"/>
        <v>8406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8" t="s">
        <v>125</v>
      </c>
      <c r="B162" s="9">
        <v>496.0</v>
      </c>
      <c r="C162" s="9">
        <v>517.0</v>
      </c>
      <c r="D162" s="9">
        <v>487.0</v>
      </c>
      <c r="E162" s="9">
        <v>477.0</v>
      </c>
      <c r="F162" s="9">
        <v>310.0</v>
      </c>
      <c r="G162" s="9">
        <v>303.0</v>
      </c>
      <c r="H162" s="9">
        <v>297.0</v>
      </c>
      <c r="I162" s="9">
        <v>543.0</v>
      </c>
      <c r="J162" s="9">
        <v>669.0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8" t="s">
        <v>126</v>
      </c>
      <c r="B163" s="9">
        <v>-1036.0</v>
      </c>
      <c r="C163" s="9">
        <v>-1101.0</v>
      </c>
      <c r="D163" s="9">
        <v>-1173.0</v>
      </c>
      <c r="E163" s="9">
        <v>-724.0</v>
      </c>
      <c r="F163" s="9">
        <v>-1456.0</v>
      </c>
      <c r="G163" s="9">
        <v>-1810.0</v>
      </c>
      <c r="H163" s="9">
        <v>-1967.0</v>
      </c>
      <c r="I163" s="9">
        <v>-2261.0</v>
      </c>
      <c r="J163" s="9">
        <v>-2219.0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45" t="s">
        <v>131</v>
      </c>
      <c r="B164" s="24">
        <v>3577.0</v>
      </c>
      <c r="C164" s="24">
        <f t="shared" ref="C164:J164" si="38">+SUM(C161:C163)</f>
        <v>4233</v>
      </c>
      <c r="D164" s="24">
        <f t="shared" si="38"/>
        <v>4642</v>
      </c>
      <c r="E164" s="24">
        <f t="shared" si="38"/>
        <v>4945</v>
      </c>
      <c r="F164" s="24">
        <f t="shared" si="38"/>
        <v>4379</v>
      </c>
      <c r="G164" s="24">
        <f t="shared" si="38"/>
        <v>4850</v>
      </c>
      <c r="H164" s="24">
        <f t="shared" si="38"/>
        <v>2976</v>
      </c>
      <c r="I164" s="24">
        <f t="shared" si="38"/>
        <v>6923</v>
      </c>
      <c r="J164" s="24">
        <f t="shared" si="38"/>
        <v>6856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46" t="s">
        <v>128</v>
      </c>
      <c r="B165" s="17"/>
      <c r="C165" s="32">
        <f t="shared" ref="C165:J165" si="39">+C164-C10-C8</f>
        <v>0</v>
      </c>
      <c r="D165" s="32">
        <f t="shared" si="39"/>
        <v>0</v>
      </c>
      <c r="E165" s="32">
        <f t="shared" si="39"/>
        <v>0</v>
      </c>
      <c r="F165" s="32">
        <f t="shared" si="39"/>
        <v>0</v>
      </c>
      <c r="G165" s="32">
        <f t="shared" si="39"/>
        <v>0</v>
      </c>
      <c r="H165" s="32">
        <f t="shared" si="39"/>
        <v>0</v>
      </c>
      <c r="I165" s="32">
        <f t="shared" si="39"/>
        <v>0</v>
      </c>
      <c r="J165" s="32">
        <f t="shared" si="39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47" t="s">
        <v>132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8" t="s">
        <v>112</v>
      </c>
      <c r="B167" s="17"/>
      <c r="C167" s="9">
        <v>632.0</v>
      </c>
      <c r="D167" s="9">
        <v>742.0</v>
      </c>
      <c r="E167" s="9">
        <v>819.0</v>
      </c>
      <c r="F167" s="9">
        <v>848.0</v>
      </c>
      <c r="G167" s="9">
        <v>814.0</v>
      </c>
      <c r="H167" s="9">
        <v>645.0</v>
      </c>
      <c r="I167" s="9">
        <v>617.0</v>
      </c>
      <c r="J167" s="9">
        <v>639.0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8" t="s">
        <v>116</v>
      </c>
      <c r="B168" s="17"/>
      <c r="C168" s="9">
        <v>451.0</v>
      </c>
      <c r="D168" s="9">
        <v>589.0</v>
      </c>
      <c r="E168" s="17"/>
      <c r="F168" s="17"/>
      <c r="G168" s="17"/>
      <c r="H168" s="17"/>
      <c r="I168" s="17"/>
      <c r="J168" s="1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8" t="s">
        <v>119</v>
      </c>
      <c r="B169" s="17"/>
      <c r="C169" s="9">
        <v>47.0</v>
      </c>
      <c r="D169" s="9">
        <v>50.0</v>
      </c>
      <c r="E169" s="17"/>
      <c r="F169" s="17"/>
      <c r="G169" s="17"/>
      <c r="H169" s="17"/>
      <c r="I169" s="17"/>
      <c r="J169" s="1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8" t="s">
        <v>121</v>
      </c>
      <c r="B170" s="17"/>
      <c r="C170" s="9">
        <v>205.0</v>
      </c>
      <c r="D170" s="9">
        <v>223.0</v>
      </c>
      <c r="E170" s="17"/>
      <c r="F170" s="17"/>
      <c r="G170" s="17"/>
      <c r="H170" s="17"/>
      <c r="I170" s="17"/>
      <c r="J170" s="1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8" t="s">
        <v>120</v>
      </c>
      <c r="B171" s="17"/>
      <c r="C171" s="9">
        <v>103.0</v>
      </c>
      <c r="D171" s="9">
        <v>109.0</v>
      </c>
      <c r="E171" s="17"/>
      <c r="F171" s="17"/>
      <c r="G171" s="17"/>
      <c r="H171" s="17"/>
      <c r="I171" s="17"/>
      <c r="J171" s="1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8" t="s">
        <v>117</v>
      </c>
      <c r="B172" s="17"/>
      <c r="C172" s="17"/>
      <c r="D172" s="17" t="s">
        <v>133</v>
      </c>
      <c r="E172" s="9">
        <v>709.0</v>
      </c>
      <c r="F172" s="9">
        <v>849.0</v>
      </c>
      <c r="G172" s="9">
        <v>929.0</v>
      </c>
      <c r="H172" s="9">
        <v>885.0</v>
      </c>
      <c r="I172" s="9">
        <v>982.0</v>
      </c>
      <c r="J172" s="9">
        <v>920.0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8" t="s">
        <v>118</v>
      </c>
      <c r="B173" s="17"/>
      <c r="C173" s="9">
        <v>254.0</v>
      </c>
      <c r="D173" s="9">
        <v>234.0</v>
      </c>
      <c r="E173" s="9">
        <v>225.0</v>
      </c>
      <c r="F173" s="9">
        <v>256.0</v>
      </c>
      <c r="G173" s="9">
        <v>237.0</v>
      </c>
      <c r="H173" s="9">
        <v>214.0</v>
      </c>
      <c r="I173" s="9">
        <v>288.0</v>
      </c>
      <c r="J173" s="9">
        <v>303.0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8" t="s">
        <v>134</v>
      </c>
      <c r="B174" s="17"/>
      <c r="C174" s="17"/>
      <c r="D174" s="17"/>
      <c r="E174" s="9">
        <v>340.0</v>
      </c>
      <c r="F174" s="9">
        <v>339.0</v>
      </c>
      <c r="G174" s="9">
        <v>326.0</v>
      </c>
      <c r="H174" s="9">
        <v>296.0</v>
      </c>
      <c r="I174" s="9">
        <v>304.0</v>
      </c>
      <c r="J174" s="9">
        <v>274.0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8" t="s">
        <v>123</v>
      </c>
      <c r="B175" s="17"/>
      <c r="C175" s="9">
        <v>484.0</v>
      </c>
      <c r="D175" s="9">
        <v>511.0</v>
      </c>
      <c r="E175" s="9">
        <v>533.0</v>
      </c>
      <c r="F175" s="9">
        <v>597.0</v>
      </c>
      <c r="G175" s="9">
        <v>665.0</v>
      </c>
      <c r="H175" s="9">
        <v>830.0</v>
      </c>
      <c r="I175" s="9">
        <v>780.0</v>
      </c>
      <c r="J175" s="9">
        <v>789.0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44" t="s">
        <v>135</v>
      </c>
      <c r="B176" s="19"/>
      <c r="C176" s="20">
        <f t="shared" ref="C176:J176" si="40">+SUM(C167:C175)</f>
        <v>2176</v>
      </c>
      <c r="D176" s="20">
        <f t="shared" si="40"/>
        <v>2458</v>
      </c>
      <c r="E176" s="20">
        <f t="shared" si="40"/>
        <v>2626</v>
      </c>
      <c r="F176" s="20">
        <f t="shared" si="40"/>
        <v>2889</v>
      </c>
      <c r="G176" s="20">
        <f t="shared" si="40"/>
        <v>2971</v>
      </c>
      <c r="H176" s="20">
        <f t="shared" si="40"/>
        <v>2870</v>
      </c>
      <c r="I176" s="20">
        <f t="shared" si="40"/>
        <v>2971</v>
      </c>
      <c r="J176" s="20">
        <f t="shared" si="40"/>
        <v>2925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8" t="s">
        <v>125</v>
      </c>
      <c r="B177" s="17"/>
      <c r="C177" s="9">
        <v>122.0</v>
      </c>
      <c r="D177" s="9">
        <v>125.0</v>
      </c>
      <c r="E177" s="9">
        <v>125.0</v>
      </c>
      <c r="F177" s="9">
        <v>115.0</v>
      </c>
      <c r="G177" s="9">
        <v>100.0</v>
      </c>
      <c r="H177" s="9">
        <v>80.0</v>
      </c>
      <c r="I177" s="9">
        <v>63.0</v>
      </c>
      <c r="J177" s="9">
        <v>49.0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8" t="s">
        <v>126</v>
      </c>
      <c r="B178" s="17"/>
      <c r="C178" s="9">
        <v>713.0</v>
      </c>
      <c r="D178" s="9">
        <v>937.0</v>
      </c>
      <c r="E178" s="9">
        <v>1238.0</v>
      </c>
      <c r="F178" s="9">
        <v>1450.0</v>
      </c>
      <c r="G178" s="9">
        <v>1673.0</v>
      </c>
      <c r="H178" s="9">
        <v>1916.0</v>
      </c>
      <c r="I178" s="9">
        <v>1870.0</v>
      </c>
      <c r="J178" s="9">
        <v>1817.0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45" t="s">
        <v>136</v>
      </c>
      <c r="B179" s="23"/>
      <c r="C179" s="24">
        <f t="shared" ref="C179:J179" si="41">+SUM(C176:C178)</f>
        <v>3011</v>
      </c>
      <c r="D179" s="24">
        <f t="shared" si="41"/>
        <v>3520</v>
      </c>
      <c r="E179" s="24">
        <f t="shared" si="41"/>
        <v>3989</v>
      </c>
      <c r="F179" s="24">
        <f t="shared" si="41"/>
        <v>4454</v>
      </c>
      <c r="G179" s="24">
        <f t="shared" si="41"/>
        <v>4744</v>
      </c>
      <c r="H179" s="24">
        <f t="shared" si="41"/>
        <v>4866</v>
      </c>
      <c r="I179" s="24">
        <f t="shared" si="41"/>
        <v>4904</v>
      </c>
      <c r="J179" s="24">
        <f t="shared" si="41"/>
        <v>4791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46" t="s">
        <v>128</v>
      </c>
      <c r="B180" s="17"/>
      <c r="C180" s="32">
        <f t="shared" ref="C180:J180" si="42">+C179-C32</f>
        <v>0</v>
      </c>
      <c r="D180" s="32">
        <f t="shared" si="42"/>
        <v>0</v>
      </c>
      <c r="E180" s="32">
        <f t="shared" si="42"/>
        <v>0</v>
      </c>
      <c r="F180" s="32">
        <f t="shared" si="42"/>
        <v>0</v>
      </c>
      <c r="G180" s="32">
        <f t="shared" si="42"/>
        <v>0</v>
      </c>
      <c r="H180" s="32">
        <f t="shared" si="42"/>
        <v>0</v>
      </c>
      <c r="I180" s="32">
        <f t="shared" si="42"/>
        <v>0</v>
      </c>
      <c r="J180" s="32">
        <f t="shared" si="42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47" t="s">
        <v>137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8" t="s">
        <v>112</v>
      </c>
      <c r="B182" s="9">
        <v>240.0</v>
      </c>
      <c r="C182" s="9">
        <v>208.0</v>
      </c>
      <c r="D182" s="9">
        <v>242.0</v>
      </c>
      <c r="E182" s="9">
        <v>223.0</v>
      </c>
      <c r="F182" s="9">
        <v>196.0</v>
      </c>
      <c r="G182" s="9">
        <v>117.0</v>
      </c>
      <c r="H182" s="9">
        <v>110.0</v>
      </c>
      <c r="I182" s="9">
        <v>98.0</v>
      </c>
      <c r="J182" s="9">
        <v>146.0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8" t="s">
        <v>117</v>
      </c>
      <c r="B183" s="17"/>
      <c r="C183" s="17"/>
      <c r="D183" s="17"/>
      <c r="E183" s="9">
        <v>173.0</v>
      </c>
      <c r="F183" s="9">
        <v>240.0</v>
      </c>
      <c r="G183" s="9">
        <v>233.0</v>
      </c>
      <c r="H183" s="9">
        <v>139.0</v>
      </c>
      <c r="I183" s="9">
        <v>153.0</v>
      </c>
      <c r="J183" s="9">
        <v>197.0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8" t="s">
        <v>116</v>
      </c>
      <c r="B184" s="9">
        <v>120.0</v>
      </c>
      <c r="C184" s="9">
        <v>216.0</v>
      </c>
      <c r="D184" s="9">
        <v>215.0</v>
      </c>
      <c r="E184" s="17"/>
      <c r="F184" s="17"/>
      <c r="G184" s="17"/>
      <c r="H184" s="17"/>
      <c r="I184" s="17"/>
      <c r="J184" s="1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8" t="s">
        <v>119</v>
      </c>
      <c r="B185" s="9">
        <v>19.0</v>
      </c>
      <c r="C185" s="9">
        <v>20.0</v>
      </c>
      <c r="D185" s="9">
        <v>17.0</v>
      </c>
      <c r="E185" s="17"/>
      <c r="F185" s="17"/>
      <c r="G185" s="17"/>
      <c r="H185" s="17"/>
      <c r="I185" s="17"/>
      <c r="J185" s="1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8" t="s">
        <v>121</v>
      </c>
      <c r="B186" s="9">
        <v>9.0</v>
      </c>
      <c r="C186" s="9">
        <v>15.0</v>
      </c>
      <c r="D186" s="9">
        <v>13.0</v>
      </c>
      <c r="E186" s="17"/>
      <c r="F186" s="17"/>
      <c r="G186" s="17"/>
      <c r="H186" s="17"/>
      <c r="I186" s="17"/>
      <c r="J186" s="1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8" t="s">
        <v>120</v>
      </c>
      <c r="B187" s="9">
        <v>55.0</v>
      </c>
      <c r="C187" s="9">
        <v>37.0</v>
      </c>
      <c r="D187" s="9">
        <v>51.0</v>
      </c>
      <c r="E187" s="17"/>
      <c r="F187" s="17"/>
      <c r="G187" s="17"/>
      <c r="H187" s="17"/>
      <c r="I187" s="17"/>
      <c r="J187" s="1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8" t="s">
        <v>118</v>
      </c>
      <c r="B188" s="9">
        <v>63.0</v>
      </c>
      <c r="C188" s="9">
        <v>69.0</v>
      </c>
      <c r="D188" s="9">
        <v>44.0</v>
      </c>
      <c r="E188" s="9">
        <v>51.0</v>
      </c>
      <c r="F188" s="9">
        <v>76.0</v>
      </c>
      <c r="G188" s="9">
        <v>49.0</v>
      </c>
      <c r="H188" s="9">
        <v>28.0</v>
      </c>
      <c r="I188" s="9">
        <v>94.0</v>
      </c>
      <c r="J188" s="9">
        <v>78.0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8" t="s">
        <v>134</v>
      </c>
      <c r="B189" s="17"/>
      <c r="C189" s="17"/>
      <c r="D189" s="17"/>
      <c r="E189" s="9">
        <v>59.0</v>
      </c>
      <c r="F189" s="9">
        <v>49.0</v>
      </c>
      <c r="G189" s="9">
        <v>47.0</v>
      </c>
      <c r="H189" s="9">
        <v>41.0</v>
      </c>
      <c r="I189" s="9">
        <v>54.0</v>
      </c>
      <c r="J189" s="9">
        <v>56.0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8" t="s">
        <v>123</v>
      </c>
      <c r="B190" s="9">
        <v>225.0</v>
      </c>
      <c r="C190" s="9">
        <v>225.0</v>
      </c>
      <c r="D190" s="9">
        <v>258.0</v>
      </c>
      <c r="E190" s="9">
        <v>278.0</v>
      </c>
      <c r="F190" s="9">
        <v>286.0</v>
      </c>
      <c r="G190" s="9">
        <v>278.0</v>
      </c>
      <c r="H190" s="9">
        <v>438.0</v>
      </c>
      <c r="I190" s="9">
        <v>278.0</v>
      </c>
      <c r="J190" s="9">
        <v>222.0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44" t="s">
        <v>135</v>
      </c>
      <c r="B191" s="20">
        <f>SUM(B181:B190)</f>
        <v>731</v>
      </c>
      <c r="C191" s="20">
        <f t="shared" ref="C191:J191" si="43">+SUM(C182:C190)</f>
        <v>790</v>
      </c>
      <c r="D191" s="20">
        <f t="shared" si="43"/>
        <v>840</v>
      </c>
      <c r="E191" s="20">
        <f t="shared" si="43"/>
        <v>784</v>
      </c>
      <c r="F191" s="20">
        <f t="shared" si="43"/>
        <v>847</v>
      </c>
      <c r="G191" s="20">
        <f t="shared" si="43"/>
        <v>724</v>
      </c>
      <c r="H191" s="20">
        <f t="shared" si="43"/>
        <v>756</v>
      </c>
      <c r="I191" s="20">
        <f t="shared" si="43"/>
        <v>677</v>
      </c>
      <c r="J191" s="20">
        <f t="shared" si="43"/>
        <v>699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8" t="s">
        <v>125</v>
      </c>
      <c r="B192" s="9">
        <v>30.0</v>
      </c>
      <c r="C192" s="9">
        <v>69.0</v>
      </c>
      <c r="D192" s="9">
        <v>39.0</v>
      </c>
      <c r="E192" s="9">
        <v>30.0</v>
      </c>
      <c r="F192" s="9">
        <v>22.0</v>
      </c>
      <c r="G192" s="9">
        <v>18.0</v>
      </c>
      <c r="H192" s="9">
        <v>12.0</v>
      </c>
      <c r="I192" s="9">
        <v>7.0</v>
      </c>
      <c r="J192" s="9">
        <v>9.0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8" t="s">
        <v>126</v>
      </c>
      <c r="B193" s="9">
        <v>161.0</v>
      </c>
      <c r="C193" s="9">
        <f t="shared" ref="C193:J193" si="44">-(SUM(C191:C192)+C83)</f>
        <v>104</v>
      </c>
      <c r="D193" s="9">
        <f t="shared" si="44"/>
        <v>264</v>
      </c>
      <c r="E193" s="9">
        <f t="shared" si="44"/>
        <v>291</v>
      </c>
      <c r="F193" s="9">
        <f t="shared" si="44"/>
        <v>159</v>
      </c>
      <c r="G193" s="9">
        <f t="shared" si="44"/>
        <v>377</v>
      </c>
      <c r="H193" s="9">
        <f t="shared" si="44"/>
        <v>318</v>
      </c>
      <c r="I193" s="9">
        <f t="shared" si="44"/>
        <v>11</v>
      </c>
      <c r="J193" s="9">
        <f t="shared" si="44"/>
        <v>50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45" t="s">
        <v>138</v>
      </c>
      <c r="B194" s="24">
        <v>922.0</v>
      </c>
      <c r="C194" s="24">
        <f t="shared" ref="C194:J194" si="45">+SUM(C191:C193)</f>
        <v>963</v>
      </c>
      <c r="D194" s="24">
        <f t="shared" si="45"/>
        <v>1143</v>
      </c>
      <c r="E194" s="24">
        <f t="shared" si="45"/>
        <v>1105</v>
      </c>
      <c r="F194" s="24">
        <f t="shared" si="45"/>
        <v>1028</v>
      </c>
      <c r="G194" s="24">
        <f t="shared" si="45"/>
        <v>1119</v>
      </c>
      <c r="H194" s="24">
        <f t="shared" si="45"/>
        <v>1086</v>
      </c>
      <c r="I194" s="24">
        <f t="shared" si="45"/>
        <v>695</v>
      </c>
      <c r="J194" s="24">
        <f t="shared" si="45"/>
        <v>758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46" t="s">
        <v>128</v>
      </c>
      <c r="B195" s="17"/>
      <c r="C195" s="32">
        <f t="shared" ref="C195:J195" si="46">+C194+C83</f>
        <v>0</v>
      </c>
      <c r="D195" s="32">
        <f t="shared" si="46"/>
        <v>0</v>
      </c>
      <c r="E195" s="32">
        <f t="shared" si="46"/>
        <v>0</v>
      </c>
      <c r="F195" s="32">
        <f t="shared" si="46"/>
        <v>0</v>
      </c>
      <c r="G195" s="32">
        <f t="shared" si="46"/>
        <v>0</v>
      </c>
      <c r="H195" s="32">
        <f t="shared" si="46"/>
        <v>0</v>
      </c>
      <c r="I195" s="32">
        <f t="shared" si="46"/>
        <v>0</v>
      </c>
      <c r="J195" s="32">
        <f t="shared" si="46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47" t="s">
        <v>139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8" t="s">
        <v>112</v>
      </c>
      <c r="B197" s="9">
        <v>109.0</v>
      </c>
      <c r="C197" s="9">
        <v>121.0</v>
      </c>
      <c r="D197" s="9">
        <v>133.0</v>
      </c>
      <c r="E197" s="9">
        <v>140.0</v>
      </c>
      <c r="F197" s="9">
        <v>160.0</v>
      </c>
      <c r="G197" s="9">
        <v>149.0</v>
      </c>
      <c r="H197" s="9">
        <v>148.0</v>
      </c>
      <c r="I197" s="9">
        <v>130.0</v>
      </c>
      <c r="J197" s="9">
        <v>124.0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8" t="s">
        <v>117</v>
      </c>
      <c r="B198" s="17"/>
      <c r="C198" s="17"/>
      <c r="D198" s="17"/>
      <c r="E198" s="9">
        <v>106.0</v>
      </c>
      <c r="F198" s="9">
        <v>116.0</v>
      </c>
      <c r="G198" s="9">
        <v>111.0</v>
      </c>
      <c r="H198" s="9">
        <v>132.0</v>
      </c>
      <c r="I198" s="9">
        <v>136.0</v>
      </c>
      <c r="J198" s="9">
        <v>134.0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8" t="s">
        <v>116</v>
      </c>
      <c r="B199" s="9">
        <v>71.0</v>
      </c>
      <c r="C199" s="9">
        <v>75.0</v>
      </c>
      <c r="D199" s="9">
        <v>72.0</v>
      </c>
      <c r="E199" s="17"/>
      <c r="F199" s="17"/>
      <c r="G199" s="17"/>
      <c r="H199" s="17"/>
      <c r="I199" s="17"/>
      <c r="J199" s="1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8" t="s">
        <v>119</v>
      </c>
      <c r="B200" s="9">
        <v>11.0</v>
      </c>
      <c r="C200" s="9">
        <v>12.0</v>
      </c>
      <c r="D200" s="9">
        <v>12.0</v>
      </c>
      <c r="E200" s="17"/>
      <c r="F200" s="17"/>
      <c r="G200" s="17"/>
      <c r="H200" s="17"/>
      <c r="I200" s="17"/>
      <c r="J200" s="1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8" t="s">
        <v>121</v>
      </c>
      <c r="B201" s="9">
        <v>19.0</v>
      </c>
      <c r="C201" s="9">
        <v>22.0</v>
      </c>
      <c r="D201" s="9">
        <v>18.0</v>
      </c>
      <c r="E201" s="17"/>
      <c r="F201" s="17"/>
      <c r="G201" s="17"/>
      <c r="H201" s="17"/>
      <c r="I201" s="17"/>
      <c r="J201" s="1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8" t="s">
        <v>120</v>
      </c>
      <c r="B202" s="9">
        <v>25.0</v>
      </c>
      <c r="C202" s="9">
        <v>27.0</v>
      </c>
      <c r="D202" s="9">
        <v>25.0</v>
      </c>
      <c r="E202" s="17"/>
      <c r="F202" s="17"/>
      <c r="G202" s="17"/>
      <c r="H202" s="17"/>
      <c r="I202" s="17"/>
      <c r="J202" s="1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8" t="s">
        <v>118</v>
      </c>
      <c r="B203" s="9">
        <v>38.0</v>
      </c>
      <c r="C203" s="9">
        <v>46.0</v>
      </c>
      <c r="D203" s="9">
        <v>48.0</v>
      </c>
      <c r="E203" s="9">
        <v>54.0</v>
      </c>
      <c r="F203" s="9">
        <v>56.0</v>
      </c>
      <c r="G203" s="9">
        <v>50.0</v>
      </c>
      <c r="H203" s="9">
        <v>44.0</v>
      </c>
      <c r="I203" s="9">
        <v>46.0</v>
      </c>
      <c r="J203" s="9">
        <v>41.0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8" t="s">
        <v>122</v>
      </c>
      <c r="B204" s="17"/>
      <c r="C204" s="17"/>
      <c r="D204" s="17"/>
      <c r="E204" s="9">
        <v>54.0</v>
      </c>
      <c r="F204" s="9">
        <v>55.0</v>
      </c>
      <c r="G204" s="9">
        <v>53.0</v>
      </c>
      <c r="H204" s="9">
        <v>46.0</v>
      </c>
      <c r="I204" s="9">
        <v>43.0</v>
      </c>
      <c r="J204" s="9">
        <v>42.0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8" t="s">
        <v>123</v>
      </c>
      <c r="B205" s="9">
        <v>175.0</v>
      </c>
      <c r="C205" s="9">
        <v>210.0</v>
      </c>
      <c r="D205" s="9">
        <v>230.0</v>
      </c>
      <c r="E205" s="9">
        <v>233.0</v>
      </c>
      <c r="F205" s="9">
        <v>217.0</v>
      </c>
      <c r="G205" s="9">
        <v>195.0</v>
      </c>
      <c r="H205" s="9">
        <v>214.0</v>
      </c>
      <c r="I205" s="9">
        <v>222.0</v>
      </c>
      <c r="J205" s="9">
        <v>220.0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44" t="s">
        <v>135</v>
      </c>
      <c r="B206" s="20">
        <v>448.0</v>
      </c>
      <c r="C206" s="20">
        <f t="shared" ref="C206:J206" si="47">+SUM(C197:C205)</f>
        <v>513</v>
      </c>
      <c r="D206" s="20">
        <f t="shared" si="47"/>
        <v>538</v>
      </c>
      <c r="E206" s="20">
        <f t="shared" si="47"/>
        <v>587</v>
      </c>
      <c r="F206" s="20">
        <f t="shared" si="47"/>
        <v>604</v>
      </c>
      <c r="G206" s="20">
        <f t="shared" si="47"/>
        <v>558</v>
      </c>
      <c r="H206" s="20">
        <f t="shared" si="47"/>
        <v>584</v>
      </c>
      <c r="I206" s="20">
        <f t="shared" si="47"/>
        <v>577</v>
      </c>
      <c r="J206" s="20">
        <f t="shared" si="47"/>
        <v>561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8" t="s">
        <v>125</v>
      </c>
      <c r="B207" s="9">
        <v>16.0</v>
      </c>
      <c r="C207" s="9">
        <v>18.0</v>
      </c>
      <c r="D207" s="9">
        <v>27.0</v>
      </c>
      <c r="E207" s="9">
        <v>28.0</v>
      </c>
      <c r="F207" s="9">
        <v>33.0</v>
      </c>
      <c r="G207" s="9">
        <v>31.0</v>
      </c>
      <c r="H207" s="9">
        <v>25.0</v>
      </c>
      <c r="I207" s="9">
        <v>26.0</v>
      </c>
      <c r="J207" s="9">
        <v>22.0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8" t="s">
        <v>126</v>
      </c>
      <c r="B208" s="9">
        <v>54.0</v>
      </c>
      <c r="C208" s="9">
        <v>75.0</v>
      </c>
      <c r="D208" s="9">
        <v>84.0</v>
      </c>
      <c r="E208" s="9">
        <v>91.0</v>
      </c>
      <c r="F208" s="9">
        <v>110.0</v>
      </c>
      <c r="G208" s="9">
        <v>116.0</v>
      </c>
      <c r="H208" s="9">
        <v>112.0</v>
      </c>
      <c r="I208" s="9">
        <v>141.0</v>
      </c>
      <c r="J208" s="9">
        <v>134.0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45" t="s">
        <v>140</v>
      </c>
      <c r="B209" s="9">
        <v>518.0</v>
      </c>
      <c r="C209" s="24">
        <f t="shared" ref="C209:J209" si="48">+SUM(C206:C208)</f>
        <v>606</v>
      </c>
      <c r="D209" s="24">
        <f t="shared" si="48"/>
        <v>649</v>
      </c>
      <c r="E209" s="24">
        <f t="shared" si="48"/>
        <v>706</v>
      </c>
      <c r="F209" s="24">
        <f t="shared" si="48"/>
        <v>747</v>
      </c>
      <c r="G209" s="24">
        <f t="shared" si="48"/>
        <v>705</v>
      </c>
      <c r="H209" s="24">
        <f t="shared" si="48"/>
        <v>721</v>
      </c>
      <c r="I209" s="24">
        <f t="shared" si="48"/>
        <v>744</v>
      </c>
      <c r="J209" s="24">
        <f t="shared" si="48"/>
        <v>717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46" t="s">
        <v>128</v>
      </c>
      <c r="B210" s="17"/>
      <c r="C210" s="32">
        <f t="shared" ref="C210:J210" si="49">+C209-C67</f>
        <v>0</v>
      </c>
      <c r="D210" s="32">
        <f t="shared" si="49"/>
        <v>0</v>
      </c>
      <c r="E210" s="32">
        <f t="shared" si="49"/>
        <v>0</v>
      </c>
      <c r="F210" s="32">
        <f t="shared" si="49"/>
        <v>0</v>
      </c>
      <c r="G210" s="32">
        <f t="shared" si="49"/>
        <v>0</v>
      </c>
      <c r="H210" s="32">
        <f t="shared" si="49"/>
        <v>0</v>
      </c>
      <c r="I210" s="32">
        <f t="shared" si="49"/>
        <v>0</v>
      </c>
      <c r="J210" s="32">
        <f t="shared" si="49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47" t="s">
        <v>141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8" t="s">
        <v>112</v>
      </c>
      <c r="B212" s="17"/>
      <c r="C212" s="9">
        <v>1737.0</v>
      </c>
      <c r="D212" s="9">
        <v>1689.0</v>
      </c>
      <c r="E212" s="9">
        <v>1798.0</v>
      </c>
      <c r="F212" s="9">
        <v>1443.0</v>
      </c>
      <c r="G212" s="9">
        <v>1718.0</v>
      </c>
      <c r="H212" s="9">
        <v>1020.0</v>
      </c>
      <c r="I212" s="9">
        <v>1777.0</v>
      </c>
      <c r="J212" s="9">
        <v>1850.0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8" t="s">
        <v>117</v>
      </c>
      <c r="B213" s="17"/>
      <c r="C213" s="9">
        <v>344.0</v>
      </c>
      <c r="D213" s="9">
        <v>378.0</v>
      </c>
      <c r="E213" s="9">
        <v>690.0</v>
      </c>
      <c r="F213" s="9">
        <v>870.0</v>
      </c>
      <c r="G213" s="9">
        <v>1164.0</v>
      </c>
      <c r="H213" s="9">
        <v>712.0</v>
      </c>
      <c r="I213" s="9">
        <v>1349.0</v>
      </c>
      <c r="J213" s="9">
        <v>1351.0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8" t="s">
        <v>116</v>
      </c>
      <c r="B214" s="17"/>
      <c r="C214" s="9">
        <v>242.0</v>
      </c>
      <c r="D214" s="9">
        <v>194.0</v>
      </c>
      <c r="E214" s="17"/>
      <c r="F214" s="17"/>
      <c r="G214" s="17"/>
      <c r="H214" s="17"/>
      <c r="I214" s="17"/>
      <c r="J214" s="1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8" t="s">
        <v>119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8" t="s">
        <v>121</v>
      </c>
      <c r="B216" s="17"/>
      <c r="C216" s="9">
        <v>134.0</v>
      </c>
      <c r="D216" s="9">
        <v>129.0</v>
      </c>
      <c r="E216" s="17"/>
      <c r="F216" s="17"/>
      <c r="G216" s="17"/>
      <c r="H216" s="17"/>
      <c r="I216" s="17"/>
      <c r="J216" s="1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8" t="s">
        <v>120</v>
      </c>
      <c r="B217" s="17"/>
      <c r="C217" s="9">
        <v>461.0</v>
      </c>
      <c r="D217" s="9">
        <v>409.0</v>
      </c>
      <c r="E217" s="17"/>
      <c r="F217" s="17"/>
      <c r="G217" s="17"/>
      <c r="H217" s="17"/>
      <c r="I217" s="17"/>
      <c r="J217" s="1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8" t="s">
        <v>118</v>
      </c>
      <c r="B218" s="17"/>
      <c r="C218" s="9">
        <v>84.0</v>
      </c>
      <c r="D218" s="9">
        <v>74.0</v>
      </c>
      <c r="E218" s="9">
        <v>102.0</v>
      </c>
      <c r="F218" s="9">
        <v>101.0</v>
      </c>
      <c r="G218" s="9">
        <v>245.0</v>
      </c>
      <c r="H218" s="9">
        <v>321.0</v>
      </c>
      <c r="I218" s="9">
        <v>288.0</v>
      </c>
      <c r="J218" s="9">
        <v>406.0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8" t="s">
        <v>122</v>
      </c>
      <c r="B219" s="17"/>
      <c r="C219" s="17"/>
      <c r="D219" s="17"/>
      <c r="E219" s="9">
        <v>693.0</v>
      </c>
      <c r="F219" s="9">
        <v>720.0</v>
      </c>
      <c r="G219" s="9">
        <v>771.0</v>
      </c>
      <c r="H219" s="9">
        <v>425.0</v>
      </c>
      <c r="I219" s="9">
        <v>643.0</v>
      </c>
      <c r="J219" s="9">
        <v>664.0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8" t="s">
        <v>123</v>
      </c>
      <c r="B220" s="17"/>
      <c r="C220" s="9">
        <v>88.0</v>
      </c>
      <c r="D220" s="9">
        <v>76.0</v>
      </c>
      <c r="E220" s="9">
        <v>86.0</v>
      </c>
      <c r="F220" s="9">
        <v>102.0</v>
      </c>
      <c r="G220" s="9">
        <v>105.0</v>
      </c>
      <c r="H220" s="9">
        <v>65.0</v>
      </c>
      <c r="I220" s="9">
        <v>128.0</v>
      </c>
      <c r="J220" s="9">
        <v>113.0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44" t="s">
        <v>135</v>
      </c>
      <c r="B221" s="17"/>
      <c r="C221" s="13">
        <f t="shared" ref="C221:J221" si="50">SUM(C212:C220)</f>
        <v>3090</v>
      </c>
      <c r="D221" s="13">
        <f t="shared" si="50"/>
        <v>2949</v>
      </c>
      <c r="E221" s="13">
        <f t="shared" si="50"/>
        <v>3369</v>
      </c>
      <c r="F221" s="13">
        <f t="shared" si="50"/>
        <v>3236</v>
      </c>
      <c r="G221" s="13">
        <f t="shared" si="50"/>
        <v>4003</v>
      </c>
      <c r="H221" s="13">
        <f t="shared" si="50"/>
        <v>2543</v>
      </c>
      <c r="I221" s="13">
        <f t="shared" si="50"/>
        <v>4185</v>
      </c>
      <c r="J221" s="13">
        <f t="shared" si="50"/>
        <v>4384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8" t="s">
        <v>125</v>
      </c>
      <c r="B222" s="17"/>
      <c r="C222" s="9">
        <v>258.0</v>
      </c>
      <c r="D222" s="9">
        <v>270.0</v>
      </c>
      <c r="E222" s="9">
        <v>297.0</v>
      </c>
      <c r="F222" s="9">
        <v>240.0</v>
      </c>
      <c r="G222" s="9">
        <v>243.0</v>
      </c>
      <c r="H222" s="9">
        <v>149.0</v>
      </c>
      <c r="I222" s="9">
        <v>225.0</v>
      </c>
      <c r="J222" s="9">
        <v>230.0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8" t="s">
        <v>126</v>
      </c>
      <c r="B223" s="17"/>
      <c r="C223" s="9">
        <v>10.0</v>
      </c>
      <c r="D223" s="9">
        <v>22.0</v>
      </c>
      <c r="E223" s="9">
        <v>11.0</v>
      </c>
      <c r="F223" s="9">
        <v>22.0</v>
      </c>
      <c r="G223" s="9">
        <v>26.0</v>
      </c>
      <c r="H223" s="9">
        <v>57.0</v>
      </c>
      <c r="I223" s="9">
        <v>53.0</v>
      </c>
      <c r="J223" s="9">
        <v>53.0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45" t="s">
        <v>142</v>
      </c>
      <c r="B224" s="17"/>
      <c r="C224" s="13">
        <f t="shared" ref="C224:J224" si="51">sum(C221:C223)</f>
        <v>3358</v>
      </c>
      <c r="D224" s="13">
        <f t="shared" si="51"/>
        <v>3241</v>
      </c>
      <c r="E224" s="13">
        <f t="shared" si="51"/>
        <v>3677</v>
      </c>
      <c r="F224" s="13">
        <f t="shared" si="51"/>
        <v>3498</v>
      </c>
      <c r="G224" s="13">
        <f t="shared" si="51"/>
        <v>4272</v>
      </c>
      <c r="H224" s="13">
        <f t="shared" si="51"/>
        <v>2749</v>
      </c>
      <c r="I224" s="13">
        <f t="shared" si="51"/>
        <v>4463</v>
      </c>
      <c r="J224" s="13">
        <f t="shared" si="51"/>
        <v>4667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46" t="s">
        <v>128</v>
      </c>
      <c r="B225" s="17"/>
      <c r="C225" s="32">
        <f t="shared" ref="C225:J225" si="52">C224-C27</f>
        <v>0</v>
      </c>
      <c r="D225" s="32">
        <f t="shared" si="52"/>
        <v>0</v>
      </c>
      <c r="E225" s="32">
        <f t="shared" si="52"/>
        <v>0</v>
      </c>
      <c r="F225" s="32">
        <f t="shared" si="52"/>
        <v>0</v>
      </c>
      <c r="G225" s="32">
        <f t="shared" si="52"/>
        <v>0</v>
      </c>
      <c r="H225" s="32">
        <f t="shared" si="52"/>
        <v>0</v>
      </c>
      <c r="I225" s="32">
        <f t="shared" si="52"/>
        <v>0</v>
      </c>
      <c r="J225" s="32">
        <f t="shared" si="52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47" t="s">
        <v>143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8" t="s">
        <v>112</v>
      </c>
      <c r="B227" s="48"/>
      <c r="C227" s="49">
        <v>2207.0</v>
      </c>
      <c r="D227" s="9">
        <v>2363.0</v>
      </c>
      <c r="E227" s="50">
        <v>2218.0</v>
      </c>
      <c r="F227" s="50">
        <v>2270.0</v>
      </c>
      <c r="G227" s="50">
        <v>2328.0</v>
      </c>
      <c r="H227" s="50">
        <v>3077.0</v>
      </c>
      <c r="I227" s="50">
        <v>2851.0</v>
      </c>
      <c r="J227" s="50">
        <v>4098.0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8" t="s">
        <v>117</v>
      </c>
      <c r="B228" s="48"/>
      <c r="C228" s="49">
        <v>699.0</v>
      </c>
      <c r="D228" s="9">
        <v>929.0</v>
      </c>
      <c r="E228" s="50">
        <v>1327.0</v>
      </c>
      <c r="F228" s="50">
        <v>1433.0</v>
      </c>
      <c r="G228" s="50">
        <v>1390.0</v>
      </c>
      <c r="H228" s="50">
        <v>2070.0</v>
      </c>
      <c r="I228" s="50">
        <v>1821.0</v>
      </c>
      <c r="J228" s="50">
        <v>1887.0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8" t="s">
        <v>116</v>
      </c>
      <c r="B229" s="48"/>
      <c r="C229" s="49">
        <v>169.0</v>
      </c>
      <c r="D229" s="9">
        <v>210.0</v>
      </c>
      <c r="E229" s="48"/>
      <c r="F229" s="48"/>
      <c r="G229" s="48"/>
      <c r="H229" s="48"/>
      <c r="I229" s="48"/>
      <c r="J229" s="4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8" t="s">
        <v>119</v>
      </c>
      <c r="B230" s="48"/>
      <c r="C230" s="48"/>
      <c r="D230" s="17"/>
      <c r="E230" s="48"/>
      <c r="F230" s="48"/>
      <c r="G230" s="48"/>
      <c r="H230" s="48"/>
      <c r="I230" s="48"/>
      <c r="J230" s="4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8" t="s">
        <v>121</v>
      </c>
      <c r="B231" s="48"/>
      <c r="C231" s="49">
        <v>94.0</v>
      </c>
      <c r="D231" s="9">
        <v>146.0</v>
      </c>
      <c r="E231" s="48"/>
      <c r="F231" s="48"/>
      <c r="G231" s="48"/>
      <c r="H231" s="48"/>
      <c r="I231" s="48"/>
      <c r="J231" s="4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8" t="s">
        <v>120</v>
      </c>
      <c r="B232" s="48"/>
      <c r="C232" s="49">
        <v>528.0</v>
      </c>
      <c r="D232" s="9">
        <v>478.0</v>
      </c>
      <c r="E232" s="48"/>
      <c r="F232" s="48"/>
      <c r="G232" s="48"/>
      <c r="H232" s="48"/>
      <c r="I232" s="48"/>
      <c r="J232" s="4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8" t="s">
        <v>118</v>
      </c>
      <c r="B233" s="48"/>
      <c r="C233" s="49">
        <v>249.0</v>
      </c>
      <c r="D233" s="9">
        <v>375.0</v>
      </c>
      <c r="E233" s="50">
        <v>463.0</v>
      </c>
      <c r="F233" s="50">
        <v>580.0</v>
      </c>
      <c r="G233" s="50">
        <v>693.0</v>
      </c>
      <c r="H233" s="50">
        <v>882.0</v>
      </c>
      <c r="I233" s="50">
        <v>1247.0</v>
      </c>
      <c r="J233" s="50">
        <v>1044.0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8" t="s">
        <v>122</v>
      </c>
      <c r="B234" s="48"/>
      <c r="C234" s="48"/>
      <c r="D234" s="17"/>
      <c r="E234" s="50">
        <v>694.0</v>
      </c>
      <c r="F234" s="50">
        <v>687.0</v>
      </c>
      <c r="G234" s="50">
        <v>694.0</v>
      </c>
      <c r="H234" s="50">
        <v>770.0</v>
      </c>
      <c r="I234" s="50">
        <v>667.0</v>
      </c>
      <c r="J234" s="50">
        <v>686.0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8" t="s">
        <v>123</v>
      </c>
      <c r="B235" s="48"/>
      <c r="C235" s="49">
        <v>32.0</v>
      </c>
      <c r="D235" s="9">
        <v>35.0</v>
      </c>
      <c r="E235" s="50">
        <v>68.0</v>
      </c>
      <c r="F235" s="50">
        <v>91.0</v>
      </c>
      <c r="G235" s="50">
        <v>126.0</v>
      </c>
      <c r="H235" s="50">
        <v>137.0</v>
      </c>
      <c r="I235" s="50">
        <v>153.0</v>
      </c>
      <c r="J235" s="50">
        <v>197.0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44" t="s">
        <v>135</v>
      </c>
      <c r="B236" s="48"/>
      <c r="C236" s="51">
        <f t="shared" ref="C236:J236" si="53">SUM(C227:C235)</f>
        <v>3978</v>
      </c>
      <c r="D236" s="52">
        <f t="shared" si="53"/>
        <v>4536</v>
      </c>
      <c r="E236" s="53">
        <f t="shared" si="53"/>
        <v>4770</v>
      </c>
      <c r="F236" s="53">
        <f t="shared" si="53"/>
        <v>5061</v>
      </c>
      <c r="G236" s="53">
        <f t="shared" si="53"/>
        <v>5231</v>
      </c>
      <c r="H236" s="53">
        <f t="shared" si="53"/>
        <v>6936</v>
      </c>
      <c r="I236" s="53">
        <f t="shared" si="53"/>
        <v>6739</v>
      </c>
      <c r="J236" s="53">
        <f t="shared" si="53"/>
        <v>7912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8" t="s">
        <v>125</v>
      </c>
      <c r="B237" s="48"/>
      <c r="C237" s="49">
        <v>237.0</v>
      </c>
      <c r="D237" s="9">
        <v>306.0</v>
      </c>
      <c r="E237" s="50">
        <v>286.0</v>
      </c>
      <c r="F237" s="50">
        <v>268.0</v>
      </c>
      <c r="G237" s="50">
        <v>269.0</v>
      </c>
      <c r="H237" s="50">
        <v>341.0</v>
      </c>
      <c r="I237" s="50">
        <v>290.0</v>
      </c>
      <c r="J237" s="50">
        <v>279.0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8" t="s">
        <v>126</v>
      </c>
      <c r="B238" s="48"/>
      <c r="C238" s="49">
        <v>122.0</v>
      </c>
      <c r="D238" s="9">
        <v>-4.0</v>
      </c>
      <c r="E238" s="54">
        <v>-1.0</v>
      </c>
      <c r="F238" s="54">
        <v>-68.0</v>
      </c>
      <c r="G238" s="50">
        <v>122.0</v>
      </c>
      <c r="H238" s="50">
        <v>90.0</v>
      </c>
      <c r="I238" s="50">
        <v>-175.0</v>
      </c>
      <c r="J238" s="50">
        <v>229.0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45" t="s">
        <v>144</v>
      </c>
      <c r="B239" s="55"/>
      <c r="C239" s="56">
        <f t="shared" ref="C239:J239" si="54">sum(C236:C238)</f>
        <v>4337</v>
      </c>
      <c r="D239" s="56">
        <f t="shared" si="54"/>
        <v>4838</v>
      </c>
      <c r="E239" s="57">
        <f t="shared" si="54"/>
        <v>5055</v>
      </c>
      <c r="F239" s="57">
        <f t="shared" si="54"/>
        <v>5261</v>
      </c>
      <c r="G239" s="57">
        <f t="shared" si="54"/>
        <v>5622</v>
      </c>
      <c r="H239" s="57">
        <f t="shared" si="54"/>
        <v>7367</v>
      </c>
      <c r="I239" s="57">
        <f t="shared" si="54"/>
        <v>6854</v>
      </c>
      <c r="J239" s="57">
        <f t="shared" si="54"/>
        <v>8420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46" t="s">
        <v>128</v>
      </c>
      <c r="B240" s="55"/>
      <c r="C240" s="58">
        <f t="shared" ref="C240:J240" si="55">C239-C28</f>
        <v>0</v>
      </c>
      <c r="D240" s="58">
        <f t="shared" si="55"/>
        <v>0</v>
      </c>
      <c r="E240" s="59">
        <f t="shared" si="55"/>
        <v>0</v>
      </c>
      <c r="F240" s="59">
        <f t="shared" si="55"/>
        <v>0</v>
      </c>
      <c r="G240" s="59">
        <f t="shared" si="55"/>
        <v>0</v>
      </c>
      <c r="H240" s="59">
        <f t="shared" si="55"/>
        <v>0</v>
      </c>
      <c r="I240" s="59">
        <f t="shared" si="55"/>
        <v>0</v>
      </c>
      <c r="J240" s="60">
        <f t="shared" si="55"/>
        <v>0</v>
      </c>
      <c r="K240" s="61"/>
      <c r="L240" s="61"/>
      <c r="M240" s="61"/>
      <c r="N240" s="61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62" t="s">
        <v>145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47" t="s">
        <v>146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64" t="s">
        <v>112</v>
      </c>
      <c r="B243" s="43"/>
      <c r="C243" s="65">
        <v>0.12</v>
      </c>
      <c r="D243" s="65">
        <v>0.08</v>
      </c>
      <c r="E243" s="65">
        <v>0.03</v>
      </c>
      <c r="F243" s="65">
        <v>-0.02</v>
      </c>
      <c r="G243" s="65">
        <v>0.07</v>
      </c>
      <c r="H243" s="65">
        <v>-0.09</v>
      </c>
      <c r="I243" s="65">
        <v>0.19</v>
      </c>
      <c r="J243" s="65">
        <v>0.07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66" t="s">
        <v>113</v>
      </c>
      <c r="B244" s="43"/>
      <c r="C244" s="67">
        <v>0.14</v>
      </c>
      <c r="D244" s="67">
        <v>0.1</v>
      </c>
      <c r="E244" s="67">
        <v>0.04</v>
      </c>
      <c r="F244" s="67">
        <v>-0.04</v>
      </c>
      <c r="G244" s="67">
        <v>0.08</v>
      </c>
      <c r="H244" s="67">
        <v>-0.07</v>
      </c>
      <c r="I244" s="67">
        <v>0.25</v>
      </c>
      <c r="J244" s="67">
        <v>0.05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66" t="s">
        <v>114</v>
      </c>
      <c r="B245" s="43"/>
      <c r="C245" s="67">
        <v>0.12</v>
      </c>
      <c r="D245" s="67">
        <v>0.08</v>
      </c>
      <c r="E245" s="67">
        <v>0.03</v>
      </c>
      <c r="F245" s="67">
        <v>0.01</v>
      </c>
      <c r="G245" s="67">
        <v>0.07</v>
      </c>
      <c r="H245" s="67">
        <v>-0.12</v>
      </c>
      <c r="I245" s="67">
        <v>0.08</v>
      </c>
      <c r="J245" s="67">
        <v>0.09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66" t="s">
        <v>115</v>
      </c>
      <c r="B246" s="43"/>
      <c r="C246" s="67">
        <v>-0.05</v>
      </c>
      <c r="D246" s="67">
        <v>-0.13</v>
      </c>
      <c r="E246" s="67">
        <v>-0.1</v>
      </c>
      <c r="F246" s="67">
        <v>-0.08</v>
      </c>
      <c r="G246" s="67">
        <v>0.0</v>
      </c>
      <c r="H246" s="67">
        <v>-0.14</v>
      </c>
      <c r="I246" s="67">
        <v>-0.02</v>
      </c>
      <c r="J246" s="67">
        <v>0.25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68" t="s">
        <v>116</v>
      </c>
      <c r="B247" s="69"/>
      <c r="C247" s="70">
        <v>0.21</v>
      </c>
      <c r="D247" s="70">
        <v>0.14</v>
      </c>
      <c r="E247" s="69"/>
      <c r="F247" s="69"/>
      <c r="G247" s="69"/>
      <c r="H247" s="69"/>
      <c r="I247" s="69"/>
      <c r="J247" s="69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71" t="s">
        <v>113</v>
      </c>
      <c r="B248" s="69"/>
      <c r="C248" s="72">
        <v>0.25</v>
      </c>
      <c r="D248" s="72">
        <v>0.14</v>
      </c>
      <c r="E248" s="69"/>
      <c r="F248" s="69"/>
      <c r="G248" s="69"/>
      <c r="H248" s="69"/>
      <c r="I248" s="69"/>
      <c r="J248" s="69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71" t="s">
        <v>114</v>
      </c>
      <c r="B249" s="69"/>
      <c r="C249" s="72">
        <v>0.14</v>
      </c>
      <c r="D249" s="72">
        <v>0.16</v>
      </c>
      <c r="E249" s="69"/>
      <c r="F249" s="69"/>
      <c r="G249" s="69"/>
      <c r="H249" s="69"/>
      <c r="I249" s="69"/>
      <c r="J249" s="6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71" t="s">
        <v>115</v>
      </c>
      <c r="B250" s="69"/>
      <c r="C250" s="72">
        <v>0.15</v>
      </c>
      <c r="D250" s="72">
        <v>0.08</v>
      </c>
      <c r="E250" s="69"/>
      <c r="F250" s="69"/>
      <c r="G250" s="69"/>
      <c r="H250" s="69"/>
      <c r="I250" s="69"/>
      <c r="J250" s="69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68" t="s">
        <v>147</v>
      </c>
      <c r="B251" s="69"/>
      <c r="C251" s="70">
        <v>0.15</v>
      </c>
      <c r="D251" s="70">
        <v>0.17</v>
      </c>
      <c r="E251" s="69"/>
      <c r="F251" s="69"/>
      <c r="G251" s="69"/>
      <c r="H251" s="69"/>
      <c r="I251" s="69"/>
      <c r="J251" s="69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71" t="s">
        <v>113</v>
      </c>
      <c r="B252" s="69"/>
      <c r="C252" s="72">
        <v>0.22</v>
      </c>
      <c r="D252" s="72">
        <v>0.23</v>
      </c>
      <c r="E252" s="69"/>
      <c r="F252" s="69"/>
      <c r="G252" s="69"/>
      <c r="H252" s="69"/>
      <c r="I252" s="69"/>
      <c r="J252" s="69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71" t="s">
        <v>114</v>
      </c>
      <c r="B253" s="69"/>
      <c r="C253" s="72">
        <v>0.05</v>
      </c>
      <c r="D253" s="72">
        <v>0.09</v>
      </c>
      <c r="E253" s="69"/>
      <c r="F253" s="69"/>
      <c r="G253" s="69"/>
      <c r="H253" s="69"/>
      <c r="I253" s="69"/>
      <c r="J253" s="69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71" t="s">
        <v>115</v>
      </c>
      <c r="B254" s="69"/>
      <c r="C254" s="72">
        <v>0.14</v>
      </c>
      <c r="D254" s="72">
        <v>0.07</v>
      </c>
      <c r="E254" s="69"/>
      <c r="F254" s="69"/>
      <c r="G254" s="69"/>
      <c r="H254" s="69"/>
      <c r="I254" s="69"/>
      <c r="J254" s="69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68" t="s">
        <v>121</v>
      </c>
      <c r="B255" s="69"/>
      <c r="C255" s="70">
        <v>0.09</v>
      </c>
      <c r="D255" s="70">
        <v>0.22</v>
      </c>
      <c r="E255" s="69"/>
      <c r="F255" s="69"/>
      <c r="G255" s="69"/>
      <c r="H255" s="69"/>
      <c r="I255" s="69"/>
      <c r="J255" s="69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71" t="s">
        <v>113</v>
      </c>
      <c r="B256" s="69"/>
      <c r="C256" s="72">
        <v>0.23</v>
      </c>
      <c r="D256" s="72">
        <v>0.34</v>
      </c>
      <c r="E256" s="69"/>
      <c r="F256" s="69"/>
      <c r="G256" s="69"/>
      <c r="H256" s="69"/>
      <c r="I256" s="69"/>
      <c r="J256" s="69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71" t="s">
        <v>114</v>
      </c>
      <c r="B257" s="69"/>
      <c r="C257" s="72">
        <v>-0.08</v>
      </c>
      <c r="D257" s="72">
        <v>0.05</v>
      </c>
      <c r="E257" s="69"/>
      <c r="F257" s="69"/>
      <c r="G257" s="69"/>
      <c r="H257" s="69"/>
      <c r="I257" s="69"/>
      <c r="J257" s="69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71" t="s">
        <v>115</v>
      </c>
      <c r="B258" s="69"/>
      <c r="C258" s="72">
        <v>-0.06</v>
      </c>
      <c r="D258" s="72">
        <v>0.03</v>
      </c>
      <c r="E258" s="69"/>
      <c r="F258" s="69"/>
      <c r="G258" s="69"/>
      <c r="H258" s="69"/>
      <c r="I258" s="69"/>
      <c r="J258" s="69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64" t="s">
        <v>117</v>
      </c>
      <c r="B259" s="43"/>
      <c r="C259" s="43"/>
      <c r="D259" s="43"/>
      <c r="E259" s="65">
        <v>0.1</v>
      </c>
      <c r="F259" s="65">
        <v>0.09</v>
      </c>
      <c r="G259" s="65">
        <v>0.11</v>
      </c>
      <c r="H259" s="65">
        <v>0.01</v>
      </c>
      <c r="I259" s="65">
        <v>0.17</v>
      </c>
      <c r="J259" s="65">
        <v>0.12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66" t="s">
        <v>113</v>
      </c>
      <c r="B260" s="43"/>
      <c r="C260" s="43"/>
      <c r="D260" s="43"/>
      <c r="E260" s="67">
        <v>0.08</v>
      </c>
      <c r="F260" s="67">
        <v>0.06</v>
      </c>
      <c r="G260" s="67">
        <v>0.12</v>
      </c>
      <c r="H260" s="67">
        <v>-0.03</v>
      </c>
      <c r="I260" s="67">
        <v>0.13</v>
      </c>
      <c r="J260" s="67">
        <v>0.09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66" t="s">
        <v>114</v>
      </c>
      <c r="B261" s="43"/>
      <c r="C261" s="43"/>
      <c r="D261" s="43"/>
      <c r="E261" s="67">
        <v>0.17</v>
      </c>
      <c r="F261" s="67">
        <v>0.16</v>
      </c>
      <c r="G261" s="67">
        <v>0.09</v>
      </c>
      <c r="H261" s="67">
        <v>0.02</v>
      </c>
      <c r="I261" s="67">
        <v>0.25</v>
      </c>
      <c r="J261" s="67">
        <v>0.16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66" t="s">
        <v>115</v>
      </c>
      <c r="B262" s="43"/>
      <c r="C262" s="43"/>
      <c r="D262" s="43"/>
      <c r="E262" s="67">
        <v>0.07</v>
      </c>
      <c r="F262" s="67">
        <v>0.06</v>
      </c>
      <c r="G262" s="67">
        <v>0.05</v>
      </c>
      <c r="H262" s="67">
        <v>-0.03</v>
      </c>
      <c r="I262" s="67">
        <v>0.19</v>
      </c>
      <c r="J262" s="67">
        <v>0.17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64" t="s">
        <v>118</v>
      </c>
      <c r="B263" s="43"/>
      <c r="C263" s="65">
        <v>0.19</v>
      </c>
      <c r="D263" s="65">
        <v>0.27</v>
      </c>
      <c r="E263" s="65">
        <v>0.17</v>
      </c>
      <c r="F263" s="65">
        <v>0.18</v>
      </c>
      <c r="G263" s="65">
        <v>0.24</v>
      </c>
      <c r="H263" s="65">
        <v>0.11</v>
      </c>
      <c r="I263" s="65">
        <v>0.19</v>
      </c>
      <c r="J263" s="65">
        <v>-0.13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66" t="s">
        <v>113</v>
      </c>
      <c r="B264" s="43"/>
      <c r="C264" s="67">
        <v>0.28</v>
      </c>
      <c r="D264" s="67">
        <v>0.33</v>
      </c>
      <c r="E264" s="67">
        <v>0.18</v>
      </c>
      <c r="F264" s="67">
        <v>0.16</v>
      </c>
      <c r="G264" s="67">
        <v>0.25</v>
      </c>
      <c r="H264" s="67">
        <v>0.12</v>
      </c>
      <c r="I264" s="67">
        <v>0.19</v>
      </c>
      <c r="J264" s="67">
        <v>-0.1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66" t="s">
        <v>114</v>
      </c>
      <c r="B265" s="43"/>
      <c r="C265" s="67">
        <v>0.07</v>
      </c>
      <c r="D265" s="73">
        <v>0.17</v>
      </c>
      <c r="E265" s="67">
        <v>0.18</v>
      </c>
      <c r="F265" s="67">
        <v>0.23</v>
      </c>
      <c r="G265" s="67">
        <v>0.23</v>
      </c>
      <c r="H265" s="67">
        <v>0.08</v>
      </c>
      <c r="I265" s="67">
        <v>0.19</v>
      </c>
      <c r="J265" s="67">
        <v>-0.21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66" t="s">
        <v>115</v>
      </c>
      <c r="B266" s="43"/>
      <c r="C266" s="67">
        <v>0.01</v>
      </c>
      <c r="D266" s="67">
        <v>0.07</v>
      </c>
      <c r="E266" s="67">
        <v>0.03</v>
      </c>
      <c r="F266" s="67">
        <v>-0.01</v>
      </c>
      <c r="G266" s="67">
        <v>0.08</v>
      </c>
      <c r="H266" s="67">
        <v>0.11</v>
      </c>
      <c r="I266" s="67">
        <v>0.26</v>
      </c>
      <c r="J266" s="67">
        <v>-0.06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64" t="s">
        <v>122</v>
      </c>
      <c r="B267" s="43"/>
      <c r="C267" s="43"/>
      <c r="D267" s="43"/>
      <c r="E267" s="65">
        <v>0.13</v>
      </c>
      <c r="F267" s="65">
        <v>0.1</v>
      </c>
      <c r="G267" s="65">
        <v>0.13</v>
      </c>
      <c r="H267" s="65">
        <v>0.01</v>
      </c>
      <c r="I267" s="65">
        <v>0.08</v>
      </c>
      <c r="J267" s="65">
        <v>0.16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66" t="s">
        <v>113</v>
      </c>
      <c r="B268" s="43"/>
      <c r="C268" s="43"/>
      <c r="D268" s="43"/>
      <c r="E268" s="67">
        <v>0.16</v>
      </c>
      <c r="F268" s="67">
        <v>0.09</v>
      </c>
      <c r="G268" s="67">
        <v>0.12</v>
      </c>
      <c r="H268" s="67">
        <v>0.0</v>
      </c>
      <c r="I268" s="73">
        <v>0.08</v>
      </c>
      <c r="J268" s="67">
        <v>0.17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66" t="s">
        <v>114</v>
      </c>
      <c r="B269" s="43"/>
      <c r="C269" s="43"/>
      <c r="D269" s="43"/>
      <c r="E269" s="67">
        <v>0.09</v>
      </c>
      <c r="F269" s="67">
        <v>0.15</v>
      </c>
      <c r="G269" s="67">
        <v>0.15</v>
      </c>
      <c r="H269" s="67">
        <v>0.03</v>
      </c>
      <c r="I269" s="67">
        <v>0.1</v>
      </c>
      <c r="J269" s="67">
        <v>0.12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66" t="s">
        <v>115</v>
      </c>
      <c r="B270" s="43"/>
      <c r="C270" s="43"/>
      <c r="D270" s="43"/>
      <c r="E270" s="67">
        <v>-0.01</v>
      </c>
      <c r="F270" s="67">
        <v>-0.08</v>
      </c>
      <c r="G270" s="67">
        <v>0.08</v>
      </c>
      <c r="H270" s="67">
        <v>-0.04</v>
      </c>
      <c r="I270" s="67">
        <v>-0.09</v>
      </c>
      <c r="J270" s="67">
        <v>0.28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64" t="s">
        <v>120</v>
      </c>
      <c r="B271" s="43"/>
      <c r="C271" s="65">
        <v>0.08</v>
      </c>
      <c r="D271" s="65">
        <v>0.13</v>
      </c>
      <c r="E271" s="43"/>
      <c r="F271" s="43"/>
      <c r="G271" s="43"/>
      <c r="H271" s="43"/>
      <c r="I271" s="43"/>
      <c r="J271" s="43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66" t="s">
        <v>113</v>
      </c>
      <c r="B272" s="43"/>
      <c r="C272" s="67">
        <v>0.09</v>
      </c>
      <c r="D272" s="67">
        <v>0.14</v>
      </c>
      <c r="E272" s="43"/>
      <c r="F272" s="43"/>
      <c r="G272" s="43"/>
      <c r="H272" s="43"/>
      <c r="I272" s="43"/>
      <c r="J272" s="43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66" t="s">
        <v>114</v>
      </c>
      <c r="B273" s="43"/>
      <c r="C273" s="67">
        <v>0.05</v>
      </c>
      <c r="D273" s="67">
        <v>0.11</v>
      </c>
      <c r="E273" s="43"/>
      <c r="F273" s="43"/>
      <c r="G273" s="43"/>
      <c r="H273" s="43"/>
      <c r="I273" s="43"/>
      <c r="J273" s="43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66" t="s">
        <v>115</v>
      </c>
      <c r="B274" s="43"/>
      <c r="C274" s="67">
        <v>0.05</v>
      </c>
      <c r="D274" s="67">
        <v>0.11</v>
      </c>
      <c r="E274" s="43"/>
      <c r="F274" s="43"/>
      <c r="G274" s="43"/>
      <c r="H274" s="43"/>
      <c r="I274" s="43"/>
      <c r="J274" s="43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64" t="s">
        <v>123</v>
      </c>
      <c r="B275" s="43"/>
      <c r="C275" s="65">
        <v>-0.02</v>
      </c>
      <c r="D275" s="65">
        <v>-0.3</v>
      </c>
      <c r="E275" s="65">
        <v>0.02</v>
      </c>
      <c r="F275" s="65">
        <v>0.12</v>
      </c>
      <c r="G275" s="65">
        <v>-0.53</v>
      </c>
      <c r="H275" s="65">
        <v>-0.26</v>
      </c>
      <c r="I275" s="65">
        <v>-0.17</v>
      </c>
      <c r="J275" s="65">
        <v>3.02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74" t="s">
        <v>124</v>
      </c>
      <c r="B276" s="75"/>
      <c r="C276" s="76">
        <v>0.14</v>
      </c>
      <c r="D276" s="76">
        <v>0.13</v>
      </c>
      <c r="E276" s="76">
        <v>0.08</v>
      </c>
      <c r="F276" s="76">
        <v>0.05</v>
      </c>
      <c r="G276" s="76">
        <v>0.11</v>
      </c>
      <c r="H276" s="76">
        <v>-0.02</v>
      </c>
      <c r="I276" s="76">
        <v>0.17</v>
      </c>
      <c r="J276" s="76">
        <v>0.06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64" t="s">
        <v>125</v>
      </c>
      <c r="B277" s="43"/>
      <c r="C277" s="65">
        <v>0.21</v>
      </c>
      <c r="D277" s="65">
        <v>0.02</v>
      </c>
      <c r="E277" s="65">
        <v>0.06</v>
      </c>
      <c r="F277" s="65">
        <v>-0.11</v>
      </c>
      <c r="G277" s="65">
        <v>0.03</v>
      </c>
      <c r="H277" s="65">
        <v>-0.01</v>
      </c>
      <c r="I277" s="65">
        <v>0.16</v>
      </c>
      <c r="J277" s="65">
        <v>0.07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66" t="s">
        <v>113</v>
      </c>
      <c r="B278" s="43"/>
      <c r="C278" s="43"/>
      <c r="D278" s="43"/>
      <c r="E278" s="43"/>
      <c r="F278" s="43"/>
      <c r="G278" s="67">
        <v>0.05</v>
      </c>
      <c r="H278" s="67">
        <v>0.01</v>
      </c>
      <c r="I278" s="67">
        <v>0.17</v>
      </c>
      <c r="J278" s="67">
        <v>0.06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66" t="s">
        <v>114</v>
      </c>
      <c r="B279" s="43"/>
      <c r="C279" s="43"/>
      <c r="D279" s="43"/>
      <c r="E279" s="43"/>
      <c r="F279" s="43"/>
      <c r="G279" s="67">
        <v>-0.17</v>
      </c>
      <c r="H279" s="67">
        <v>-0.22</v>
      </c>
      <c r="I279" s="67">
        <v>0.13</v>
      </c>
      <c r="J279" s="67">
        <v>-0.03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66" t="s">
        <v>115</v>
      </c>
      <c r="B280" s="43"/>
      <c r="C280" s="43"/>
      <c r="D280" s="43"/>
      <c r="E280" s="43"/>
      <c r="F280" s="43"/>
      <c r="G280" s="67">
        <v>-0.13</v>
      </c>
      <c r="H280" s="67">
        <v>0.08</v>
      </c>
      <c r="I280" s="67">
        <v>0.14</v>
      </c>
      <c r="J280" s="67">
        <v>-0.16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66" t="s">
        <v>148</v>
      </c>
      <c r="B281" s="43"/>
      <c r="C281" s="43"/>
      <c r="D281" s="43"/>
      <c r="E281" s="43"/>
      <c r="F281" s="43"/>
      <c r="G281" s="67">
        <v>0.04</v>
      </c>
      <c r="H281" s="67">
        <v>-0.14</v>
      </c>
      <c r="I281" s="67">
        <v>-0.01</v>
      </c>
      <c r="J281" s="67">
        <v>0.42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66" t="s">
        <v>126</v>
      </c>
      <c r="B282" s="43"/>
      <c r="C282" s="67">
        <v>0.0</v>
      </c>
      <c r="D282" s="67">
        <v>0.0</v>
      </c>
      <c r="E282" s="67">
        <v>0.0</v>
      </c>
      <c r="F282" s="67">
        <v>0.0</v>
      </c>
      <c r="G282" s="67">
        <v>0.0</v>
      </c>
      <c r="H282" s="67">
        <v>0.0</v>
      </c>
      <c r="I282" s="67">
        <v>0.0</v>
      </c>
      <c r="J282" s="67">
        <v>0.0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77" t="s">
        <v>127</v>
      </c>
      <c r="B283" s="78"/>
      <c r="C283" s="79">
        <v>0.14</v>
      </c>
      <c r="D283" s="79">
        <v>0.12</v>
      </c>
      <c r="E283" s="79">
        <v>0.08</v>
      </c>
      <c r="F283" s="79">
        <v>0.04</v>
      </c>
      <c r="G283" s="79">
        <v>0.11</v>
      </c>
      <c r="H283" s="79">
        <v>-0.02</v>
      </c>
      <c r="I283" s="79">
        <v>0.17</v>
      </c>
      <c r="J283" s="79">
        <v>0.06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</row>
    <row r="1053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</row>
    <row r="1056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</row>
    <row r="1058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</row>
    <row r="1059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</row>
    <row r="1060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</row>
    <row r="1063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</row>
    <row r="1064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</row>
    <row r="106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</row>
    <row r="1066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</row>
    <row r="1067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</row>
    <row r="1068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</row>
    <row r="1069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</row>
    <row r="107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</row>
    <row r="1072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</row>
    <row r="1074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</row>
    <row r="1078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</row>
    <row r="1080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</row>
    <row r="108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</row>
    <row r="1082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</row>
    <row r="1084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71"/>
    <col customWidth="1" min="2" max="14" width="11.71"/>
    <col customWidth="1" min="15" max="15" width="39.86"/>
    <col customWidth="1" min="16" max="26" width="8.71"/>
  </cols>
  <sheetData>
    <row r="1" ht="60.0" customHeight="1">
      <c r="A1" s="107" t="s">
        <v>166</v>
      </c>
      <c r="B1" s="108">
        <f t="shared" ref="B1:H1" si="1">+C1-1</f>
        <v>2015</v>
      </c>
      <c r="C1" s="108">
        <f t="shared" si="1"/>
        <v>2016</v>
      </c>
      <c r="D1" s="108">
        <f t="shared" si="1"/>
        <v>2017</v>
      </c>
      <c r="E1" s="108">
        <f t="shared" si="1"/>
        <v>2018</v>
      </c>
      <c r="F1" s="108">
        <f t="shared" si="1"/>
        <v>2019</v>
      </c>
      <c r="G1" s="108">
        <f t="shared" si="1"/>
        <v>2020</v>
      </c>
      <c r="H1" s="108">
        <f t="shared" si="1"/>
        <v>2021</v>
      </c>
      <c r="I1" s="108">
        <v>2022.0</v>
      </c>
      <c r="J1" s="109">
        <f t="shared" ref="J1:N1" si="2">+I1+1</f>
        <v>2023</v>
      </c>
      <c r="K1" s="109">
        <f t="shared" si="2"/>
        <v>2024</v>
      </c>
      <c r="L1" s="109">
        <f t="shared" si="2"/>
        <v>2025</v>
      </c>
      <c r="M1" s="109">
        <f t="shared" si="2"/>
        <v>2026</v>
      </c>
      <c r="N1" s="109">
        <f t="shared" si="2"/>
        <v>2027</v>
      </c>
    </row>
    <row r="2" ht="14.25" customHeight="1">
      <c r="A2" s="110" t="s">
        <v>167</v>
      </c>
      <c r="B2" s="110"/>
      <c r="C2" s="110"/>
      <c r="D2" s="110"/>
      <c r="E2" s="110"/>
      <c r="F2" s="110"/>
      <c r="G2" s="110"/>
      <c r="H2" s="110"/>
      <c r="I2" s="110"/>
      <c r="J2" s="109"/>
      <c r="K2" s="109"/>
      <c r="L2" s="109"/>
      <c r="M2" s="109"/>
      <c r="N2" s="109"/>
    </row>
    <row r="3" ht="14.25" customHeight="1">
      <c r="A3" s="111" t="s">
        <v>159</v>
      </c>
      <c r="B3" s="112">
        <f>'Segmental forecast'!B3</f>
        <v>30601</v>
      </c>
      <c r="C3" s="112">
        <f>'Segmental forecast'!C3</f>
        <v>32376</v>
      </c>
      <c r="D3" s="112">
        <f>'Segmental forecast'!D3</f>
        <v>34350</v>
      </c>
      <c r="E3" s="112">
        <f>'Segmental forecast'!E3</f>
        <v>36397</v>
      </c>
      <c r="F3" s="112">
        <f>'Segmental forecast'!F3</f>
        <v>39117</v>
      </c>
      <c r="G3" s="112">
        <f>'Segmental forecast'!G3</f>
        <v>37403</v>
      </c>
      <c r="H3" s="112">
        <f>'Segmental forecast'!H3</f>
        <v>44538</v>
      </c>
      <c r="I3" s="112">
        <f>'Segmental forecast'!I3</f>
        <v>46710</v>
      </c>
      <c r="J3" s="112">
        <f>'Segmental forecast'!J3</f>
        <v>48987.92267</v>
      </c>
      <c r="K3" s="112">
        <f>'Segmental forecast'!K3</f>
        <v>51376.93359</v>
      </c>
      <c r="L3" s="112">
        <f>'Segmental forecast'!L3</f>
        <v>53882.45022</v>
      </c>
      <c r="M3" s="112">
        <f>'Segmental forecast'!M3</f>
        <v>56510.15424</v>
      </c>
      <c r="N3" s="112">
        <f>'Segmental forecast'!N3</f>
        <v>59266.00442</v>
      </c>
      <c r="O3" s="113" t="s">
        <v>168</v>
      </c>
    </row>
    <row r="4" ht="14.25" customHeight="1">
      <c r="A4" s="114" t="s">
        <v>152</v>
      </c>
      <c r="B4" s="115" t="str">
        <f t="shared" ref="B4:N4" si="3">+IFERROR(B3/A3-1,"nm")</f>
        <v>nm</v>
      </c>
      <c r="C4" s="115">
        <f t="shared" si="3"/>
        <v>0.05800464037</v>
      </c>
      <c r="D4" s="115">
        <f t="shared" si="3"/>
        <v>0.0609710897</v>
      </c>
      <c r="E4" s="115">
        <f t="shared" si="3"/>
        <v>0.05959243086</v>
      </c>
      <c r="F4" s="115">
        <f t="shared" si="3"/>
        <v>0.07473143391</v>
      </c>
      <c r="G4" s="115">
        <f t="shared" si="3"/>
        <v>-0.04381726615</v>
      </c>
      <c r="H4" s="115">
        <f t="shared" si="3"/>
        <v>0.1907600995</v>
      </c>
      <c r="I4" s="115">
        <f t="shared" si="3"/>
        <v>0.04876734474</v>
      </c>
      <c r="J4" s="115">
        <f t="shared" si="3"/>
        <v>0.04876734474</v>
      </c>
      <c r="K4" s="115">
        <f t="shared" si="3"/>
        <v>0.04876734474</v>
      </c>
      <c r="L4" s="115">
        <f t="shared" si="3"/>
        <v>0.04876734474</v>
      </c>
      <c r="M4" s="115">
        <f t="shared" si="3"/>
        <v>0.04876734474</v>
      </c>
      <c r="N4" s="115">
        <f t="shared" si="3"/>
        <v>0.04876734474</v>
      </c>
    </row>
    <row r="5" ht="14.25" customHeight="1">
      <c r="A5" s="111" t="s">
        <v>169</v>
      </c>
      <c r="B5" s="112">
        <f>'Segmental forecast'!B5</f>
        <v>4839</v>
      </c>
      <c r="C5" s="112">
        <f>'Segmental forecast'!C5</f>
        <v>5291</v>
      </c>
      <c r="D5" s="112">
        <f>'Segmental forecast'!D5</f>
        <v>5651</v>
      </c>
      <c r="E5" s="112">
        <f>'Segmental forecast'!E5</f>
        <v>5126</v>
      </c>
      <c r="F5" s="112">
        <f>'Segmental forecast'!F5</f>
        <v>5555</v>
      </c>
      <c r="G5" s="112">
        <f>'Segmental forecast'!G5</f>
        <v>3697</v>
      </c>
      <c r="H5" s="112">
        <f>'Segmental forecast'!H5</f>
        <v>7667</v>
      </c>
      <c r="I5" s="112">
        <f>'Segmental forecast'!I5</f>
        <v>7573</v>
      </c>
      <c r="J5" s="112">
        <f>'Segmental forecast'!J5</f>
        <v>7942.315102</v>
      </c>
      <c r="K5" s="112">
        <f>'Segmental forecast'!K5</f>
        <v>8329.64072</v>
      </c>
      <c r="L5" s="112">
        <f>'Segmental forecast'!L5</f>
        <v>8735.855181</v>
      </c>
      <c r="M5" s="112">
        <f>'Segmental forecast'!M5</f>
        <v>9161.879642</v>
      </c>
      <c r="N5" s="112">
        <f>'Segmental forecast'!N5</f>
        <v>9608.680185</v>
      </c>
    </row>
    <row r="6" ht="14.25" customHeight="1">
      <c r="A6" s="116" t="s">
        <v>154</v>
      </c>
      <c r="B6" s="117">
        <f>'Segmental forecast'!B8</f>
        <v>606</v>
      </c>
      <c r="C6" s="117">
        <f>'Segmental forecast'!C8</f>
        <v>649</v>
      </c>
      <c r="D6" s="117">
        <f>'Segmental forecast'!D8</f>
        <v>706</v>
      </c>
      <c r="E6" s="117">
        <f>'Segmental forecast'!E8</f>
        <v>747</v>
      </c>
      <c r="F6" s="117">
        <f>'Segmental forecast'!F8</f>
        <v>705</v>
      </c>
      <c r="G6" s="117">
        <f>'Segmental forecast'!G8</f>
        <v>721</v>
      </c>
      <c r="H6" s="117">
        <f>'Segmental forecast'!H8</f>
        <v>744</v>
      </c>
      <c r="I6" s="117">
        <f>'Segmental forecast'!I8</f>
        <v>717</v>
      </c>
      <c r="J6" s="117">
        <f>'Segmental forecast'!J8</f>
        <v>751.9661862</v>
      </c>
      <c r="K6" s="117">
        <f>'Segmental forecast'!K8</f>
        <v>788.6375804</v>
      </c>
      <c r="L6" s="117">
        <f>'Segmental forecast'!L8</f>
        <v>827.0973412</v>
      </c>
      <c r="M6" s="117">
        <f>'Segmental forecast'!M8</f>
        <v>867.4326823</v>
      </c>
      <c r="N6" s="117">
        <f>'Segmental forecast'!N8</f>
        <v>909.735071</v>
      </c>
    </row>
    <row r="7" ht="14.25" customHeight="1">
      <c r="A7" s="118" t="s">
        <v>156</v>
      </c>
      <c r="B7" s="119">
        <f>'Segmental forecast'!B11</f>
        <v>4233</v>
      </c>
      <c r="C7" s="119">
        <f>'Segmental forecast'!C11</f>
        <v>4642</v>
      </c>
      <c r="D7" s="119">
        <f>'Segmental forecast'!D11</f>
        <v>4945</v>
      </c>
      <c r="E7" s="119">
        <f>'Segmental forecast'!E11</f>
        <v>4379</v>
      </c>
      <c r="F7" s="119">
        <f>'Segmental forecast'!F11</f>
        <v>4850</v>
      </c>
      <c r="G7" s="119">
        <f>'Segmental forecast'!G11</f>
        <v>2976</v>
      </c>
      <c r="H7" s="119">
        <f>'Segmental forecast'!H11</f>
        <v>6923</v>
      </c>
      <c r="I7" s="119">
        <f>'Segmental forecast'!I11</f>
        <v>6856</v>
      </c>
      <c r="J7" s="119">
        <f>'Segmental forecast'!J11</f>
        <v>7190.348916</v>
      </c>
      <c r="K7" s="119">
        <f>'Segmental forecast'!K11</f>
        <v>7541.00314</v>
      </c>
      <c r="L7" s="119">
        <f>'Segmental forecast'!L11</f>
        <v>7908.75784</v>
      </c>
      <c r="M7" s="119">
        <f>'Segmental forecast'!M11</f>
        <v>8294.44696</v>
      </c>
      <c r="N7" s="119">
        <f>'Segmental forecast'!N11</f>
        <v>8698.945114</v>
      </c>
    </row>
    <row r="8" ht="14.25" customHeight="1">
      <c r="A8" s="114" t="s">
        <v>152</v>
      </c>
      <c r="B8" s="115" t="str">
        <f t="shared" ref="B8:N8" si="4">+IFERROR(B7/A7-1,"nm")</f>
        <v>nm</v>
      </c>
      <c r="C8" s="115">
        <f t="shared" si="4"/>
        <v>0.09662178124</v>
      </c>
      <c r="D8" s="115">
        <f t="shared" si="4"/>
        <v>0.06527358897</v>
      </c>
      <c r="E8" s="115">
        <f t="shared" si="4"/>
        <v>-0.1144590495</v>
      </c>
      <c r="F8" s="115">
        <f t="shared" si="4"/>
        <v>0.1075588034</v>
      </c>
      <c r="G8" s="115">
        <f t="shared" si="4"/>
        <v>-0.3863917526</v>
      </c>
      <c r="H8" s="115">
        <f t="shared" si="4"/>
        <v>1.326276882</v>
      </c>
      <c r="I8" s="115">
        <f t="shared" si="4"/>
        <v>-0.00967788531</v>
      </c>
      <c r="J8" s="115">
        <f t="shared" si="4"/>
        <v>0.04876734474</v>
      </c>
      <c r="K8" s="115">
        <f t="shared" si="4"/>
        <v>0.04876734474</v>
      </c>
      <c r="L8" s="115">
        <f t="shared" si="4"/>
        <v>0.04876734474</v>
      </c>
      <c r="M8" s="115">
        <f t="shared" si="4"/>
        <v>0.04876734474</v>
      </c>
      <c r="N8" s="115">
        <f t="shared" si="4"/>
        <v>0.04876734474</v>
      </c>
    </row>
    <row r="9" ht="14.25" customHeight="1">
      <c r="A9" s="114" t="s">
        <v>153</v>
      </c>
      <c r="B9" s="115">
        <f t="shared" ref="B9:N9" si="5">+IFERROR(B7/B3,"nm")</f>
        <v>0.1383288128</v>
      </c>
      <c r="C9" s="115">
        <f t="shared" si="5"/>
        <v>0.1433778107</v>
      </c>
      <c r="D9" s="115">
        <f t="shared" si="5"/>
        <v>0.1439592431</v>
      </c>
      <c r="E9" s="115">
        <f t="shared" si="5"/>
        <v>0.1203121136</v>
      </c>
      <c r="F9" s="115">
        <f t="shared" si="5"/>
        <v>0.1239870133</v>
      </c>
      <c r="G9" s="115">
        <f t="shared" si="5"/>
        <v>0.07956581023</v>
      </c>
      <c r="H9" s="115">
        <f t="shared" si="5"/>
        <v>0.1554402982</v>
      </c>
      <c r="I9" s="115">
        <f t="shared" si="5"/>
        <v>0.1467779919</v>
      </c>
      <c r="J9" s="115">
        <f t="shared" si="5"/>
        <v>0.1467779919</v>
      </c>
      <c r="K9" s="115">
        <f t="shared" si="5"/>
        <v>0.1467779919</v>
      </c>
      <c r="L9" s="115">
        <f t="shared" si="5"/>
        <v>0.1467779919</v>
      </c>
      <c r="M9" s="115">
        <f t="shared" si="5"/>
        <v>0.1467779919</v>
      </c>
      <c r="N9" s="115">
        <f t="shared" si="5"/>
        <v>0.1467779919</v>
      </c>
    </row>
    <row r="10" ht="14.25" customHeight="1">
      <c r="A10" s="120" t="s">
        <v>11</v>
      </c>
      <c r="B10" s="117">
        <f>'Historicals '!C8</f>
        <v>28</v>
      </c>
      <c r="C10" s="117">
        <f>'Historicals '!D8</f>
        <v>19</v>
      </c>
      <c r="D10" s="117">
        <f>'Historicals '!E8</f>
        <v>59</v>
      </c>
      <c r="E10" s="117">
        <f>'Historicals '!F8</f>
        <v>54</v>
      </c>
      <c r="F10" s="117">
        <f>'Historicals '!G8</f>
        <v>49</v>
      </c>
      <c r="G10" s="117">
        <f>'Historicals '!H8</f>
        <v>89</v>
      </c>
      <c r="H10" s="117">
        <f>'Historicals '!I8</f>
        <v>262</v>
      </c>
      <c r="I10" s="117">
        <f>'Historicals '!J8</f>
        <v>205</v>
      </c>
      <c r="J10" s="117" t="str">
        <f>'Historicals '!K8</f>
        <v/>
      </c>
      <c r="K10" s="117" t="str">
        <f>'Historicals '!L8</f>
        <v/>
      </c>
      <c r="L10" s="117" t="str">
        <f>'Historicals '!M8</f>
        <v/>
      </c>
      <c r="M10" s="117" t="str">
        <f>'Historicals '!N8</f>
        <v/>
      </c>
      <c r="N10" s="117" t="str">
        <f>'Historicals '!O8</f>
        <v/>
      </c>
    </row>
    <row r="11" ht="14.25" customHeight="1">
      <c r="A11" s="118" t="s">
        <v>170</v>
      </c>
      <c r="B11" s="119">
        <f>'Historicals '!C10</f>
        <v>4205</v>
      </c>
      <c r="C11" s="119">
        <f>'Historicals '!D10</f>
        <v>4623</v>
      </c>
      <c r="D11" s="119">
        <f>'Historicals '!E10</f>
        <v>4886</v>
      </c>
      <c r="E11" s="119">
        <f>'Historicals '!F10</f>
        <v>4325</v>
      </c>
      <c r="F11" s="119">
        <f>'Historicals '!G10</f>
        <v>4801</v>
      </c>
      <c r="G11" s="119">
        <f>'Historicals '!H10</f>
        <v>2887</v>
      </c>
      <c r="H11" s="119">
        <f>'Historicals '!I10</f>
        <v>6661</v>
      </c>
      <c r="I11" s="119">
        <f>'Historicals '!J10</f>
        <v>6651</v>
      </c>
      <c r="J11" s="119">
        <f t="shared" ref="J11:N11" si="6">+IFERROR(J3*(I11/I3),"nm")</f>
        <v>6975.35161</v>
      </c>
      <c r="K11" s="119">
        <f t="shared" si="6"/>
        <v>7315.520986</v>
      </c>
      <c r="L11" s="119">
        <f t="shared" si="6"/>
        <v>7672.27952</v>
      </c>
      <c r="M11" s="119">
        <f t="shared" si="6"/>
        <v>8046.436221</v>
      </c>
      <c r="N11" s="119">
        <f t="shared" si="6"/>
        <v>8438.83955</v>
      </c>
    </row>
    <row r="12" ht="14.25" customHeight="1">
      <c r="A12" s="113" t="s">
        <v>14</v>
      </c>
      <c r="B12" s="117">
        <f>'Historicals '!C11</f>
        <v>932</v>
      </c>
      <c r="C12" s="117">
        <f>'Historicals '!D11</f>
        <v>863</v>
      </c>
      <c r="D12" s="117">
        <f>'Historicals '!E11</f>
        <v>646</v>
      </c>
      <c r="E12" s="117">
        <f>'Historicals '!F11</f>
        <v>2392</v>
      </c>
      <c r="F12" s="117">
        <f>'Historicals '!G11</f>
        <v>772</v>
      </c>
      <c r="G12" s="117">
        <f>'Historicals '!H11</f>
        <v>348</v>
      </c>
      <c r="H12" s="117">
        <f>'Historicals '!I11</f>
        <v>934</v>
      </c>
      <c r="I12" s="117">
        <f>'Historicals '!J11</f>
        <v>605</v>
      </c>
      <c r="J12" s="117">
        <f t="shared" ref="J12:N12" si="7">+IFERROR(J3*(I12/I3),"nm")</f>
        <v>634.5042436</v>
      </c>
      <c r="K12" s="117">
        <f t="shared" si="7"/>
        <v>665.4473308</v>
      </c>
      <c r="L12" s="117">
        <f t="shared" si="7"/>
        <v>697.8994301</v>
      </c>
      <c r="M12" s="117">
        <f t="shared" si="7"/>
        <v>731.9341322</v>
      </c>
      <c r="N12" s="117">
        <f t="shared" si="7"/>
        <v>767.6286164</v>
      </c>
      <c r="O12" s="117" t="str">
        <f>'Historicals '!P11</f>
        <v/>
      </c>
    </row>
    <row r="13" ht="14.25" customHeight="1">
      <c r="A13" s="114" t="s">
        <v>171</v>
      </c>
      <c r="B13" s="115">
        <f t="shared" ref="B13:N13" si="8">B12/B11</f>
        <v>0.2216409037</v>
      </c>
      <c r="C13" s="115">
        <f t="shared" si="8"/>
        <v>0.1866753191</v>
      </c>
      <c r="D13" s="115">
        <f t="shared" si="8"/>
        <v>0.1322144904</v>
      </c>
      <c r="E13" s="115">
        <f t="shared" si="8"/>
        <v>0.5530635838</v>
      </c>
      <c r="F13" s="115">
        <f t="shared" si="8"/>
        <v>0.1607998334</v>
      </c>
      <c r="G13" s="115">
        <f t="shared" si="8"/>
        <v>0.1205403533</v>
      </c>
      <c r="H13" s="115">
        <f t="shared" si="8"/>
        <v>0.1402191863</v>
      </c>
      <c r="I13" s="115">
        <f t="shared" si="8"/>
        <v>0.09096376485</v>
      </c>
      <c r="J13" s="115">
        <f t="shared" si="8"/>
        <v>0.09096376485</v>
      </c>
      <c r="K13" s="115">
        <f t="shared" si="8"/>
        <v>0.09096376485</v>
      </c>
      <c r="L13" s="115">
        <f t="shared" si="8"/>
        <v>0.09096376485</v>
      </c>
      <c r="M13" s="115">
        <f t="shared" si="8"/>
        <v>0.09096376485</v>
      </c>
      <c r="N13" s="115">
        <f t="shared" si="8"/>
        <v>0.09096376485</v>
      </c>
    </row>
    <row r="14" ht="14.25" customHeight="1">
      <c r="A14" s="121" t="s">
        <v>172</v>
      </c>
      <c r="B14" s="122">
        <f>'Historicals '!C12</f>
        <v>3273</v>
      </c>
      <c r="C14" s="122">
        <f>'Historicals '!D12</f>
        <v>3760</v>
      </c>
      <c r="D14" s="122">
        <f>'Historicals '!E12</f>
        <v>4240</v>
      </c>
      <c r="E14" s="122">
        <f>'Historicals '!F12</f>
        <v>1933</v>
      </c>
      <c r="F14" s="122">
        <f>'Historicals '!G12</f>
        <v>4029</v>
      </c>
      <c r="G14" s="122">
        <f>'Historicals '!H12</f>
        <v>2539</v>
      </c>
      <c r="H14" s="122">
        <f>'Historicals '!I12</f>
        <v>5727</v>
      </c>
      <c r="I14" s="122">
        <f>'Historicals '!J12</f>
        <v>6046</v>
      </c>
      <c r="J14" s="122">
        <f t="shared" ref="J14:N14" si="9">+IFERROR(J11-J12,"nm")</f>
        <v>6340.847366</v>
      </c>
      <c r="K14" s="122">
        <f t="shared" si="9"/>
        <v>6650.073656</v>
      </c>
      <c r="L14" s="122">
        <f t="shared" si="9"/>
        <v>6974.38009</v>
      </c>
      <c r="M14" s="122">
        <f t="shared" si="9"/>
        <v>7314.502088</v>
      </c>
      <c r="N14" s="122">
        <f t="shared" si="9"/>
        <v>7671.210933</v>
      </c>
      <c r="O14" s="122" t="str">
        <f>'Historicals '!P12</f>
        <v/>
      </c>
    </row>
    <row r="15" ht="14.25" customHeight="1">
      <c r="A15" s="113" t="s">
        <v>173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3" t="s">
        <v>174</v>
      </c>
    </row>
    <row r="16" ht="14.25" customHeight="1">
      <c r="A16" s="113" t="s">
        <v>175</v>
      </c>
      <c r="B16" s="123">
        <f>'Historicals '!C15</f>
        <v>1.85</v>
      </c>
      <c r="C16" s="123">
        <f>'Historicals '!D15</f>
        <v>2.16</v>
      </c>
      <c r="D16" s="123">
        <f>'Historicals '!E15</f>
        <v>2.51</v>
      </c>
      <c r="E16" s="123">
        <f>'Historicals '!F15</f>
        <v>1.17</v>
      </c>
      <c r="F16" s="123">
        <f>'Historicals '!G15</f>
        <v>2.49</v>
      </c>
      <c r="G16" s="123">
        <f>'Historicals '!H15</f>
        <v>1.6</v>
      </c>
      <c r="H16" s="123">
        <f>'Historicals '!I15</f>
        <v>3.56</v>
      </c>
      <c r="I16" s="123">
        <f>'Historicals '!J15</f>
        <v>3.75</v>
      </c>
      <c r="J16" s="123">
        <f t="shared" ref="J16:N16" si="10">J14*(I16/I14)</f>
        <v>3.932877543</v>
      </c>
      <c r="K16" s="123">
        <f t="shared" si="10"/>
        <v>4.124673538</v>
      </c>
      <c r="L16" s="123">
        <f t="shared" si="10"/>
        <v>4.325822914</v>
      </c>
      <c r="M16" s="123">
        <f t="shared" si="10"/>
        <v>4.536781811</v>
      </c>
      <c r="N16" s="123">
        <f t="shared" si="10"/>
        <v>4.758028614</v>
      </c>
    </row>
    <row r="17" ht="14.25" customHeight="1">
      <c r="A17" s="113" t="s">
        <v>176</v>
      </c>
      <c r="B17" s="123">
        <f>-'Historicals '!C96/'Historicals '!C18</f>
        <v>0.508142377</v>
      </c>
      <c r="C17" s="123">
        <f>-'Historicals '!D96/'Historicals '!D18</f>
        <v>0.587106383</v>
      </c>
      <c r="D17" s="123">
        <f>-'Historicals '!E96/'Historicals '!E18</f>
        <v>0.6707146226</v>
      </c>
      <c r="E17" s="123">
        <f>-'Historicals '!F96/'Historicals '!F18</f>
        <v>0.7492013742</v>
      </c>
      <c r="F17" s="123">
        <f>-'Historicals '!G96/'Historicals '!G18</f>
        <v>0.823201787</v>
      </c>
      <c r="G17" s="123">
        <f>-'Historicals '!H96/'Historicals '!H18</f>
        <v>0.91228952</v>
      </c>
      <c r="H17" s="123">
        <f>-'Historicals '!I96/'Historicals '!I18</f>
        <v>1.017770598</v>
      </c>
      <c r="I17" s="123">
        <f>-'Historicals '!J96/'Historicals '!J18</f>
        <v>1.140427117</v>
      </c>
      <c r="J17" s="123">
        <f t="shared" ref="J17:N17" si="11">-J65/J22</f>
        <v>1.140427117</v>
      </c>
      <c r="K17" s="123">
        <f t="shared" si="11"/>
        <v>1.140427117</v>
      </c>
      <c r="L17" s="123">
        <f t="shared" si="11"/>
        <v>1.140427117</v>
      </c>
      <c r="M17" s="123">
        <f t="shared" si="11"/>
        <v>1.140427117</v>
      </c>
      <c r="N17" s="123">
        <f t="shared" si="11"/>
        <v>1.140427117</v>
      </c>
    </row>
    <row r="18" ht="14.25" customHeight="1">
      <c r="A18" s="114" t="s">
        <v>152</v>
      </c>
      <c r="B18" s="115" t="str">
        <f t="shared" ref="B18:N18" si="12">+IFERROR(B17/A17-1,"nm")</f>
        <v>nm</v>
      </c>
      <c r="C18" s="115">
        <f t="shared" si="12"/>
        <v>0.1553974034</v>
      </c>
      <c r="D18" s="115">
        <f t="shared" si="12"/>
        <v>0.1424073083</v>
      </c>
      <c r="E18" s="115">
        <f t="shared" si="12"/>
        <v>0.1170195922</v>
      </c>
      <c r="F18" s="115">
        <f t="shared" si="12"/>
        <v>0.09877239331</v>
      </c>
      <c r="G18" s="115">
        <f t="shared" si="12"/>
        <v>0.108221015</v>
      </c>
      <c r="H18" s="115">
        <f t="shared" si="12"/>
        <v>0.1156223715</v>
      </c>
      <c r="I18" s="115">
        <f t="shared" si="12"/>
        <v>0.1205148975</v>
      </c>
      <c r="J18" s="115">
        <f t="shared" si="12"/>
        <v>0</v>
      </c>
      <c r="K18" s="115">
        <f t="shared" si="12"/>
        <v>0</v>
      </c>
      <c r="L18" s="115">
        <f t="shared" si="12"/>
        <v>0</v>
      </c>
      <c r="M18" s="115">
        <f t="shared" si="12"/>
        <v>0</v>
      </c>
      <c r="N18" s="115">
        <f t="shared" si="12"/>
        <v>0</v>
      </c>
      <c r="O18" s="113" t="s">
        <v>177</v>
      </c>
    </row>
    <row r="19" ht="14.25" customHeight="1">
      <c r="A19" s="114" t="s">
        <v>178</v>
      </c>
      <c r="B19" s="115">
        <f>-('Historicals '!C96/'Historicals '!C12)</f>
        <v>0.2746715551</v>
      </c>
      <c r="C19" s="115">
        <f>-('Historicals '!D96/'Historicals '!D12)</f>
        <v>0.2718085106</v>
      </c>
      <c r="D19" s="115">
        <f>-('Historicals '!E96/'Historicals '!E12)</f>
        <v>0.2672169811</v>
      </c>
      <c r="E19" s="115">
        <f>-('Historicals '!F96/'Historicals '!F12)</f>
        <v>0.6430419038</v>
      </c>
      <c r="F19" s="115">
        <f>-('Historicals '!G96/'Historicals '!G12)</f>
        <v>0.3306031273</v>
      </c>
      <c r="G19" s="115">
        <f>-('Historicals '!H96/'Historicals '!H12)</f>
        <v>0.5718786924</v>
      </c>
      <c r="H19" s="115">
        <f>-('Historicals '!I96/'Historicals '!I12)</f>
        <v>0.2860136197</v>
      </c>
      <c r="I19" s="115">
        <f>-('Historicals '!J96/'Historicals '!J12)</f>
        <v>0.3038372478</v>
      </c>
      <c r="J19" s="115">
        <f t="shared" ref="J19:N19" si="13">-J65/J14</f>
        <v>0.3038372478</v>
      </c>
      <c r="K19" s="115">
        <f t="shared" si="13"/>
        <v>0.3038372478</v>
      </c>
      <c r="L19" s="115">
        <f t="shared" si="13"/>
        <v>0.3038372478</v>
      </c>
      <c r="M19" s="115">
        <f t="shared" si="13"/>
        <v>0.3038372478</v>
      </c>
      <c r="N19" s="115">
        <f t="shared" si="13"/>
        <v>0.3038372478</v>
      </c>
      <c r="O19" s="113" t="s">
        <v>177</v>
      </c>
    </row>
    <row r="20" ht="14.25" customHeight="1">
      <c r="A20" s="12" t="s">
        <v>19</v>
      </c>
      <c r="B20" s="26"/>
      <c r="C20" s="26"/>
      <c r="D20" s="26"/>
      <c r="E20" s="26"/>
      <c r="F20" s="26"/>
      <c r="G20" s="26"/>
      <c r="H20" s="27"/>
      <c r="I20" s="27"/>
      <c r="J20" s="124"/>
      <c r="K20" s="125"/>
      <c r="L20" s="125"/>
      <c r="M20" s="125"/>
      <c r="N20" s="125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4.25" customHeight="1">
      <c r="A21" s="14" t="s">
        <v>17</v>
      </c>
      <c r="B21" s="29">
        <v>1722.6315789473686</v>
      </c>
      <c r="C21" s="29">
        <v>1701.3574660633485</v>
      </c>
      <c r="D21" s="29">
        <v>1656.25</v>
      </c>
      <c r="E21" s="29">
        <v>1624.3697478991598</v>
      </c>
      <c r="F21" s="29">
        <v>1580.0</v>
      </c>
      <c r="G21" s="29">
        <v>1558.8</v>
      </c>
      <c r="H21" s="21">
        <v>1573.0</v>
      </c>
      <c r="I21" s="21">
        <v>1578.8</v>
      </c>
      <c r="J21" s="127">
        <f t="shared" ref="J21:N21" si="14">+IFERROR(J$3*(I21/I$3),"nm")</f>
        <v>1655.793884</v>
      </c>
      <c r="K21" s="127">
        <f t="shared" si="14"/>
        <v>1736.542555</v>
      </c>
      <c r="L21" s="127">
        <f t="shared" si="14"/>
        <v>1821.229124</v>
      </c>
      <c r="M21" s="127">
        <f t="shared" si="14"/>
        <v>1910.045633</v>
      </c>
      <c r="N21" s="127">
        <f t="shared" si="14"/>
        <v>2003.193487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4.25" customHeight="1">
      <c r="A22" s="14" t="s">
        <v>18</v>
      </c>
      <c r="B22" s="29">
        <v>1769.1891891891892</v>
      </c>
      <c r="C22" s="29">
        <v>1740.7407407407406</v>
      </c>
      <c r="D22" s="29">
        <v>1689.2430278884462</v>
      </c>
      <c r="E22" s="29">
        <v>1659.1</v>
      </c>
      <c r="F22" s="29">
        <v>1618.0722891566263</v>
      </c>
      <c r="G22" s="29">
        <v>1591.6</v>
      </c>
      <c r="H22" s="21">
        <v>1609.4</v>
      </c>
      <c r="I22" s="21">
        <v>1610.8</v>
      </c>
      <c r="J22" s="127">
        <f t="shared" ref="J22:N22" si="15">+IFERROR(J$3*(I22/I$3),"nm")</f>
        <v>1689.354439</v>
      </c>
      <c r="K22" s="127">
        <f t="shared" si="15"/>
        <v>1771.739769</v>
      </c>
      <c r="L22" s="127">
        <f t="shared" si="15"/>
        <v>1858.142813</v>
      </c>
      <c r="M22" s="127">
        <f t="shared" si="15"/>
        <v>1948.759504</v>
      </c>
      <c r="N22" s="127">
        <f t="shared" si="15"/>
        <v>2043.795331</v>
      </c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4.25" customHeight="1">
      <c r="A23" s="128"/>
      <c r="B23" s="129"/>
      <c r="C23" s="129"/>
      <c r="D23" s="129"/>
      <c r="E23" s="129"/>
      <c r="F23" s="129"/>
      <c r="G23" s="129"/>
      <c r="H23" s="129"/>
      <c r="I23" s="129"/>
      <c r="J23" s="130"/>
      <c r="K23" s="125"/>
      <c r="L23" s="125"/>
      <c r="M23" s="125"/>
      <c r="N23" s="125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4.25" customHeight="1">
      <c r="A24" s="131" t="s">
        <v>179</v>
      </c>
      <c r="B24" s="110"/>
      <c r="C24" s="110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</row>
    <row r="25" ht="14.25" customHeight="1">
      <c r="A25" s="113" t="s">
        <v>180</v>
      </c>
      <c r="B25" s="117">
        <f>'Historicals '!C25</f>
        <v>3852</v>
      </c>
      <c r="C25" s="117">
        <f>'Historicals '!D25</f>
        <v>3138</v>
      </c>
      <c r="D25" s="117">
        <f>'Historicals '!E25</f>
        <v>3808</v>
      </c>
      <c r="E25" s="117">
        <f>'Historicals '!F25</f>
        <v>4249</v>
      </c>
      <c r="F25" s="117">
        <f>'Historicals '!G25</f>
        <v>4466</v>
      </c>
      <c r="G25" s="117">
        <f>'Historicals '!H25</f>
        <v>8348</v>
      </c>
      <c r="H25" s="117">
        <f>'Historicals '!I25</f>
        <v>9889</v>
      </c>
      <c r="I25" s="117">
        <f>'Historicals '!J25</f>
        <v>8574</v>
      </c>
      <c r="J25" s="117">
        <f t="shared" ref="J25:N25" si="16">+IFERROR(J$3*(I25/I$3),"nm")</f>
        <v>8992.131214</v>
      </c>
      <c r="K25" s="117">
        <f t="shared" si="16"/>
        <v>9430.653577</v>
      </c>
      <c r="L25" s="117">
        <f t="shared" si="16"/>
        <v>9890.561511</v>
      </c>
      <c r="M25" s="117">
        <f t="shared" si="16"/>
        <v>10372.89793</v>
      </c>
      <c r="N25" s="117">
        <f t="shared" si="16"/>
        <v>10878.75662</v>
      </c>
    </row>
    <row r="26" ht="14.25" customHeight="1">
      <c r="A26" s="113" t="s">
        <v>181</v>
      </c>
      <c r="B26" s="117">
        <f>('Historicals '!C27+'Historicals '!C29+'Historicals '!C30)</f>
        <v>5715</v>
      </c>
      <c r="C26" s="117">
        <f>('Historicals '!D27+'Historicals '!D29+'Historicals '!D30)</f>
        <v>4730</v>
      </c>
      <c r="D26" s="117">
        <f>('Historicals '!E27+'Historicals '!E29+'Historicals '!E30)</f>
        <v>4827</v>
      </c>
      <c r="E26" s="117">
        <f>('Historicals '!F27+'Historicals '!F29+'Historicals '!F30)</f>
        <v>4628</v>
      </c>
      <c r="F26" s="117">
        <f>('Historicals '!G27+'Historicals '!G29+'Historicals '!G30)</f>
        <v>6240</v>
      </c>
      <c r="G26" s="117">
        <f>('Historicals '!H27+'Historicals '!H29+'Historicals '!H30)</f>
        <v>4402</v>
      </c>
      <c r="H26" s="117">
        <f>('Historicals '!I27+'Historicals '!I29+'Historicals '!I30)</f>
        <v>5961</v>
      </c>
      <c r="I26" s="117">
        <f>('Historicals '!J27+'Historicals '!J29+'Historicals '!J30)</f>
        <v>6796</v>
      </c>
      <c r="J26" s="117">
        <f t="shared" ref="J26:N26" si="17">+IFERROR(J$3*(I26/I$3),"nm")</f>
        <v>7127.422875</v>
      </c>
      <c r="K26" s="117">
        <f t="shared" si="17"/>
        <v>7475.008363</v>
      </c>
      <c r="L26" s="117">
        <f t="shared" si="17"/>
        <v>7839.544673</v>
      </c>
      <c r="M26" s="117">
        <f t="shared" si="17"/>
        <v>8221.858451</v>
      </c>
      <c r="N26" s="117">
        <f t="shared" si="17"/>
        <v>8622.816656</v>
      </c>
    </row>
    <row r="27" ht="14.25" customHeight="1">
      <c r="A27" s="113" t="s">
        <v>182</v>
      </c>
      <c r="B27" s="117">
        <f>'Historicals '!C31-'Historicals '!C46</f>
        <v>9642</v>
      </c>
      <c r="C27" s="117">
        <f>'Historicals '!D31-'Historicals '!D46</f>
        <v>9667</v>
      </c>
      <c r="D27" s="117">
        <f>'Historicals '!E31-'Historicals '!E46</f>
        <v>10587</v>
      </c>
      <c r="E27" s="117">
        <f>'Historicals '!F31-'Historicals '!F46</f>
        <v>9094</v>
      </c>
      <c r="F27" s="117">
        <f>'Historicals '!G31-'Historicals '!G46</f>
        <v>8659</v>
      </c>
      <c r="G27" s="117">
        <f>'Historicals '!H31-'Historicals '!H46</f>
        <v>12272</v>
      </c>
      <c r="H27" s="117">
        <f>'Historicals '!I31-'Historicals '!I46</f>
        <v>16617</v>
      </c>
      <c r="I27" s="117">
        <f>'Historicals '!J31-'Historicals '!J46</f>
        <v>17483</v>
      </c>
      <c r="J27" s="117">
        <f t="shared" ref="J27:N27" si="18">+IFERROR(J$3*(I27/I$3),"nm")</f>
        <v>18335.59949</v>
      </c>
      <c r="K27" s="117">
        <f t="shared" si="18"/>
        <v>19229.77799</v>
      </c>
      <c r="L27" s="117">
        <f t="shared" si="18"/>
        <v>20167.5632</v>
      </c>
      <c r="M27" s="117">
        <f t="shared" si="18"/>
        <v>21151.08171</v>
      </c>
      <c r="N27" s="117">
        <f t="shared" si="18"/>
        <v>22182.5638</v>
      </c>
    </row>
    <row r="28" ht="14.25" customHeight="1">
      <c r="A28" s="114" t="s">
        <v>183</v>
      </c>
      <c r="B28" s="115">
        <f t="shared" ref="B28:N28" si="19">+IFERROR(B27/B3,"nm")</f>
        <v>0.3150877422</v>
      </c>
      <c r="C28" s="115">
        <f t="shared" si="19"/>
        <v>0.2985853719</v>
      </c>
      <c r="D28" s="115">
        <f t="shared" si="19"/>
        <v>0.308209607</v>
      </c>
      <c r="E28" s="115">
        <f t="shared" si="19"/>
        <v>0.2498557573</v>
      </c>
      <c r="F28" s="115">
        <f t="shared" si="19"/>
        <v>0.2213615564</v>
      </c>
      <c r="G28" s="115">
        <f t="shared" si="19"/>
        <v>0.3281020239</v>
      </c>
      <c r="H28" s="115">
        <f t="shared" si="19"/>
        <v>0.3730971305</v>
      </c>
      <c r="I28" s="115">
        <f t="shared" si="19"/>
        <v>0.374288161</v>
      </c>
      <c r="J28" s="115">
        <f t="shared" si="19"/>
        <v>0.374288161</v>
      </c>
      <c r="K28" s="115">
        <f t="shared" si="19"/>
        <v>0.374288161</v>
      </c>
      <c r="L28" s="115">
        <f t="shared" si="19"/>
        <v>0.374288161</v>
      </c>
      <c r="M28" s="115">
        <f t="shared" si="19"/>
        <v>0.374288161</v>
      </c>
      <c r="N28" s="115">
        <f t="shared" si="19"/>
        <v>0.374288161</v>
      </c>
    </row>
    <row r="29" ht="14.25" customHeight="1">
      <c r="A29" s="113" t="s">
        <v>184</v>
      </c>
      <c r="B29" s="117">
        <f>('Historicals '!C26+'Historicals '!C28)</f>
        <v>6409</v>
      </c>
      <c r="C29" s="117">
        <f>('Historicals '!D26+'Historicals '!D28)</f>
        <v>7157</v>
      </c>
      <c r="D29" s="117">
        <f>('Historicals '!E26+'Historicals '!E28)</f>
        <v>7426</v>
      </c>
      <c r="E29" s="117">
        <f>('Historicals '!F26+'Historicals '!F28)</f>
        <v>6257</v>
      </c>
      <c r="F29" s="117">
        <f>('Historicals '!G26+'Historicals '!G28)</f>
        <v>5819</v>
      </c>
      <c r="G29" s="117">
        <f>('Historicals '!H26+'Historicals '!H28)</f>
        <v>7806</v>
      </c>
      <c r="H29" s="117">
        <f>('Historicals '!I26+'Historicals '!I28)</f>
        <v>10441</v>
      </c>
      <c r="I29" s="117">
        <f>('Historicals '!J26+'Historicals '!J28)</f>
        <v>12843</v>
      </c>
      <c r="J29" s="117">
        <f t="shared" ref="J29:N29" si="20">+IFERROR(J$3*(I29/I$3),"nm")</f>
        <v>13469.31901</v>
      </c>
      <c r="K29" s="117">
        <f t="shared" si="20"/>
        <v>14126.18193</v>
      </c>
      <c r="L29" s="117">
        <f t="shared" si="20"/>
        <v>14815.07832</v>
      </c>
      <c r="M29" s="117">
        <f t="shared" si="20"/>
        <v>15537.57035</v>
      </c>
      <c r="N29" s="117">
        <f t="shared" si="20"/>
        <v>16295.2964</v>
      </c>
    </row>
    <row r="30" ht="14.25" customHeight="1">
      <c r="A30" s="113" t="s">
        <v>185</v>
      </c>
      <c r="B30" s="117">
        <f>'Segmental forecast'!B17</f>
        <v>3011</v>
      </c>
      <c r="C30" s="117">
        <f>'Segmental forecast'!C17</f>
        <v>3520</v>
      </c>
      <c r="D30" s="117">
        <f>'Segmental forecast'!D17</f>
        <v>3989</v>
      </c>
      <c r="E30" s="117">
        <f>'Segmental forecast'!E17</f>
        <v>4454</v>
      </c>
      <c r="F30" s="117">
        <f>'Segmental forecast'!F17</f>
        <v>4744</v>
      </c>
      <c r="G30" s="117">
        <f>'Segmental forecast'!G17</f>
        <v>4866</v>
      </c>
      <c r="H30" s="117">
        <f>'Segmental forecast'!H17</f>
        <v>4904</v>
      </c>
      <c r="I30" s="117">
        <f>'Segmental forecast'!I17</f>
        <v>4791</v>
      </c>
      <c r="J30" s="117">
        <f>'Segmental forecast'!J17</f>
        <v>5024.644349</v>
      </c>
      <c r="K30" s="117">
        <f>'Segmental forecast'!K17</f>
        <v>5269.682912</v>
      </c>
      <c r="L30" s="117">
        <f>'Segmental forecast'!L17</f>
        <v>5526.671355</v>
      </c>
      <c r="M30" s="117">
        <f>'Segmental forecast'!M17</f>
        <v>5796.192442</v>
      </c>
      <c r="N30" s="117">
        <f>'Segmental forecast'!N17</f>
        <v>6078.857357</v>
      </c>
    </row>
    <row r="31" ht="14.25" customHeight="1">
      <c r="A31" s="113" t="s">
        <v>186</v>
      </c>
      <c r="B31" s="117">
        <f>'Historicals '!C34</f>
        <v>281</v>
      </c>
      <c r="C31" s="117">
        <f>'Historicals '!D34</f>
        <v>281</v>
      </c>
      <c r="D31" s="117">
        <f>'Historicals '!E34</f>
        <v>283</v>
      </c>
      <c r="E31" s="117">
        <f>'Historicals '!F34</f>
        <v>285</v>
      </c>
      <c r="F31" s="117">
        <f>'Historicals '!G34</f>
        <v>283</v>
      </c>
      <c r="G31" s="117">
        <f>'Historicals '!H34</f>
        <v>274</v>
      </c>
      <c r="H31" s="117">
        <f>'Historicals '!I34</f>
        <v>269</v>
      </c>
      <c r="I31" s="117">
        <f>'Historicals '!J34</f>
        <v>286</v>
      </c>
      <c r="J31" s="117">
        <f t="shared" ref="J31:N31" si="21">+IFERROR(J$3*(I31/I$3),"nm")</f>
        <v>299.9474606</v>
      </c>
      <c r="K31" s="117">
        <f t="shared" si="21"/>
        <v>314.5751018</v>
      </c>
      <c r="L31" s="117">
        <f t="shared" si="21"/>
        <v>329.9160942</v>
      </c>
      <c r="M31" s="117">
        <f t="shared" si="21"/>
        <v>346.0052261</v>
      </c>
      <c r="N31" s="117">
        <f t="shared" si="21"/>
        <v>362.8789823</v>
      </c>
    </row>
    <row r="32" ht="14.25" customHeight="1">
      <c r="A32" s="113" t="s">
        <v>35</v>
      </c>
      <c r="B32" s="117">
        <f>'Historicals '!C35</f>
        <v>131</v>
      </c>
      <c r="C32" s="117">
        <f>'Historicals '!D35</f>
        <v>131</v>
      </c>
      <c r="D32" s="117">
        <f>'Historicals '!E35</f>
        <v>139</v>
      </c>
      <c r="E32" s="117">
        <f>'Historicals '!F35</f>
        <v>154</v>
      </c>
      <c r="F32" s="117">
        <f>'Historicals '!G35</f>
        <v>154</v>
      </c>
      <c r="G32" s="117">
        <f>'Historicals '!H35</f>
        <v>223</v>
      </c>
      <c r="H32" s="117">
        <f>'Historicals '!I35</f>
        <v>242</v>
      </c>
      <c r="I32" s="117">
        <f>'Historicals '!J35</f>
        <v>284</v>
      </c>
      <c r="J32" s="117">
        <f t="shared" ref="J32:N32" si="22">+IFERROR(J$3*(I32/I$3),"nm")</f>
        <v>297.8499259</v>
      </c>
      <c r="K32" s="117">
        <f t="shared" si="22"/>
        <v>312.3752759</v>
      </c>
      <c r="L32" s="117">
        <f t="shared" si="22"/>
        <v>327.6089887</v>
      </c>
      <c r="M32" s="117">
        <f t="shared" si="22"/>
        <v>343.5856092</v>
      </c>
      <c r="N32" s="117">
        <f t="shared" si="22"/>
        <v>360.341367</v>
      </c>
    </row>
    <row r="33" ht="14.25" customHeight="1">
      <c r="A33" s="120" t="s">
        <v>33</v>
      </c>
      <c r="B33" s="117" t="str">
        <f>'Historicals '!C33</f>
        <v/>
      </c>
      <c r="C33" s="117" t="str">
        <f>'Historicals '!D33</f>
        <v/>
      </c>
      <c r="D33" s="117" t="str">
        <f>'Historicals '!E33</f>
        <v/>
      </c>
      <c r="E33" s="117" t="str">
        <f>'Historicals '!F33</f>
        <v/>
      </c>
      <c r="F33" s="117" t="str">
        <f>'Historicals '!G33</f>
        <v/>
      </c>
      <c r="G33" s="117">
        <f>'Historicals '!H33</f>
        <v>3097</v>
      </c>
      <c r="H33" s="117">
        <f>'Historicals '!I33</f>
        <v>3113</v>
      </c>
      <c r="I33" s="117">
        <f>'Historicals '!J33</f>
        <v>2926</v>
      </c>
      <c r="J33" s="117">
        <f t="shared" ref="J33:N33" si="23">+IFERROR(J$3*(I33/I$3),"nm")</f>
        <v>3068.693251</v>
      </c>
      <c r="K33" s="117">
        <f t="shared" si="23"/>
        <v>3218.345272</v>
      </c>
      <c r="L33" s="117">
        <f t="shared" si="23"/>
        <v>3375.295426</v>
      </c>
      <c r="M33" s="117">
        <f t="shared" si="23"/>
        <v>3539.899621</v>
      </c>
      <c r="N33" s="117">
        <f t="shared" si="23"/>
        <v>3712.531127</v>
      </c>
    </row>
    <row r="34" ht="14.25" customHeight="1">
      <c r="A34" s="113" t="s">
        <v>187</v>
      </c>
      <c r="B34" s="117">
        <f>'Historicals '!C36</f>
        <v>2201</v>
      </c>
      <c r="C34" s="117">
        <f>'Historicals '!D36</f>
        <v>2422</v>
      </c>
      <c r="D34" s="117">
        <f>'Historicals '!E36</f>
        <v>2787</v>
      </c>
      <c r="E34" s="117">
        <f>'Historicals '!F36</f>
        <v>2509</v>
      </c>
      <c r="F34" s="117">
        <f>'Historicals '!G36</f>
        <v>2011</v>
      </c>
      <c r="G34" s="117">
        <f>'Historicals '!H36</f>
        <v>2326</v>
      </c>
      <c r="H34" s="117">
        <f>'Historicals '!I36</f>
        <v>2921</v>
      </c>
      <c r="I34" s="117">
        <f>'Historicals '!J36</f>
        <v>3821</v>
      </c>
      <c r="J34" s="117">
        <f t="shared" ref="J34:N34" si="24">+IFERROR(J$3*(I34/I$3),"nm")</f>
        <v>4007.340024</v>
      </c>
      <c r="K34" s="117">
        <f t="shared" si="24"/>
        <v>4202.767357</v>
      </c>
      <c r="L34" s="117">
        <f t="shared" si="24"/>
        <v>4407.725161</v>
      </c>
      <c r="M34" s="117">
        <f t="shared" si="24"/>
        <v>4622.678214</v>
      </c>
      <c r="N34" s="117">
        <f t="shared" si="24"/>
        <v>4848.113956</v>
      </c>
    </row>
    <row r="35" ht="14.25" customHeight="1">
      <c r="A35" s="121" t="s">
        <v>188</v>
      </c>
      <c r="B35" s="122">
        <f>'Historicals '!C37</f>
        <v>21600</v>
      </c>
      <c r="C35" s="122">
        <f>'Historicals '!D37</f>
        <v>21379</v>
      </c>
      <c r="D35" s="122">
        <f>'Historicals '!E37</f>
        <v>23259</v>
      </c>
      <c r="E35" s="122">
        <f>'Historicals '!F37</f>
        <v>22536</v>
      </c>
      <c r="F35" s="122">
        <f>'Historicals '!G37</f>
        <v>23717</v>
      </c>
      <c r="G35" s="122">
        <f>'Historicals '!H37</f>
        <v>31342</v>
      </c>
      <c r="H35" s="122">
        <f>'Historicals '!I37</f>
        <v>37740</v>
      </c>
      <c r="I35" s="122">
        <f>'Historicals '!J37</f>
        <v>40321</v>
      </c>
      <c r="J35" s="122">
        <f t="shared" ref="J35:N35" si="25">+IFERROR(J$3*(I35/I$3),"nm")</f>
        <v>42287.34811</v>
      </c>
      <c r="K35" s="122">
        <f t="shared" si="25"/>
        <v>44349.58979</v>
      </c>
      <c r="L35" s="122">
        <f t="shared" si="25"/>
        <v>46512.40152</v>
      </c>
      <c r="M35" s="122">
        <f t="shared" si="25"/>
        <v>48780.68784</v>
      </c>
      <c r="N35" s="122">
        <f t="shared" si="25"/>
        <v>51159.59247</v>
      </c>
    </row>
    <row r="36" ht="14.25" customHeight="1">
      <c r="A36" s="113" t="s">
        <v>189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7" ht="14.25" customHeight="1">
      <c r="A37" s="120" t="s">
        <v>40</v>
      </c>
      <c r="B37" s="117">
        <f>'Historicals '!C40</f>
        <v>107</v>
      </c>
      <c r="C37" s="117">
        <f>'Historicals '!D40</f>
        <v>44</v>
      </c>
      <c r="D37" s="117">
        <f>'Historicals '!E40</f>
        <v>6</v>
      </c>
      <c r="E37" s="117">
        <f>'Historicals '!F40</f>
        <v>6</v>
      </c>
      <c r="F37" s="117">
        <f>'Historicals '!G40</f>
        <v>6</v>
      </c>
      <c r="G37" s="117">
        <f>'Historicals '!H40</f>
        <v>3</v>
      </c>
      <c r="H37" s="117">
        <f>'Historicals '!I40</f>
        <v>0</v>
      </c>
      <c r="I37" s="117">
        <f>'Historicals '!J40</f>
        <v>500</v>
      </c>
      <c r="J37" s="117">
        <f t="shared" ref="J37:N37" si="26">+IFERROR(J$3*(I37/I$3),"nm")</f>
        <v>524.3836724</v>
      </c>
      <c r="K37" s="117">
        <f t="shared" si="26"/>
        <v>549.9564717</v>
      </c>
      <c r="L37" s="117">
        <f t="shared" si="26"/>
        <v>576.7763885</v>
      </c>
      <c r="M37" s="117">
        <f t="shared" si="26"/>
        <v>604.9042415</v>
      </c>
      <c r="N37" s="117">
        <f t="shared" si="26"/>
        <v>634.4038152</v>
      </c>
    </row>
    <row r="38" ht="14.25" customHeight="1">
      <c r="A38" s="120" t="s">
        <v>41</v>
      </c>
      <c r="B38" s="117">
        <f>'Historicals '!C41</f>
        <v>74</v>
      </c>
      <c r="C38" s="117">
        <f>'Historicals '!D41</f>
        <v>1</v>
      </c>
      <c r="D38" s="117">
        <f>'Historicals '!E41</f>
        <v>325</v>
      </c>
      <c r="E38" s="117">
        <f>'Historicals '!F41</f>
        <v>336</v>
      </c>
      <c r="F38" s="117">
        <f>'Historicals '!G41</f>
        <v>9</v>
      </c>
      <c r="G38" s="117">
        <f>'Historicals '!H41</f>
        <v>248</v>
      </c>
      <c r="H38" s="117">
        <f>'Historicals '!I41</f>
        <v>2</v>
      </c>
      <c r="I38" s="117">
        <f>'Historicals '!J41</f>
        <v>10</v>
      </c>
      <c r="J38" s="117">
        <f t="shared" ref="J38:N38" si="27">+IFERROR(J$3*(I38/I$3),"nm")</f>
        <v>10.48767345</v>
      </c>
      <c r="K38" s="117">
        <f t="shared" si="27"/>
        <v>10.99912943</v>
      </c>
      <c r="L38" s="117">
        <f t="shared" si="27"/>
        <v>11.53552777</v>
      </c>
      <c r="M38" s="117">
        <f t="shared" si="27"/>
        <v>12.09808483</v>
      </c>
      <c r="N38" s="117">
        <f t="shared" si="27"/>
        <v>12.6880763</v>
      </c>
    </row>
    <row r="39" ht="14.25" customHeight="1">
      <c r="A39" s="113" t="s">
        <v>190</v>
      </c>
      <c r="B39" s="117">
        <f>sum('Historicals '!C42:C45)</f>
        <v>6153</v>
      </c>
      <c r="C39" s="117">
        <f>sum('Historicals '!D42:D45)</f>
        <v>5313</v>
      </c>
      <c r="D39" s="117">
        <f>sum('Historicals '!E42:E45)</f>
        <v>5143</v>
      </c>
      <c r="E39" s="117">
        <f>sum('Historicals '!F42:F45)</f>
        <v>5698</v>
      </c>
      <c r="F39" s="117">
        <f>sum('Historicals '!G42:G45)</f>
        <v>7851</v>
      </c>
      <c r="G39" s="117">
        <f>sum('Historicals '!H42:H45)</f>
        <v>8033</v>
      </c>
      <c r="H39" s="117">
        <f>sum('Historicals '!I42:I45)</f>
        <v>9672</v>
      </c>
      <c r="I39" s="117">
        <f>sum('Historicals '!J42:J45)</f>
        <v>10220</v>
      </c>
      <c r="J39" s="117">
        <f t="shared" ref="J39:N39" si="28">+IFERROR(J$3*(I39/I$3),"nm")</f>
        <v>10718.40226</v>
      </c>
      <c r="K39" s="117">
        <f t="shared" si="28"/>
        <v>11241.11028</v>
      </c>
      <c r="L39" s="117">
        <f t="shared" si="28"/>
        <v>11789.30938</v>
      </c>
      <c r="M39" s="117">
        <f t="shared" si="28"/>
        <v>12364.2427</v>
      </c>
      <c r="N39" s="117">
        <f t="shared" si="28"/>
        <v>12967.21398</v>
      </c>
    </row>
    <row r="40" ht="14.25" customHeight="1">
      <c r="A40" s="113" t="s">
        <v>47</v>
      </c>
      <c r="B40" s="117">
        <f>'Historicals '!C47</f>
        <v>1079</v>
      </c>
      <c r="C40" s="117">
        <f>'Historicals '!D47</f>
        <v>1993</v>
      </c>
      <c r="D40" s="117">
        <f>'Historicals '!E47</f>
        <v>3471</v>
      </c>
      <c r="E40" s="117">
        <f>'Historicals '!F47</f>
        <v>3468</v>
      </c>
      <c r="F40" s="117">
        <f>'Historicals '!G47</f>
        <v>3464</v>
      </c>
      <c r="G40" s="117">
        <f>'Historicals '!H47</f>
        <v>9406</v>
      </c>
      <c r="H40" s="117">
        <f>'Historicals '!I47</f>
        <v>9413</v>
      </c>
      <c r="I40" s="117">
        <f>'Historicals '!J47</f>
        <v>8920</v>
      </c>
      <c r="J40" s="117">
        <f t="shared" ref="J40:N40" si="29">+IFERROR(J$3*(I40/I$3),"nm")</f>
        <v>9355.004715</v>
      </c>
      <c r="K40" s="117">
        <f t="shared" si="29"/>
        <v>9811.223455</v>
      </c>
      <c r="L40" s="117">
        <f t="shared" si="29"/>
        <v>10289.69077</v>
      </c>
      <c r="M40" s="117">
        <f t="shared" si="29"/>
        <v>10791.49167</v>
      </c>
      <c r="N40" s="117">
        <f t="shared" si="29"/>
        <v>11317.76406</v>
      </c>
    </row>
    <row r="41" ht="14.25" customHeight="1">
      <c r="A41" s="120" t="s">
        <v>48</v>
      </c>
      <c r="B41" s="117" t="str">
        <f>'Historicals '!C48</f>
        <v/>
      </c>
      <c r="C41" s="117" t="str">
        <f>'Historicals '!D48</f>
        <v/>
      </c>
      <c r="D41" s="117" t="str">
        <f>'Historicals '!E48</f>
        <v/>
      </c>
      <c r="E41" s="117" t="str">
        <f>'Historicals '!F48</f>
        <v/>
      </c>
      <c r="F41" s="117" t="str">
        <f>'Historicals '!G48</f>
        <v/>
      </c>
      <c r="G41" s="117">
        <f>'Historicals '!H48</f>
        <v>2913</v>
      </c>
      <c r="H41" s="117">
        <f>'Historicals '!I48</f>
        <v>2931</v>
      </c>
      <c r="I41" s="117">
        <f>'Historicals '!J48</f>
        <v>2777</v>
      </c>
      <c r="J41" s="117">
        <f t="shared" ref="J41:N41" si="30">+IFERROR(J$3*(I41/I$3),"nm")</f>
        <v>2912.426916</v>
      </c>
      <c r="K41" s="117">
        <f t="shared" si="30"/>
        <v>3054.458244</v>
      </c>
      <c r="L41" s="117">
        <f t="shared" si="30"/>
        <v>3203.416062</v>
      </c>
      <c r="M41" s="117">
        <f t="shared" si="30"/>
        <v>3359.638157</v>
      </c>
      <c r="N41" s="117">
        <f t="shared" si="30"/>
        <v>3523.47879</v>
      </c>
    </row>
    <row r="42" ht="14.25" customHeight="1">
      <c r="A42" s="113" t="s">
        <v>191</v>
      </c>
      <c r="B42" s="117">
        <f>sum('Historicals '!C49:C51)</f>
        <v>1480</v>
      </c>
      <c r="C42" s="117">
        <f>sum('Historicals '!D49:D51)</f>
        <v>1770</v>
      </c>
      <c r="D42" s="117">
        <f>sum('Historicals '!E49:E51)</f>
        <v>1907</v>
      </c>
      <c r="E42" s="117">
        <f>sum('Historicals '!F49:F51)</f>
        <v>3216</v>
      </c>
      <c r="F42" s="117">
        <f>sum('Historicals '!G49:G51)</f>
        <v>3347</v>
      </c>
      <c r="G42" s="117">
        <f>sum('Historicals '!H49:H51)</f>
        <v>2684</v>
      </c>
      <c r="H42" s="117">
        <f>sum('Historicals '!I49:I51)</f>
        <v>2955</v>
      </c>
      <c r="I42" s="117">
        <f>sum('Historicals '!J49:J51)</f>
        <v>2613</v>
      </c>
      <c r="J42" s="117">
        <f t="shared" ref="J42:N42" si="31">+IFERROR(J$3*(I42/I$3),"nm")</f>
        <v>2740.429072</v>
      </c>
      <c r="K42" s="117">
        <f t="shared" si="31"/>
        <v>2874.072521</v>
      </c>
      <c r="L42" s="117">
        <f t="shared" si="31"/>
        <v>3014.233407</v>
      </c>
      <c r="M42" s="117">
        <f t="shared" si="31"/>
        <v>3161.229566</v>
      </c>
      <c r="N42" s="117">
        <f t="shared" si="31"/>
        <v>3315.394338</v>
      </c>
    </row>
    <row r="43" ht="14.25" customHeight="1">
      <c r="A43" s="113" t="s">
        <v>192</v>
      </c>
      <c r="B43" s="117"/>
      <c r="C43" s="117"/>
      <c r="D43" s="117"/>
      <c r="E43" s="117"/>
      <c r="F43" s="117"/>
      <c r="G43" s="117"/>
      <c r="H43" s="117"/>
      <c r="I43" s="117"/>
      <c r="J43" s="117">
        <f t="shared" ref="J43:N43" si="32">+IFERROR(J$3*(I43/I$3),"nm")</f>
        <v>0</v>
      </c>
      <c r="K43" s="117">
        <f t="shared" si="32"/>
        <v>0</v>
      </c>
      <c r="L43" s="117">
        <f t="shared" si="32"/>
        <v>0</v>
      </c>
      <c r="M43" s="117">
        <f t="shared" si="32"/>
        <v>0</v>
      </c>
      <c r="N43" s="117">
        <f t="shared" si="32"/>
        <v>0</v>
      </c>
    </row>
    <row r="44" ht="14.25" customHeight="1">
      <c r="A44" s="120" t="s">
        <v>193</v>
      </c>
      <c r="B44" s="117">
        <f>sum('Historicals '!C54:C55)</f>
        <v>3</v>
      </c>
      <c r="C44" s="117">
        <f>sum('Historicals '!D54:D55)</f>
        <v>3</v>
      </c>
      <c r="D44" s="117">
        <f>sum('Historicals '!E54:E55)</f>
        <v>3</v>
      </c>
      <c r="E44" s="117">
        <f>sum('Historicals '!F54:F55)</f>
        <v>3</v>
      </c>
      <c r="F44" s="117">
        <f>sum('Historicals '!G54:G55)</f>
        <v>3</v>
      </c>
      <c r="G44" s="117">
        <f>sum('Historicals '!H54:H55)</f>
        <v>3</v>
      </c>
      <c r="H44" s="117">
        <f>sum('Historicals '!I54:I55)</f>
        <v>3</v>
      </c>
      <c r="I44" s="117">
        <f>sum('Historicals '!J54:J55)</f>
        <v>3</v>
      </c>
      <c r="J44" s="117">
        <f t="shared" ref="J44:N44" si="33">+IFERROR(J$3*(I44/I$3),"nm")</f>
        <v>3.146302034</v>
      </c>
      <c r="K44" s="117">
        <f t="shared" si="33"/>
        <v>3.29973883</v>
      </c>
      <c r="L44" s="117">
        <f t="shared" si="33"/>
        <v>3.460658331</v>
      </c>
      <c r="M44" s="117">
        <f t="shared" si="33"/>
        <v>3.629425449</v>
      </c>
      <c r="N44" s="117">
        <f t="shared" si="33"/>
        <v>3.806422891</v>
      </c>
    </row>
    <row r="45" ht="14.25" customHeight="1">
      <c r="A45" s="120" t="s">
        <v>194</v>
      </c>
      <c r="B45" s="117">
        <f>'Historicals '!C58</f>
        <v>4685</v>
      </c>
      <c r="C45" s="117">
        <f>'Historicals '!D58</f>
        <v>4151</v>
      </c>
      <c r="D45" s="117">
        <f>'Historicals '!E58</f>
        <v>3979</v>
      </c>
      <c r="E45" s="117">
        <f>'Historicals '!F58</f>
        <v>3517</v>
      </c>
      <c r="F45" s="117">
        <f>'Historicals '!G58</f>
        <v>1643</v>
      </c>
      <c r="G45" s="117">
        <f>'Historicals '!H58</f>
        <v>-191</v>
      </c>
      <c r="H45" s="117">
        <f>'Historicals '!I58</f>
        <v>3179</v>
      </c>
      <c r="I45" s="117">
        <f>'Historicals '!J58</f>
        <v>3476</v>
      </c>
      <c r="J45" s="117">
        <f t="shared" ref="J45:N45" si="34">+IFERROR(J$3*(I45/I$3),"nm")</f>
        <v>3645.51529</v>
      </c>
      <c r="K45" s="117">
        <f t="shared" si="34"/>
        <v>3823.297391</v>
      </c>
      <c r="L45" s="117">
        <f t="shared" si="34"/>
        <v>4009.749453</v>
      </c>
      <c r="M45" s="117">
        <f t="shared" si="34"/>
        <v>4205.294287</v>
      </c>
      <c r="N45" s="117">
        <f t="shared" si="34"/>
        <v>4410.375323</v>
      </c>
    </row>
    <row r="46" ht="14.25" customHeight="1">
      <c r="A46" s="120" t="s">
        <v>195</v>
      </c>
      <c r="B46" s="117">
        <f>'Historicals '!C56+'Historicals '!C57</f>
        <v>8019</v>
      </c>
      <c r="C46" s="117">
        <f>'Historicals '!D56+'Historicals '!D57</f>
        <v>8104</v>
      </c>
      <c r="D46" s="117">
        <f>'Historicals '!E56+'Historicals '!E57</f>
        <v>8425</v>
      </c>
      <c r="E46" s="117">
        <f>'Historicals '!F56+'Historicals '!F57</f>
        <v>6292</v>
      </c>
      <c r="F46" s="117">
        <f>'Historicals '!G56+'Historicals '!G57</f>
        <v>7394</v>
      </c>
      <c r="G46" s="117">
        <f>'Historicals '!H56+'Historicals '!H57</f>
        <v>8243</v>
      </c>
      <c r="H46" s="117">
        <f>'Historicals '!I56+'Historicals '!I57</f>
        <v>9585</v>
      </c>
      <c r="I46" s="117">
        <f>'Historicals '!J56+'Historicals '!J57</f>
        <v>11802</v>
      </c>
      <c r="J46" s="117">
        <f t="shared" ref="J46:N46" si="35">+IFERROR(J$3*(I46/I$3),"nm")</f>
        <v>12377.5522</v>
      </c>
      <c r="K46" s="117">
        <f t="shared" si="35"/>
        <v>12981.17256</v>
      </c>
      <c r="L46" s="117">
        <f t="shared" si="35"/>
        <v>13614.22988</v>
      </c>
      <c r="M46" s="117">
        <f t="shared" si="35"/>
        <v>14278.15972</v>
      </c>
      <c r="N46" s="117">
        <f t="shared" si="35"/>
        <v>14974.46765</v>
      </c>
    </row>
    <row r="47" ht="14.25" customHeight="1">
      <c r="A47" s="121" t="s">
        <v>196</v>
      </c>
      <c r="B47" s="122">
        <f t="shared" ref="B47:I47" si="36">SUM(B37:B46)</f>
        <v>21600</v>
      </c>
      <c r="C47" s="122">
        <f t="shared" si="36"/>
        <v>21379</v>
      </c>
      <c r="D47" s="122">
        <f t="shared" si="36"/>
        <v>23259</v>
      </c>
      <c r="E47" s="122">
        <f t="shared" si="36"/>
        <v>22536</v>
      </c>
      <c r="F47" s="122">
        <f t="shared" si="36"/>
        <v>23717</v>
      </c>
      <c r="G47" s="122">
        <f t="shared" si="36"/>
        <v>31342</v>
      </c>
      <c r="H47" s="122">
        <f t="shared" si="36"/>
        <v>37740</v>
      </c>
      <c r="I47" s="122">
        <f t="shared" si="36"/>
        <v>40321</v>
      </c>
      <c r="J47" s="122">
        <f t="shared" ref="J47:N47" si="37">+IFERROR(J$3*(I47/I$3),"nm")</f>
        <v>42287.34811</v>
      </c>
      <c r="K47" s="122">
        <f t="shared" si="37"/>
        <v>44349.58979</v>
      </c>
      <c r="L47" s="122">
        <f t="shared" si="37"/>
        <v>46512.40152</v>
      </c>
      <c r="M47" s="122">
        <f t="shared" si="37"/>
        <v>48780.68784</v>
      </c>
      <c r="N47" s="122">
        <f t="shared" si="37"/>
        <v>51159.59247</v>
      </c>
    </row>
    <row r="48" ht="14.25" customHeight="1">
      <c r="A48" s="132" t="s">
        <v>197</v>
      </c>
      <c r="B48" s="132">
        <f t="shared" ref="B48:N48" si="38">B35-B47</f>
        <v>0</v>
      </c>
      <c r="C48" s="132">
        <f t="shared" si="38"/>
        <v>0</v>
      </c>
      <c r="D48" s="132">
        <f t="shared" si="38"/>
        <v>0</v>
      </c>
      <c r="E48" s="132">
        <f t="shared" si="38"/>
        <v>0</v>
      </c>
      <c r="F48" s="132">
        <f t="shared" si="38"/>
        <v>0</v>
      </c>
      <c r="G48" s="132">
        <f t="shared" si="38"/>
        <v>0</v>
      </c>
      <c r="H48" s="132">
        <f t="shared" si="38"/>
        <v>0</v>
      </c>
      <c r="I48" s="132">
        <f t="shared" si="38"/>
        <v>0</v>
      </c>
      <c r="J48" s="132">
        <f t="shared" si="38"/>
        <v>0</v>
      </c>
      <c r="K48" s="132">
        <f t="shared" si="38"/>
        <v>0</v>
      </c>
      <c r="L48" s="132">
        <f t="shared" si="38"/>
        <v>0</v>
      </c>
      <c r="M48" s="132">
        <f t="shared" si="38"/>
        <v>0</v>
      </c>
      <c r="N48" s="132">
        <f t="shared" si="38"/>
        <v>0</v>
      </c>
    </row>
    <row r="49" ht="14.25" customHeight="1">
      <c r="A49" s="133" t="s">
        <v>198</v>
      </c>
      <c r="B49" s="134"/>
      <c r="C49" s="134"/>
      <c r="D49" s="134"/>
      <c r="E49" s="134"/>
      <c r="F49" s="134"/>
      <c r="G49" s="134"/>
      <c r="H49" s="134"/>
      <c r="I49" s="134"/>
      <c r="J49" s="135"/>
      <c r="K49" s="135"/>
      <c r="L49" s="135"/>
      <c r="M49" s="135"/>
      <c r="N49" s="135"/>
    </row>
    <row r="50" ht="14.25" customHeight="1">
      <c r="A50" s="111" t="s">
        <v>156</v>
      </c>
      <c r="B50" s="112">
        <f t="shared" ref="B50:N50" si="39">B7</f>
        <v>4233</v>
      </c>
      <c r="C50" s="112">
        <f t="shared" si="39"/>
        <v>4642</v>
      </c>
      <c r="D50" s="112">
        <f t="shared" si="39"/>
        <v>4945</v>
      </c>
      <c r="E50" s="112">
        <f t="shared" si="39"/>
        <v>4379</v>
      </c>
      <c r="F50" s="112">
        <f t="shared" si="39"/>
        <v>4850</v>
      </c>
      <c r="G50" s="112">
        <f t="shared" si="39"/>
        <v>2976</v>
      </c>
      <c r="H50" s="112">
        <f t="shared" si="39"/>
        <v>6923</v>
      </c>
      <c r="I50" s="112">
        <f t="shared" si="39"/>
        <v>6856</v>
      </c>
      <c r="J50" s="112">
        <f t="shared" si="39"/>
        <v>7190.348916</v>
      </c>
      <c r="K50" s="112">
        <f t="shared" si="39"/>
        <v>7541.00314</v>
      </c>
      <c r="L50" s="112">
        <f t="shared" si="39"/>
        <v>7908.75784</v>
      </c>
      <c r="M50" s="112">
        <f t="shared" si="39"/>
        <v>8294.44696</v>
      </c>
      <c r="N50" s="112">
        <f t="shared" si="39"/>
        <v>8698.945114</v>
      </c>
    </row>
    <row r="51" ht="14.25" customHeight="1">
      <c r="A51" s="113" t="s">
        <v>154</v>
      </c>
      <c r="B51" s="136">
        <f t="shared" ref="B51:N51" si="40">B6</f>
        <v>606</v>
      </c>
      <c r="C51" s="136">
        <f t="shared" si="40"/>
        <v>649</v>
      </c>
      <c r="D51" s="136">
        <f t="shared" si="40"/>
        <v>706</v>
      </c>
      <c r="E51" s="136">
        <f t="shared" si="40"/>
        <v>747</v>
      </c>
      <c r="F51" s="136">
        <f t="shared" si="40"/>
        <v>705</v>
      </c>
      <c r="G51" s="136">
        <f t="shared" si="40"/>
        <v>721</v>
      </c>
      <c r="H51" s="136">
        <f t="shared" si="40"/>
        <v>744</v>
      </c>
      <c r="I51" s="136">
        <f t="shared" si="40"/>
        <v>717</v>
      </c>
      <c r="J51" s="136">
        <f t="shared" si="40"/>
        <v>751.9661862</v>
      </c>
      <c r="K51" s="136">
        <f t="shared" si="40"/>
        <v>788.6375804</v>
      </c>
      <c r="L51" s="136">
        <f t="shared" si="40"/>
        <v>827.0973412</v>
      </c>
      <c r="M51" s="136">
        <f t="shared" si="40"/>
        <v>867.4326823</v>
      </c>
      <c r="N51" s="136">
        <f t="shared" si="40"/>
        <v>909.735071</v>
      </c>
    </row>
    <row r="52" ht="14.25" customHeight="1">
      <c r="A52" s="113" t="s">
        <v>199</v>
      </c>
      <c r="B52" s="117">
        <f>'Historicals '!C107</f>
        <v>1262</v>
      </c>
      <c r="C52" s="117">
        <f>'Historicals '!D107</f>
        <v>748</v>
      </c>
      <c r="D52" s="117">
        <f>'Historicals '!E107</f>
        <v>703</v>
      </c>
      <c r="E52" s="117">
        <f>'Historicals '!F107</f>
        <v>529</v>
      </c>
      <c r="F52" s="117">
        <f>'Historicals '!G107</f>
        <v>757</v>
      </c>
      <c r="G52" s="117">
        <f>'Historicals '!H107</f>
        <v>1028</v>
      </c>
      <c r="H52" s="117">
        <f>'Historicals '!I107</f>
        <v>1177</v>
      </c>
      <c r="I52" s="117">
        <f>'Historicals '!J107</f>
        <v>1231</v>
      </c>
      <c r="J52" s="117">
        <f t="shared" ref="J52:N52" si="41">+IFERROR(J$3*(I52/I$3),"nm")</f>
        <v>1291.032601</v>
      </c>
      <c r="K52" s="117">
        <f t="shared" si="41"/>
        <v>1353.992833</v>
      </c>
      <c r="L52" s="117">
        <f t="shared" si="41"/>
        <v>1420.023469</v>
      </c>
      <c r="M52" s="117">
        <f t="shared" si="41"/>
        <v>1489.274243</v>
      </c>
      <c r="N52" s="117">
        <f t="shared" si="41"/>
        <v>1561.902193</v>
      </c>
    </row>
    <row r="53" ht="14.25" customHeight="1">
      <c r="A53" s="111" t="s">
        <v>200</v>
      </c>
      <c r="B53" s="112">
        <f t="shared" ref="B53:O53" si="42">B14</f>
        <v>3273</v>
      </c>
      <c r="C53" s="112">
        <f t="shared" si="42"/>
        <v>3760</v>
      </c>
      <c r="D53" s="112">
        <f t="shared" si="42"/>
        <v>4240</v>
      </c>
      <c r="E53" s="112">
        <f t="shared" si="42"/>
        <v>1933</v>
      </c>
      <c r="F53" s="112">
        <f t="shared" si="42"/>
        <v>4029</v>
      </c>
      <c r="G53" s="112">
        <f t="shared" si="42"/>
        <v>2539</v>
      </c>
      <c r="H53" s="112">
        <f t="shared" si="42"/>
        <v>5727</v>
      </c>
      <c r="I53" s="112">
        <f t="shared" si="42"/>
        <v>6046</v>
      </c>
      <c r="J53" s="112">
        <f t="shared" si="42"/>
        <v>6340.847366</v>
      </c>
      <c r="K53" s="112">
        <f t="shared" si="42"/>
        <v>6650.073656</v>
      </c>
      <c r="L53" s="112">
        <f t="shared" si="42"/>
        <v>6974.38009</v>
      </c>
      <c r="M53" s="112">
        <f t="shared" si="42"/>
        <v>7314.502088</v>
      </c>
      <c r="N53" s="112">
        <f t="shared" si="42"/>
        <v>7671.210933</v>
      </c>
      <c r="O53" s="112" t="str">
        <f t="shared" si="42"/>
        <v/>
      </c>
    </row>
    <row r="54" ht="14.25" customHeight="1">
      <c r="A54" s="113" t="s">
        <v>201</v>
      </c>
      <c r="B54" s="117">
        <f>'Historicals '!C106</f>
        <v>53</v>
      </c>
      <c r="C54" s="117">
        <f>'Historicals '!D106</f>
        <v>70</v>
      </c>
      <c r="D54" s="117">
        <f>'Historicals '!E106</f>
        <v>98</v>
      </c>
      <c r="E54" s="117">
        <f>'Historicals '!F106</f>
        <v>125</v>
      </c>
      <c r="F54" s="117">
        <f>'Historicals '!G106</f>
        <v>153</v>
      </c>
      <c r="G54" s="117">
        <f>'Historicals '!H106</f>
        <v>140</v>
      </c>
      <c r="H54" s="117">
        <f>'Historicals '!I106</f>
        <v>293</v>
      </c>
      <c r="I54" s="117">
        <f>'Historicals '!J106</f>
        <v>290</v>
      </c>
      <c r="J54" s="117">
        <f t="shared" ref="J54:N54" si="43">+IFERROR(J$3*(I54/I$3),"nm")</f>
        <v>304.14253</v>
      </c>
      <c r="K54" s="117">
        <f t="shared" si="43"/>
        <v>318.9747536</v>
      </c>
      <c r="L54" s="117">
        <f t="shared" si="43"/>
        <v>334.5303054</v>
      </c>
      <c r="M54" s="117">
        <f t="shared" si="43"/>
        <v>350.8444601</v>
      </c>
      <c r="N54" s="117">
        <f t="shared" si="43"/>
        <v>367.9542128</v>
      </c>
    </row>
    <row r="55" ht="14.25" customHeight="1">
      <c r="A55" s="113" t="s">
        <v>202</v>
      </c>
      <c r="B55" s="117" t="str">
        <f t="shared" ref="B55:N55" si="44">+IFERROR(B27-A27,"nm")</f>
        <v>nm</v>
      </c>
      <c r="C55" s="117">
        <f t="shared" si="44"/>
        <v>25</v>
      </c>
      <c r="D55" s="117">
        <f t="shared" si="44"/>
        <v>920</v>
      </c>
      <c r="E55" s="117">
        <f t="shared" si="44"/>
        <v>-1493</v>
      </c>
      <c r="F55" s="117">
        <f t="shared" si="44"/>
        <v>-435</v>
      </c>
      <c r="G55" s="117">
        <f t="shared" si="44"/>
        <v>3613</v>
      </c>
      <c r="H55" s="117">
        <f t="shared" si="44"/>
        <v>4345</v>
      </c>
      <c r="I55" s="117">
        <f t="shared" si="44"/>
        <v>866</v>
      </c>
      <c r="J55" s="117">
        <f t="shared" si="44"/>
        <v>852.5994881</v>
      </c>
      <c r="K55" s="117">
        <f t="shared" si="44"/>
        <v>894.1785012</v>
      </c>
      <c r="L55" s="117">
        <f t="shared" si="44"/>
        <v>937.7852125</v>
      </c>
      <c r="M55" s="117">
        <f t="shared" si="44"/>
        <v>983.5185072</v>
      </c>
      <c r="N55" s="117">
        <f t="shared" si="44"/>
        <v>1031.482093</v>
      </c>
    </row>
    <row r="56" ht="14.25" customHeight="1">
      <c r="A56" s="113" t="s">
        <v>157</v>
      </c>
      <c r="B56" s="117">
        <f>'Segmental forecast'!B14</f>
        <v>963</v>
      </c>
      <c r="C56" s="117">
        <f>'Segmental forecast'!C14</f>
        <v>1143</v>
      </c>
      <c r="D56" s="117">
        <f>'Segmental forecast'!D14</f>
        <v>1105</v>
      </c>
      <c r="E56" s="117">
        <f>'Segmental forecast'!E14</f>
        <v>1028</v>
      </c>
      <c r="F56" s="117">
        <f>'Segmental forecast'!F14</f>
        <v>1119</v>
      </c>
      <c r="G56" s="117">
        <f>'Segmental forecast'!G14</f>
        <v>1086</v>
      </c>
      <c r="H56" s="117">
        <f>'Segmental forecast'!H14</f>
        <v>695</v>
      </c>
      <c r="I56" s="117">
        <f>'Segmental forecast'!I14</f>
        <v>758</v>
      </c>
      <c r="J56" s="117">
        <f>'Segmental forecast'!J14</f>
        <v>794.9656473</v>
      </c>
      <c r="K56" s="117">
        <f>'Segmental forecast'!K14</f>
        <v>833.7340111</v>
      </c>
      <c r="L56" s="117">
        <f>'Segmental forecast'!L14</f>
        <v>874.393005</v>
      </c>
      <c r="M56" s="117">
        <f>'Segmental forecast'!M14</f>
        <v>917.0348301</v>
      </c>
      <c r="N56" s="117">
        <f>'Segmental forecast'!N14</f>
        <v>961.7561838</v>
      </c>
      <c r="O56" s="117" t="str">
        <f>'Segmental forecast'!O14</f>
        <v/>
      </c>
    </row>
    <row r="57" ht="14.25" customHeight="1">
      <c r="A57" s="111" t="s">
        <v>203</v>
      </c>
      <c r="B57" s="112">
        <f t="shared" ref="B57:N57" si="45">B59-B56</f>
        <v>3717</v>
      </c>
      <c r="C57" s="112">
        <f t="shared" si="45"/>
        <v>1953</v>
      </c>
      <c r="D57" s="112">
        <f t="shared" si="45"/>
        <v>2535</v>
      </c>
      <c r="E57" s="112">
        <f t="shared" si="45"/>
        <v>3927</v>
      </c>
      <c r="F57" s="112">
        <f t="shared" si="45"/>
        <v>4784</v>
      </c>
      <c r="G57" s="112">
        <f t="shared" si="45"/>
        <v>1399</v>
      </c>
      <c r="H57" s="112">
        <f t="shared" si="45"/>
        <v>5962</v>
      </c>
      <c r="I57" s="112">
        <f t="shared" si="45"/>
        <v>4430</v>
      </c>
      <c r="J57" s="112">
        <f t="shared" si="45"/>
        <v>4646.039337</v>
      </c>
      <c r="K57" s="112">
        <f t="shared" si="45"/>
        <v>4872.614339</v>
      </c>
      <c r="L57" s="112">
        <f t="shared" si="45"/>
        <v>5110.238802</v>
      </c>
      <c r="M57" s="112">
        <f t="shared" si="45"/>
        <v>5359.45158</v>
      </c>
      <c r="N57" s="112">
        <f t="shared" si="45"/>
        <v>5620.817803</v>
      </c>
      <c r="O57" s="112">
        <f>'Historicals '!P77+'Historicals '!P83</f>
        <v>0</v>
      </c>
      <c r="P57" s="112">
        <f>'Historicals '!Q77+'Historicals '!Q83</f>
        <v>0</v>
      </c>
    </row>
    <row r="58" ht="14.25" customHeight="1">
      <c r="A58" s="113" t="s">
        <v>204</v>
      </c>
      <c r="B58" s="117">
        <f>sum('Historicals '!C68:C71)</f>
        <v>545</v>
      </c>
      <c r="C58" s="117">
        <f>sum('Historicals '!D68:D71)</f>
        <v>267</v>
      </c>
      <c r="D58" s="117">
        <f>sum('Historicals '!E68:E71)</f>
        <v>-165</v>
      </c>
      <c r="E58" s="117">
        <f>sum('Historicals '!F68:F71)</f>
        <v>793</v>
      </c>
      <c r="F58" s="117">
        <f>sum('Historicals '!G68:G71)</f>
        <v>607</v>
      </c>
      <c r="G58" s="117">
        <f>sum('Historicals '!H68:H71)</f>
        <v>470</v>
      </c>
      <c r="H58" s="117">
        <f>sum('Historicals '!I68:I71)</f>
        <v>141</v>
      </c>
      <c r="I58" s="117">
        <f>sum('Historicals '!J68:J71)</f>
        <v>85</v>
      </c>
      <c r="J58" s="117">
        <f t="shared" ref="J58:N58" si="46">+IFERROR(J$3*(I58/I$3),"nm")</f>
        <v>89.1452243</v>
      </c>
      <c r="K58" s="117">
        <f t="shared" si="46"/>
        <v>93.49260019</v>
      </c>
      <c r="L58" s="117">
        <f t="shared" si="46"/>
        <v>98.05198605</v>
      </c>
      <c r="M58" s="117">
        <f t="shared" si="46"/>
        <v>102.8337211</v>
      </c>
      <c r="N58" s="117">
        <f t="shared" si="46"/>
        <v>107.8486486</v>
      </c>
    </row>
    <row r="59" ht="14.25" customHeight="1">
      <c r="A59" s="111" t="s">
        <v>205</v>
      </c>
      <c r="B59" s="112">
        <f>'Historicals '!C77</f>
        <v>4680</v>
      </c>
      <c r="C59" s="112">
        <f>'Historicals '!D77</f>
        <v>3096</v>
      </c>
      <c r="D59" s="112">
        <f>'Historicals '!E77</f>
        <v>3640</v>
      </c>
      <c r="E59" s="112">
        <f>'Historicals '!F77</f>
        <v>4955</v>
      </c>
      <c r="F59" s="112">
        <f>'Historicals '!G77</f>
        <v>5903</v>
      </c>
      <c r="G59" s="112">
        <f>'Historicals '!H77</f>
        <v>2485</v>
      </c>
      <c r="H59" s="112">
        <f>'Historicals '!I77</f>
        <v>6657</v>
      </c>
      <c r="I59" s="112">
        <f>'Historicals '!J77</f>
        <v>5188</v>
      </c>
      <c r="J59" s="112">
        <f t="shared" ref="J59:N59" si="47">+IFERROR(J$3*(I59/I$3),"nm")</f>
        <v>5441.004985</v>
      </c>
      <c r="K59" s="112">
        <f t="shared" si="47"/>
        <v>5706.34835</v>
      </c>
      <c r="L59" s="112">
        <f t="shared" si="47"/>
        <v>5984.631808</v>
      </c>
      <c r="M59" s="112">
        <f t="shared" si="47"/>
        <v>6276.48641</v>
      </c>
      <c r="N59" s="112">
        <f t="shared" si="47"/>
        <v>6582.573987</v>
      </c>
    </row>
    <row r="60" ht="14.25" customHeight="1">
      <c r="A60" s="113" t="s">
        <v>206</v>
      </c>
      <c r="B60" s="117">
        <f>sum('Historicals '!C79:C84)</f>
        <v>-175</v>
      </c>
      <c r="C60" s="117">
        <f>sum('Historicals '!D79:D84)</f>
        <v>-1040</v>
      </c>
      <c r="D60" s="117">
        <f>sum('Historicals '!E79:E84)</f>
        <v>-974</v>
      </c>
      <c r="E60" s="117">
        <f>sum('Historicals '!F79:F84)</f>
        <v>298</v>
      </c>
      <c r="F60" s="117">
        <f>sum('Historicals '!G79:G84)</f>
        <v>-269</v>
      </c>
      <c r="G60" s="117">
        <f>sum('Historicals '!H79:H84)</f>
        <v>-1059</v>
      </c>
      <c r="H60" s="117">
        <f>sum('Historicals '!I79:I84)</f>
        <v>-3971</v>
      </c>
      <c r="I60" s="117">
        <f>sum('Historicals '!J79:J84)</f>
        <v>-1505</v>
      </c>
      <c r="J60" s="117">
        <f t="shared" ref="J60:N60" si="48">+IFERROR(J$3*(I60/I$3),"nm")</f>
        <v>-1578.394854</v>
      </c>
      <c r="K60" s="117">
        <f t="shared" si="48"/>
        <v>-1655.36898</v>
      </c>
      <c r="L60" s="117">
        <f t="shared" si="48"/>
        <v>-1736.09693</v>
      </c>
      <c r="M60" s="117">
        <f t="shared" si="48"/>
        <v>-1820.761767</v>
      </c>
      <c r="N60" s="117">
        <f t="shared" si="48"/>
        <v>-1909.555484</v>
      </c>
    </row>
    <row r="61" ht="14.25" customHeight="1">
      <c r="A61" s="113" t="s">
        <v>207</v>
      </c>
      <c r="B61" s="117">
        <f>'Historicals '!C85</f>
        <v>0</v>
      </c>
      <c r="C61" s="117">
        <f>'Historicals '!D85</f>
        <v>6</v>
      </c>
      <c r="D61" s="117">
        <f>'Historicals '!E85</f>
        <v>-34</v>
      </c>
      <c r="E61" s="117">
        <f>'Historicals '!F85</f>
        <v>-22</v>
      </c>
      <c r="F61" s="117">
        <f>'Historicals '!G85</f>
        <v>5</v>
      </c>
      <c r="G61" s="117">
        <f>'Historicals '!H85</f>
        <v>31</v>
      </c>
      <c r="H61" s="117">
        <f>'Historicals '!I85</f>
        <v>171</v>
      </c>
      <c r="I61" s="117">
        <f>'Historicals '!J85</f>
        <v>-19</v>
      </c>
      <c r="J61" s="117">
        <f t="shared" ref="J61:N61" si="49">+IFERROR(J$3*(I61/I$3),"nm")</f>
        <v>-19.92657955</v>
      </c>
      <c r="K61" s="117">
        <f t="shared" si="49"/>
        <v>-20.89834592</v>
      </c>
      <c r="L61" s="117">
        <f t="shared" si="49"/>
        <v>-21.91750276</v>
      </c>
      <c r="M61" s="117">
        <f t="shared" si="49"/>
        <v>-22.98636118</v>
      </c>
      <c r="N61" s="117">
        <f t="shared" si="49"/>
        <v>-24.10734498</v>
      </c>
    </row>
    <row r="62" ht="14.25" customHeight="1">
      <c r="A62" s="111" t="s">
        <v>208</v>
      </c>
      <c r="B62" s="112">
        <f>'Historicals '!C86</f>
        <v>-175</v>
      </c>
      <c r="C62" s="112">
        <f>'Historicals '!D86</f>
        <v>-1034</v>
      </c>
      <c r="D62" s="112">
        <f>'Historicals '!E86</f>
        <v>-1008</v>
      </c>
      <c r="E62" s="112">
        <f>'Historicals '!F86</f>
        <v>276</v>
      </c>
      <c r="F62" s="112">
        <f>'Historicals '!G86</f>
        <v>-264</v>
      </c>
      <c r="G62" s="112">
        <f>'Historicals '!H86</f>
        <v>-1028</v>
      </c>
      <c r="H62" s="112">
        <f>'Historicals '!I86</f>
        <v>-3800</v>
      </c>
      <c r="I62" s="112">
        <f>'Historicals '!J86</f>
        <v>-1524</v>
      </c>
      <c r="J62" s="112">
        <f t="shared" ref="J62:N62" si="50">+IFERROR(J$3*(I62/I$3),"nm")</f>
        <v>-1598.321433</v>
      </c>
      <c r="K62" s="112">
        <f t="shared" si="50"/>
        <v>-1676.267326</v>
      </c>
      <c r="L62" s="112">
        <f t="shared" si="50"/>
        <v>-1758.014432</v>
      </c>
      <c r="M62" s="112">
        <f t="shared" si="50"/>
        <v>-1843.748128</v>
      </c>
      <c r="N62" s="112">
        <f t="shared" si="50"/>
        <v>-1933.662829</v>
      </c>
    </row>
    <row r="63" ht="14.25" customHeight="1">
      <c r="A63" s="113" t="s">
        <v>209</v>
      </c>
      <c r="B63" s="117">
        <f>('Historicals '!C93+'Historicals '!C95)</f>
        <v>-2020</v>
      </c>
      <c r="C63" s="117">
        <f>('Historicals '!D93+'Historicals '!D95)</f>
        <v>-2731</v>
      </c>
      <c r="D63" s="117">
        <f>('Historicals '!E93+'Historicals '!E95)</f>
        <v>-2734</v>
      </c>
      <c r="E63" s="117">
        <f>('Historicals '!F93+'Historicals '!F95)</f>
        <v>-3521</v>
      </c>
      <c r="F63" s="117">
        <f>('Historicals '!G93+'Historicals '!G95)</f>
        <v>-3586</v>
      </c>
      <c r="G63" s="117">
        <f>('Historicals '!H93+'Historicals '!H95)</f>
        <v>-2182</v>
      </c>
      <c r="H63" s="117">
        <f>('Historicals '!I93+'Historicals '!I95)</f>
        <v>564</v>
      </c>
      <c r="I63" s="117">
        <f>('Historicals '!J93+'Historicals '!J95)</f>
        <v>-2863</v>
      </c>
      <c r="J63" s="117">
        <f t="shared" ref="J63:N63" si="51">+IFERROR(J$3*(I63/I$3),"nm")</f>
        <v>-3002.620908</v>
      </c>
      <c r="K63" s="117">
        <f t="shared" si="51"/>
        <v>-3149.050757</v>
      </c>
      <c r="L63" s="117">
        <f t="shared" si="51"/>
        <v>-3302.621601</v>
      </c>
      <c r="M63" s="117">
        <f t="shared" si="51"/>
        <v>-3463.681687</v>
      </c>
      <c r="N63" s="117">
        <f t="shared" si="51"/>
        <v>-3632.596246</v>
      </c>
    </row>
    <row r="64" ht="14.25" customHeight="1">
      <c r="A64" s="114" t="s">
        <v>152</v>
      </c>
      <c r="B64" s="115" t="str">
        <f>+IFERROR(B63/A63-1,"nm")</f>
        <v>nm</v>
      </c>
      <c r="C64" s="115">
        <f t="shared" ref="C64:I64" si="52">(C63-B63)/B63</f>
        <v>0.351980198</v>
      </c>
      <c r="D64" s="115">
        <f t="shared" si="52"/>
        <v>0.001098498718</v>
      </c>
      <c r="E64" s="115">
        <f t="shared" si="52"/>
        <v>0.2878566203</v>
      </c>
      <c r="F64" s="115">
        <f t="shared" si="52"/>
        <v>0.01846066458</v>
      </c>
      <c r="G64" s="115">
        <f t="shared" si="52"/>
        <v>-0.3915225878</v>
      </c>
      <c r="H64" s="115">
        <f t="shared" si="52"/>
        <v>-1.25847846</v>
      </c>
      <c r="I64" s="115">
        <f t="shared" si="52"/>
        <v>-6.076241135</v>
      </c>
      <c r="J64" s="117">
        <f t="shared" ref="J64:N64" si="53">+IFERROR(J$3*(I64/I$3),"nm")</f>
        <v>-6.372563281</v>
      </c>
      <c r="K64" s="117">
        <f t="shared" si="53"/>
        <v>-6.683336271</v>
      </c>
      <c r="L64" s="117">
        <f t="shared" si="53"/>
        <v>-7.009264835</v>
      </c>
      <c r="M64" s="117">
        <f t="shared" si="53"/>
        <v>-7.35108807</v>
      </c>
      <c r="N64" s="117">
        <f t="shared" si="53"/>
        <v>-7.709581116</v>
      </c>
    </row>
    <row r="65" ht="14.25" customHeight="1">
      <c r="A65" s="113" t="s">
        <v>210</v>
      </c>
      <c r="B65" s="117">
        <f>'Historicals '!C96</f>
        <v>-899</v>
      </c>
      <c r="C65" s="117">
        <f>'Historicals '!D96</f>
        <v>-1022</v>
      </c>
      <c r="D65" s="117">
        <f>'Historicals '!E96</f>
        <v>-1133</v>
      </c>
      <c r="E65" s="117">
        <f>'Historicals '!F96</f>
        <v>-1243</v>
      </c>
      <c r="F65" s="117">
        <f>'Historicals '!G96</f>
        <v>-1332</v>
      </c>
      <c r="G65" s="117">
        <f>'Historicals '!H96</f>
        <v>-1452</v>
      </c>
      <c r="H65" s="117">
        <f>'Historicals '!I96</f>
        <v>-1638</v>
      </c>
      <c r="I65" s="117">
        <f>'Historicals '!J96</f>
        <v>-1837</v>
      </c>
      <c r="J65" s="117">
        <f t="shared" ref="J65:N65" si="54">+IFERROR(J$3*(I65/I$3),"nm")</f>
        <v>-1926.585612</v>
      </c>
      <c r="K65" s="117">
        <f t="shared" si="54"/>
        <v>-2020.540077</v>
      </c>
      <c r="L65" s="117">
        <f t="shared" si="54"/>
        <v>-2119.076452</v>
      </c>
      <c r="M65" s="117">
        <f t="shared" si="54"/>
        <v>-2222.418183</v>
      </c>
      <c r="N65" s="117">
        <f t="shared" si="54"/>
        <v>-2330.799617</v>
      </c>
    </row>
    <row r="66" ht="14.25" customHeight="1">
      <c r="A66" s="113" t="s">
        <v>211</v>
      </c>
      <c r="B66" s="117">
        <f>sum('Historicals '!C88:C91)</f>
        <v>-89</v>
      </c>
      <c r="C66" s="117">
        <f>sum('Historicals '!D88:D91)</f>
        <v>801</v>
      </c>
      <c r="D66" s="117">
        <f>sum('Historicals '!E88:E91)</f>
        <v>1748</v>
      </c>
      <c r="E66" s="117">
        <f>sum('Historicals '!F88:F91)</f>
        <v>13</v>
      </c>
      <c r="F66" s="117">
        <f>sum('Historicals '!G88:G91)</f>
        <v>-325</v>
      </c>
      <c r="G66" s="117">
        <f>sum('Historicals '!H88:H91)</f>
        <v>6183</v>
      </c>
      <c r="H66" s="117">
        <f>sum('Historicals '!I88:I91)</f>
        <v>-52</v>
      </c>
      <c r="I66" s="117">
        <f>sum('Historicals '!J88:J91)</f>
        <v>15</v>
      </c>
      <c r="J66" s="117">
        <f t="shared" ref="J66:N66" si="55">+IFERROR(J$3*(I66/I$3),"nm")</f>
        <v>15.73151017</v>
      </c>
      <c r="K66" s="117">
        <f t="shared" si="55"/>
        <v>16.49869415</v>
      </c>
      <c r="L66" s="117">
        <f t="shared" si="55"/>
        <v>17.30329166</v>
      </c>
      <c r="M66" s="117">
        <f t="shared" si="55"/>
        <v>18.14712725</v>
      </c>
      <c r="N66" s="117">
        <f t="shared" si="55"/>
        <v>19.03211446</v>
      </c>
    </row>
    <row r="67" ht="14.25" customHeight="1">
      <c r="A67" s="113" t="s">
        <v>212</v>
      </c>
      <c r="B67" s="117" t="str">
        <f>'Historicals '!C97</f>
        <v/>
      </c>
      <c r="C67" s="117" t="str">
        <f>'Historicals '!D97</f>
        <v/>
      </c>
      <c r="D67" s="117">
        <f>'Historicals '!E97</f>
        <v>0</v>
      </c>
      <c r="E67" s="117">
        <f>'Historicals '!F97</f>
        <v>-84</v>
      </c>
      <c r="F67" s="117">
        <f>'Historicals '!G97</f>
        <v>-50</v>
      </c>
      <c r="G67" s="117">
        <f>'Historicals '!H97</f>
        <v>-58</v>
      </c>
      <c r="H67" s="117">
        <f>'Historicals '!I97</f>
        <v>-136</v>
      </c>
      <c r="I67" s="117">
        <f>'Historicals '!J97</f>
        <v>-151</v>
      </c>
      <c r="J67" s="117">
        <f t="shared" ref="J67:N67" si="56">+IFERROR(J$3*(I67/I$3),"nm")</f>
        <v>-158.3638691</v>
      </c>
      <c r="K67" s="117">
        <f t="shared" si="56"/>
        <v>-166.0868545</v>
      </c>
      <c r="L67" s="117">
        <f t="shared" si="56"/>
        <v>-174.1864693</v>
      </c>
      <c r="M67" s="117">
        <f t="shared" si="56"/>
        <v>-182.6810809</v>
      </c>
      <c r="N67" s="117">
        <f t="shared" si="56"/>
        <v>-191.5899522</v>
      </c>
    </row>
    <row r="68" ht="14.25" customHeight="1">
      <c r="A68" s="111" t="s">
        <v>213</v>
      </c>
      <c r="B68" s="112">
        <f>'Historicals '!C98</f>
        <v>-2790</v>
      </c>
      <c r="C68" s="112">
        <f>'Historicals '!D98</f>
        <v>-2671</v>
      </c>
      <c r="D68" s="112">
        <f>'Historicals '!E98</f>
        <v>-1942</v>
      </c>
      <c r="E68" s="112">
        <f>'Historicals '!F98</f>
        <v>-4835</v>
      </c>
      <c r="F68" s="112">
        <f>'Historicals '!G98</f>
        <v>-5293</v>
      </c>
      <c r="G68" s="112">
        <f>'Historicals '!H98</f>
        <v>2491</v>
      </c>
      <c r="H68" s="112">
        <f>'Historicals '!I98</f>
        <v>-1459</v>
      </c>
      <c r="I68" s="112">
        <f>'Historicals '!J98</f>
        <v>-4836</v>
      </c>
      <c r="J68" s="112">
        <f t="shared" ref="J68:N68" si="57">+IFERROR(J$3*(I68/I$3),"nm")</f>
        <v>-5071.838879</v>
      </c>
      <c r="K68" s="112">
        <f t="shared" si="57"/>
        <v>-5319.178994</v>
      </c>
      <c r="L68" s="112">
        <f t="shared" si="57"/>
        <v>-5578.58123</v>
      </c>
      <c r="M68" s="112">
        <f t="shared" si="57"/>
        <v>-5850.633824</v>
      </c>
      <c r="N68" s="112">
        <f t="shared" si="57"/>
        <v>-6135.953701</v>
      </c>
    </row>
    <row r="69" ht="14.25" customHeight="1">
      <c r="A69" s="113" t="s">
        <v>214</v>
      </c>
      <c r="B69" s="117"/>
      <c r="C69" s="117"/>
      <c r="D69" s="117"/>
      <c r="E69" s="117"/>
      <c r="F69" s="117"/>
      <c r="G69" s="117"/>
      <c r="H69" s="117"/>
      <c r="I69" s="117">
        <f>I72-I71</f>
        <v>-1315</v>
      </c>
      <c r="J69" s="117">
        <f t="shared" ref="J69:N69" si="58">+IFERROR(J$3*(I69/I$3),"nm")</f>
        <v>-1379.129058</v>
      </c>
      <c r="K69" s="117">
        <f t="shared" si="58"/>
        <v>-1446.385521</v>
      </c>
      <c r="L69" s="117">
        <f t="shared" si="58"/>
        <v>-1516.921902</v>
      </c>
      <c r="M69" s="117">
        <f t="shared" si="58"/>
        <v>-1590.898155</v>
      </c>
      <c r="N69" s="117">
        <f t="shared" si="58"/>
        <v>-1668.482034</v>
      </c>
    </row>
    <row r="70" ht="14.25" customHeight="1">
      <c r="A70" s="111" t="s">
        <v>215</v>
      </c>
      <c r="B70" s="112">
        <f>'Historicals '!C100</f>
        <v>1632</v>
      </c>
      <c r="C70" s="112">
        <f>'Historicals '!D100</f>
        <v>-714</v>
      </c>
      <c r="D70" s="112">
        <f>'Historicals '!E100</f>
        <v>670</v>
      </c>
      <c r="E70" s="112">
        <f>'Historicals '!F100</f>
        <v>441</v>
      </c>
      <c r="F70" s="112">
        <f>'Historicals '!G100</f>
        <v>217</v>
      </c>
      <c r="G70" s="112">
        <f>'Historicals '!H100</f>
        <v>3882</v>
      </c>
      <c r="H70" s="112">
        <f>'Historicals '!I100</f>
        <v>1541</v>
      </c>
      <c r="I70" s="112">
        <f>'Historicals '!J100</f>
        <v>-1315</v>
      </c>
      <c r="J70" s="112">
        <f t="shared" ref="J70:N70" si="59">J72-J71</f>
        <v>418.1312138</v>
      </c>
      <c r="K70" s="112">
        <f t="shared" si="59"/>
        <v>438.5223628</v>
      </c>
      <c r="L70" s="112">
        <f t="shared" si="59"/>
        <v>459.9079341</v>
      </c>
      <c r="M70" s="112">
        <f t="shared" si="59"/>
        <v>482.3364229</v>
      </c>
      <c r="N70" s="112">
        <f t="shared" si="59"/>
        <v>505.8586895</v>
      </c>
    </row>
    <row r="71" ht="14.25" customHeight="1">
      <c r="A71" s="113" t="s">
        <v>216</v>
      </c>
      <c r="B71" s="117">
        <f>'Historicals '!C101</f>
        <v>2220</v>
      </c>
      <c r="C71" s="117">
        <f>'Historicals '!D101</f>
        <v>3852</v>
      </c>
      <c r="D71" s="117">
        <f>'Historicals '!E101</f>
        <v>3138</v>
      </c>
      <c r="E71" s="117">
        <f>'Historicals '!F101</f>
        <v>3808</v>
      </c>
      <c r="F71" s="117">
        <f>'Historicals '!G101</f>
        <v>4249</v>
      </c>
      <c r="G71" s="117">
        <f>'Historicals '!H101</f>
        <v>4466</v>
      </c>
      <c r="H71" s="117">
        <f>'Historicals '!I101</f>
        <v>8348</v>
      </c>
      <c r="I71" s="117">
        <f>'Historicals '!J101</f>
        <v>9889</v>
      </c>
      <c r="J71" s="117">
        <f t="shared" ref="J71:N71" si="60">I72</f>
        <v>8574</v>
      </c>
      <c r="K71" s="117">
        <f t="shared" si="60"/>
        <v>8992.131214</v>
      </c>
      <c r="L71" s="117">
        <f t="shared" si="60"/>
        <v>9430.653577</v>
      </c>
      <c r="M71" s="117">
        <f t="shared" si="60"/>
        <v>9890.561511</v>
      </c>
      <c r="N71" s="117">
        <f t="shared" si="60"/>
        <v>10372.89793</v>
      </c>
    </row>
    <row r="72" ht="14.25" customHeight="1">
      <c r="A72" s="121" t="s">
        <v>217</v>
      </c>
      <c r="B72" s="122">
        <f t="shared" ref="B72:N72" si="61">B25</f>
        <v>3852</v>
      </c>
      <c r="C72" s="122">
        <f t="shared" si="61"/>
        <v>3138</v>
      </c>
      <c r="D72" s="122">
        <f t="shared" si="61"/>
        <v>3808</v>
      </c>
      <c r="E72" s="122">
        <f t="shared" si="61"/>
        <v>4249</v>
      </c>
      <c r="F72" s="122">
        <f t="shared" si="61"/>
        <v>4466</v>
      </c>
      <c r="G72" s="122">
        <f t="shared" si="61"/>
        <v>8348</v>
      </c>
      <c r="H72" s="122">
        <f t="shared" si="61"/>
        <v>9889</v>
      </c>
      <c r="I72" s="122">
        <f t="shared" si="61"/>
        <v>8574</v>
      </c>
      <c r="J72" s="122">
        <f t="shared" si="61"/>
        <v>8992.131214</v>
      </c>
      <c r="K72" s="122">
        <f t="shared" si="61"/>
        <v>9430.653577</v>
      </c>
      <c r="L72" s="122">
        <f t="shared" si="61"/>
        <v>9890.561511</v>
      </c>
      <c r="M72" s="122">
        <f t="shared" si="61"/>
        <v>10372.89793</v>
      </c>
      <c r="N72" s="122">
        <f t="shared" si="61"/>
        <v>10878.75662</v>
      </c>
    </row>
    <row r="73" ht="14.25" customHeight="1">
      <c r="A73" s="111" t="s">
        <v>218</v>
      </c>
      <c r="B73" s="112">
        <f>sum('Historicals '!C88:C89)</f>
        <v>-7</v>
      </c>
      <c r="C73" s="112">
        <f>sum('Historicals '!D88:D89)</f>
        <v>875</v>
      </c>
      <c r="D73" s="112">
        <f>sum('Historicals '!E88:E89)</f>
        <v>1438</v>
      </c>
      <c r="E73" s="112">
        <f>sum('Historicals '!F88:F89)</f>
        <v>0</v>
      </c>
      <c r="F73" s="112">
        <f>sum('Historicals '!G88:G89)</f>
        <v>0</v>
      </c>
      <c r="G73" s="112">
        <f>sum('Historicals '!H88:H89)</f>
        <v>6134</v>
      </c>
      <c r="H73" s="112">
        <f>sum('Historicals '!I88:I89)</f>
        <v>0</v>
      </c>
      <c r="I73" s="112">
        <f>sum('Historicals '!J88:J89)</f>
        <v>0</v>
      </c>
      <c r="J73" s="112">
        <f t="shared" ref="J73:N73" si="62">+IFERROR(J$3*(I73/I$3),"nm")</f>
        <v>0</v>
      </c>
      <c r="K73" s="112">
        <f t="shared" si="62"/>
        <v>0</v>
      </c>
      <c r="L73" s="112">
        <f t="shared" si="62"/>
        <v>0</v>
      </c>
      <c r="M73" s="112">
        <f t="shared" si="62"/>
        <v>0</v>
      </c>
      <c r="N73" s="112">
        <f t="shared" si="62"/>
        <v>0</v>
      </c>
    </row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