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1F8E9C-9A88-4F79-B837-8D99EA2BBB3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3" l="1"/>
  <c r="E78" i="3"/>
  <c r="E80" i="3"/>
  <c r="E81" i="3"/>
  <c r="E82" i="3"/>
  <c r="E83" i="3"/>
  <c r="E84" i="3"/>
  <c r="E85" i="3"/>
  <c r="E89" i="3"/>
  <c r="C51" i="3"/>
  <c r="D89" i="3"/>
  <c r="C89" i="3"/>
  <c r="D85" i="3"/>
  <c r="C85" i="3"/>
  <c r="D84" i="3"/>
  <c r="C84" i="3"/>
  <c r="D83" i="3"/>
  <c r="C83" i="3"/>
  <c r="D82" i="3"/>
  <c r="C82" i="3"/>
  <c r="D81" i="3"/>
  <c r="C81" i="3"/>
  <c r="D80" i="3"/>
  <c r="C80" i="3"/>
  <c r="D78" i="3"/>
  <c r="C78" i="3"/>
  <c r="D77" i="3"/>
  <c r="C77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4" i="3"/>
  <c r="C64" i="3"/>
  <c r="D63" i="3"/>
  <c r="C63" i="3"/>
  <c r="D62" i="3"/>
  <c r="C62" i="3"/>
  <c r="D61" i="3"/>
  <c r="C61" i="3"/>
  <c r="D59" i="3"/>
  <c r="C59" i="3"/>
  <c r="D58" i="3"/>
  <c r="C58" i="3"/>
  <c r="D56" i="3"/>
  <c r="C56" i="3"/>
  <c r="D57" i="3"/>
  <c r="C57" i="3"/>
  <c r="E51" i="3"/>
  <c r="D51" i="3"/>
  <c r="E49" i="3"/>
  <c r="D49" i="3"/>
  <c r="C49" i="3"/>
  <c r="E47" i="3"/>
  <c r="D47" i="3"/>
  <c r="C47" i="3"/>
  <c r="E46" i="3"/>
  <c r="D46" i="3"/>
  <c r="C46" i="3"/>
  <c r="E43" i="3"/>
  <c r="E42" i="3" s="1"/>
  <c r="D43" i="3"/>
  <c r="D42" i="3" s="1"/>
  <c r="C43" i="3"/>
  <c r="C42" i="3" s="1"/>
  <c r="E41" i="3"/>
  <c r="D41" i="3"/>
  <c r="C41" i="3"/>
  <c r="E40" i="3"/>
  <c r="D40" i="3"/>
  <c r="C40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E30" i="3" s="1"/>
  <c r="D31" i="3"/>
  <c r="D30" i="3" s="1"/>
  <c r="C31" i="3"/>
  <c r="C30" i="3" s="1"/>
  <c r="E27" i="3"/>
  <c r="D27" i="3"/>
  <c r="C27" i="3"/>
  <c r="E26" i="3"/>
  <c r="D26" i="3"/>
  <c r="C26" i="3"/>
  <c r="E25" i="3"/>
  <c r="D25" i="3"/>
  <c r="C25" i="3"/>
  <c r="E22" i="3"/>
  <c r="D22" i="3"/>
  <c r="C22" i="3"/>
  <c r="E21" i="3"/>
  <c r="E48" i="3" s="1"/>
  <c r="D21" i="3"/>
  <c r="D28" i="3" s="1"/>
  <c r="C21" i="3"/>
  <c r="C48" i="3" s="1"/>
  <c r="E19" i="3"/>
  <c r="E29" i="3" s="1"/>
  <c r="D19" i="3"/>
  <c r="D29" i="3" s="1"/>
  <c r="C19" i="3"/>
  <c r="E17" i="3"/>
  <c r="D17" i="3"/>
  <c r="C17" i="3"/>
  <c r="E14" i="3"/>
  <c r="E13" i="3" s="1"/>
  <c r="D14" i="3"/>
  <c r="D13" i="3" s="1"/>
  <c r="C14" i="3"/>
  <c r="C13" i="3" s="1"/>
  <c r="E10" i="3"/>
  <c r="D10" i="3"/>
  <c r="C10" i="3"/>
  <c r="E11" i="3"/>
  <c r="D11" i="3"/>
  <c r="C11" i="3"/>
  <c r="E8" i="3"/>
  <c r="D8" i="3"/>
  <c r="C8" i="3"/>
  <c r="C7" i="3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3" i="3"/>
  <c r="D3" i="3"/>
  <c r="C3" i="3"/>
  <c r="D108" i="2"/>
  <c r="C108" i="2"/>
  <c r="B108" i="2"/>
  <c r="D99" i="2"/>
  <c r="C99" i="2"/>
  <c r="B99" i="2"/>
  <c r="D68" i="2"/>
  <c r="C68" i="2"/>
  <c r="B68" i="2"/>
  <c r="D61" i="2"/>
  <c r="C61" i="2"/>
  <c r="B61" i="2"/>
  <c r="D56" i="2"/>
  <c r="D62" i="2" s="1"/>
  <c r="C56" i="2"/>
  <c r="C62" i="2" s="1"/>
  <c r="B56" i="2"/>
  <c r="D47" i="2"/>
  <c r="C47" i="2"/>
  <c r="B47" i="2"/>
  <c r="B48" i="2" s="1"/>
  <c r="D42" i="2"/>
  <c r="D48" i="2" s="1"/>
  <c r="C42" i="2"/>
  <c r="C48" i="2" s="1"/>
  <c r="B42" i="2"/>
  <c r="C6" i="3" s="1"/>
  <c r="D33" i="2"/>
  <c r="D73" i="2" s="1"/>
  <c r="C33" i="2"/>
  <c r="C73" i="2" s="1"/>
  <c r="B33" i="2"/>
  <c r="B73" i="2" s="1"/>
  <c r="D17" i="2"/>
  <c r="C17" i="2"/>
  <c r="B17" i="2"/>
  <c r="D12" i="2"/>
  <c r="E9" i="3" s="1"/>
  <c r="C12" i="2"/>
  <c r="D9" i="3" s="1"/>
  <c r="B12" i="2"/>
  <c r="B13" i="2" s="1"/>
  <c r="B18" i="2" s="1"/>
  <c r="B20" i="2" s="1"/>
  <c r="B22" i="2" s="1"/>
  <c r="B76" i="2" s="1"/>
  <c r="B91" i="2" s="1"/>
  <c r="B109" i="2" s="1"/>
  <c r="D8" i="2"/>
  <c r="C8" i="2"/>
  <c r="B8" i="2"/>
  <c r="E20" i="3" l="1"/>
  <c r="D20" i="3"/>
  <c r="D48" i="3"/>
  <c r="C50" i="3"/>
  <c r="E12" i="3"/>
  <c r="D12" i="3"/>
  <c r="C18" i="3"/>
  <c r="C29" i="3"/>
  <c r="C20" i="3"/>
  <c r="E28" i="3"/>
  <c r="D50" i="3"/>
  <c r="D18" i="3"/>
  <c r="E50" i="3"/>
  <c r="E18" i="3"/>
  <c r="C28" i="3"/>
  <c r="D5" i="3"/>
  <c r="E5" i="3"/>
  <c r="D6" i="3"/>
  <c r="C9" i="3"/>
  <c r="C12" i="3" s="1"/>
  <c r="E6" i="3"/>
  <c r="C13" i="2"/>
  <c r="C18" i="2" s="1"/>
  <c r="C20" i="2" s="1"/>
  <c r="C22" i="2" s="1"/>
  <c r="C76" i="2" s="1"/>
  <c r="C91" i="2" s="1"/>
  <c r="C109" i="2" s="1"/>
  <c r="D7" i="3"/>
  <c r="D13" i="2"/>
  <c r="D18" i="2" s="1"/>
  <c r="D20" i="2" s="1"/>
  <c r="D22" i="2" s="1"/>
  <c r="D76" i="2" s="1"/>
  <c r="D91" i="2" s="1"/>
  <c r="D109" i="2" s="1"/>
  <c r="B62" i="2"/>
  <c r="B69" i="2" s="1"/>
  <c r="C5" i="3"/>
  <c r="E7" i="3"/>
  <c r="D69" i="2"/>
  <c r="C69" i="2"/>
  <c r="A24" i="3"/>
  <c r="A25" i="3" l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<sst xmlns="http://schemas.openxmlformats.org/spreadsheetml/2006/main" count="223" uniqueCount="160">
  <si>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</si>
  <si>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</si>
  <si>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</si>
  <si>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</si>
  <si>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</si>
  <si>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</si>
  <si>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</si>
  <si>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</si>
  <si>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</si>
  <si>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</si>
  <si>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</si>
  <si>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</si>
  <si>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</si>
  <si>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</si>
  <si>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</si>
  <si>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</si>
  <si>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</si>
  <si>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</si>
  <si>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</si>
  <si>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</si>
  <si>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</si>
  <si>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</si>
  <si>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</si>
  <si>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</si>
  <si>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</si>
  <si>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</si>
  <si>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</si>
  <si>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</si>
  <si>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</si>
  <si>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</si>
  <si>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</si>
  <si>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</si>
  <si>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</si>
  <si>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</si>
  <si>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</si>
  <si>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</si>
  <si>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</si>
  <si>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</si>
  <si>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</si>
  <si>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</si>
  <si>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</si>
  <si>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</si>
  <si>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</si>
  <si>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</si>
  <si>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</si>
  <si>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</si>
  <si>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</si>
  <si>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</si>
  <si>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</si>
  <si>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</si>
  <si>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</si>
  <si>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</si>
  <si>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</si>
  <si>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</si>
  <si>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</si>
  <si>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</si>
  <si>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</si>
  <si>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</si>
  <si>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</si>
  <si>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</si>
  <si>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</si>
  <si>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</si>
  <si>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</si>
  <si>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</si>
  <si>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</si>
  <si>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</si>
  <si>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</si>
  <si>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</si>
  <si>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</si>
  <si>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</si>
  <si>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</si>
  <si>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</si>
  <si>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</si>
  <si>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</si>
  <si>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</si>
  <si>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</si>
  <si>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</si>
  <si>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</si>
  <si>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</si>
  <si>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</si>
  <si>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</si>
  <si>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</si>
  <si>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</si>
  <si>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</si>
  <si>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</si>
  <si>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</si>
  <si>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</si>
  <si>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</si>
  <si>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</si>
  <si>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</si>
  <si>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</si>
  <si>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</si>
  <si>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</si>
  <si>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</si>
  <si>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</si>
  <si>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</si>
  <si>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</si>
  <si>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</si>
  <si>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</si>
  <si>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</si>
  <si>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</si>
  <si>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</si>
  <si>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</si>
  <si>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</si>
  <si>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</si>
  <si>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</si>
  <si>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</si>
  <si>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</si>
  <si>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</si>
  <si>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</si>
  <si>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</si>
  <si>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</si>
  <si>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</si>
  <si>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</si>
  <si>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</si>
  <si>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</si>
  <si>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</si>
  <si>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</si>
  <si>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</si>
  <si>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</si>
  <si>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</si>
  <si>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</si>
  <si>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</si>
  <si>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</si>
  <si>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</si>
  <si>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</si>
  <si>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</si>
  <si>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</si>
  <si>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</si>
  <si>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</si>
  <si>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</si>
  <si>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</si>
  <si>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</si>
  <si>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</si>
  <si>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</si>
  <si>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</si>
  <si>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</si>
  <si>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</si>
  <si>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</si>
  <si>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</si>
  <si>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</si>
  <si>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</si>
  <si>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</si>
  <si>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</si>
  <si>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</si>
  <si>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</si>
  <si>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</si>
  <si>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</si>
  <si>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</si>
  <si>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</si>
  <si>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</si>
  <si>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Net Sales</t>
  </si>
  <si>
    <t>Sales:</t>
  </si>
  <si>
    <t>Each operating expenses:</t>
  </si>
  <si>
    <t>Main line items of the balance sheet:</t>
  </si>
  <si>
    <t>Total shareholders' equity</t>
  </si>
  <si>
    <t>Total liabilities and shareholders' equity</t>
  </si>
  <si>
    <t>Additional items</t>
  </si>
  <si>
    <t>Margins as a % of net sales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</si>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</sst>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"/>
    <numFmt numFmtId="166" formatCode="_(* #,##0.00_);_(* \(#,##0.00\);_(* &quot;-&quot;??_);_(@_)"/>
  </numFmts>
  <fonts count="14" x14ac:knownFonts="1">
    <font>
      <sz val="11"/>
      <name val="Calibri"/>
    </font>
    <font>
      <b/>
      <sz val="18"/>
      <color rgb="FFFFFFFF"/>
      <name val="Calibri"/>
    </font>
    <font>
      <b/>
      <sz val="11"/>
      <color rgb="FF000000"/>
      <name val="Calibri"/>
    </font>
    <font>
      <u/>
      <sz val="11"/>
      <color rgb="FF0463C1"/>
      <name val="Calibri"/>
    </font>
    <font>
      <sz val="11"/>
      <color rgb="FF000000"/>
      <name val="Calibri"/>
    </font>
    <font>
      <b/>
      <sz val="20"/>
      <color rgb="FFFFFFFF"/>
      <name val="Calibri"/>
    </font>
    <font>
      <sz val="11"/>
      <color rgb="FFFFFFFF"/>
      <name val="Calibri"/>
    </font>
    <font>
      <sz val="20"/>
      <color rgb="FFFFFFFF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i/>
      <u/>
      <sz val="11"/>
      <name val="Calibri"/>
      <family val="2"/>
    </font>
    <font>
      <b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E2EFD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top"/>
      <protection locked="0"/>
    </xf>
    <xf numFmtId="166" fontId="8" fillId="0" borderId="0">
      <alignment vertical="top"/>
      <protection locked="0"/>
    </xf>
  </cellStyleXfs>
  <cellXfs count="34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Alignment="1"/>
    <xf numFmtId="0" fontId="3" fillId="0" borderId="0" xfId="1" applyAlignment="1" applyProtection="1">
      <alignment horizontal="left" indent="1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5" fillId="2" borderId="0" xfId="0" applyFont="1" applyFill="1">
      <alignment vertical="center"/>
    </xf>
    <xf numFmtId="0" fontId="6" fillId="2" borderId="0" xfId="0" applyFont="1" applyFill="1" applyAlignme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2" applyNumberFormat="1" applyFont="1" applyAlignment="1" applyProtection="1"/>
    <xf numFmtId="0" fontId="2" fillId="0" borderId="1" xfId="0" applyFont="1" applyBorder="1" applyAlignment="1"/>
    <xf numFmtId="164" fontId="2" fillId="0" borderId="1" xfId="2" applyNumberFormat="1" applyFont="1" applyBorder="1" applyAlignment="1" applyProtection="1"/>
    <xf numFmtId="0" fontId="2" fillId="0" borderId="2" xfId="0" applyFont="1" applyBorder="1" applyAlignment="1"/>
    <xf numFmtId="164" fontId="2" fillId="0" borderId="2" xfId="2" applyNumberFormat="1" applyFont="1" applyBorder="1" applyAlignment="1" applyProtection="1"/>
    <xf numFmtId="0" fontId="4" fillId="4" borderId="0" xfId="0" applyFont="1" applyFill="1" applyAlignment="1"/>
    <xf numFmtId="3" fontId="4" fillId="0" borderId="0" xfId="0" applyNumberFormat="1" applyFont="1" applyAlignment="1"/>
    <xf numFmtId="0" fontId="2" fillId="0" borderId="3" xfId="0" applyFont="1" applyBorder="1" applyAlignment="1">
      <alignment horizontal="left"/>
    </xf>
    <xf numFmtId="164" fontId="4" fillId="0" borderId="3" xfId="2" applyNumberFormat="1" applyFont="1" applyBorder="1" applyAlignment="1" applyProtection="1"/>
    <xf numFmtId="164" fontId="2" fillId="0" borderId="0" xfId="2" applyNumberFormat="1" applyFont="1" applyAlignment="1" applyProtection="1"/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5" fontId="4" fillId="0" borderId="0" xfId="0" applyNumberFormat="1" applyFont="1" applyAlignment="1"/>
    <xf numFmtId="0" fontId="10" fillId="0" borderId="0" xfId="0" applyFont="1">
      <alignment vertical="center"/>
    </xf>
    <xf numFmtId="0" fontId="11" fillId="0" borderId="0" xfId="0" applyFont="1" applyAlignment="1">
      <alignment horizontal="left" indent="1"/>
    </xf>
    <xf numFmtId="0" fontId="9" fillId="0" borderId="0" xfId="0" applyFont="1" applyAlignment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>
      <alignment vertical="center"/>
    </xf>
    <xf numFmtId="0" fontId="13" fillId="0" borderId="0" xfId="0" applyFont="1" applyAlignment="1">
      <alignment horizontal="right" vertical="center"/>
    </xf>
  </cellXfs>
  <cellStyles count="3">
    <cellStyle name="Comma" xfId="2" builtinId="3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4" sqref="A14"/>
    </sheetView>
  </sheetViews>
  <sheetFormatPr defaultColWidth="10" defaultRowHeight="15" x14ac:dyDescent="0.25"/>
  <cols>
    <col min="1" max="1" width="104.5703125" customWidth="1"/>
  </cols>
  <sheetData>
    <row r="1" spans="1:1" ht="23.25" x14ac:dyDescent="0.35">
      <c r="A1" s="1" t="s">
        <v>87</v>
      </c>
    </row>
    <row r="3" spans="1:1" x14ac:dyDescent="0.25">
      <c r="A3" s="2" t="s">
        <v>141</v>
      </c>
    </row>
    <row r="4" spans="1:1" x14ac:dyDescent="0.25">
      <c r="A4" s="3" t="s">
        <v>88</v>
      </c>
    </row>
    <row r="5" spans="1:1" x14ac:dyDescent="0.25">
      <c r="A5" s="2" t="s">
        <v>97</v>
      </c>
    </row>
    <row r="6" spans="1:1" x14ac:dyDescent="0.25">
      <c r="A6" s="4" t="s">
        <v>148</v>
      </c>
    </row>
    <row r="7" spans="1:1" x14ac:dyDescent="0.25">
      <c r="A7" s="4"/>
    </row>
    <row r="8" spans="1:1" x14ac:dyDescent="0.25">
      <c r="A8" s="5" t="s">
        <v>149</v>
      </c>
    </row>
    <row r="9" spans="1:1" x14ac:dyDescent="0.25">
      <c r="A9" s="4" t="s">
        <v>145</v>
      </c>
    </row>
    <row r="10" spans="1:1" x14ac:dyDescent="0.25">
      <c r="A10" s="4" t="s">
        <v>89</v>
      </c>
    </row>
    <row r="11" spans="1:1" x14ac:dyDescent="0.25">
      <c r="A11" s="4" t="s">
        <v>90</v>
      </c>
    </row>
    <row r="12" spans="1:1" x14ac:dyDescent="0.25">
      <c r="A12" s="4" t="s">
        <v>91</v>
      </c>
    </row>
    <row r="13" spans="1:1" x14ac:dyDescent="0.25">
      <c r="A13" s="4"/>
    </row>
    <row r="14" spans="1:1" x14ac:dyDescent="0.25">
      <c r="A14" s="29" t="s">
        <v>92</v>
      </c>
    </row>
    <row r="15" spans="1:1" x14ac:dyDescent="0.25">
      <c r="A15" s="4" t="s">
        <v>146</v>
      </c>
    </row>
    <row r="16" spans="1:1" x14ac:dyDescent="0.25">
      <c r="A16" s="4" t="s">
        <v>89</v>
      </c>
    </row>
    <row r="17" spans="1:1" x14ac:dyDescent="0.25">
      <c r="A17" s="4" t="s">
        <v>90</v>
      </c>
    </row>
    <row r="18" spans="1:1" x14ac:dyDescent="0.25">
      <c r="A18" s="4" t="s">
        <v>14</v>
      </c>
    </row>
    <row r="19" spans="1:1" x14ac:dyDescent="0.25">
      <c r="A19" s="4" t="s">
        <v>93</v>
      </c>
    </row>
    <row r="20" spans="1:1" x14ac:dyDescent="0.25">
      <c r="A20" s="4"/>
    </row>
    <row r="21" spans="1:1" x14ac:dyDescent="0.25">
      <c r="A21" s="5" t="s">
        <v>98</v>
      </c>
    </row>
    <row r="22" spans="1:1" x14ac:dyDescent="0.25">
      <c r="A22" s="4" t="s">
        <v>94</v>
      </c>
    </row>
    <row r="23" spans="1:1" x14ac:dyDescent="0.25">
      <c r="A23" s="4" t="s">
        <v>95</v>
      </c>
    </row>
    <row r="24" spans="1:1" x14ac:dyDescent="0.25">
      <c r="A24" s="4" t="s">
        <v>96</v>
      </c>
    </row>
    <row r="25" spans="1:1" x14ac:dyDescent="0.25">
      <c r="A25" s="4"/>
    </row>
    <row r="26" spans="1:1" x14ac:dyDescent="0.25">
      <c r="A26" s="5" t="s">
        <v>144</v>
      </c>
    </row>
    <row r="27" spans="1:1" x14ac:dyDescent="0.25">
      <c r="A27" s="3" t="s">
        <v>143</v>
      </c>
    </row>
    <row r="29" spans="1:1" x14ac:dyDescent="0.25">
      <c r="A29" s="2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9" workbookViewId="0">
      <selection activeCell="A54" sqref="A54"/>
    </sheetView>
  </sheetViews>
  <sheetFormatPr defaultColWidth="10"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7" t="s">
        <v>2</v>
      </c>
      <c r="C1" s="7"/>
      <c r="D1" s="7"/>
      <c r="E1" s="7"/>
      <c r="F1" s="7"/>
      <c r="G1" s="7"/>
      <c r="H1" s="7"/>
      <c r="I1" s="7"/>
      <c r="J1" s="7"/>
    </row>
    <row r="2" spans="1:10" x14ac:dyDescent="0.25">
      <c r="A2" s="8" t="s">
        <v>1</v>
      </c>
      <c r="B2" s="8"/>
      <c r="C2" s="8"/>
      <c r="D2" s="8"/>
    </row>
    <row r="3" spans="1:10" x14ac:dyDescent="0.25">
      <c r="B3" s="9" t="s">
        <v>23</v>
      </c>
      <c r="C3" s="9"/>
      <c r="D3" s="9"/>
    </row>
    <row r="4" spans="1:10" x14ac:dyDescent="0.25">
      <c r="B4" s="2">
        <v>2022</v>
      </c>
      <c r="C4" s="2">
        <v>2021</v>
      </c>
      <c r="D4" s="2">
        <v>2020</v>
      </c>
    </row>
    <row r="5" spans="1:10" x14ac:dyDescent="0.25">
      <c r="A5" t="s">
        <v>3</v>
      </c>
    </row>
    <row r="6" spans="1:10" x14ac:dyDescent="0.25">
      <c r="A6" s="4" t="s">
        <v>4</v>
      </c>
      <c r="B6" s="10">
        <v>316199</v>
      </c>
      <c r="C6" s="10">
        <v>297392</v>
      </c>
      <c r="D6" s="10">
        <v>220747</v>
      </c>
    </row>
    <row r="7" spans="1:10" x14ac:dyDescent="0.25">
      <c r="A7" s="4" t="s">
        <v>5</v>
      </c>
      <c r="B7" s="10">
        <v>78129</v>
      </c>
      <c r="C7" s="10">
        <v>68425</v>
      </c>
      <c r="D7" s="10">
        <v>53768</v>
      </c>
    </row>
    <row r="8" spans="1:10" x14ac:dyDescent="0.25">
      <c r="A8" s="11" t="s">
        <v>6</v>
      </c>
      <c r="B8" s="12">
        <f>+B6+B7</f>
        <v>394328</v>
      </c>
      <c r="C8" s="12">
        <f t="shared" ref="C8:D8" si="0">+C6+C7</f>
        <v>365817</v>
      </c>
      <c r="D8" s="12">
        <f t="shared" si="0"/>
        <v>274515</v>
      </c>
    </row>
    <row r="9" spans="1:10" x14ac:dyDescent="0.25">
      <c r="A9" t="s">
        <v>7</v>
      </c>
      <c r="B9" s="10"/>
      <c r="C9" s="10"/>
      <c r="D9" s="10"/>
    </row>
    <row r="10" spans="1:10" x14ac:dyDescent="0.25">
      <c r="A10" s="4" t="s">
        <v>4</v>
      </c>
      <c r="B10" s="10">
        <v>201471</v>
      </c>
      <c r="C10" s="10">
        <v>192266</v>
      </c>
      <c r="D10" s="10">
        <v>151286</v>
      </c>
    </row>
    <row r="11" spans="1:10" x14ac:dyDescent="0.25">
      <c r="A11" s="4" t="s">
        <v>5</v>
      </c>
      <c r="B11" s="10">
        <v>22075</v>
      </c>
      <c r="C11" s="10">
        <v>20715</v>
      </c>
      <c r="D11" s="10">
        <v>18273</v>
      </c>
    </row>
    <row r="12" spans="1:10" x14ac:dyDescent="0.25">
      <c r="A12" s="11" t="s">
        <v>8</v>
      </c>
      <c r="B12" s="12">
        <f>+B10+B11</f>
        <v>223546</v>
      </c>
      <c r="C12" s="12">
        <f t="shared" ref="C12:D12" si="1">+C10+C11</f>
        <v>212981</v>
      </c>
      <c r="D12" s="12">
        <f t="shared" si="1"/>
        <v>169559</v>
      </c>
    </row>
    <row r="13" spans="1:10" x14ac:dyDescent="0.25">
      <c r="A13" s="11" t="s">
        <v>9</v>
      </c>
      <c r="B13" s="12">
        <f>+B8-B12</f>
        <v>170782</v>
      </c>
      <c r="C13" s="12">
        <f t="shared" ref="C13:D13" si="2">+C8-C12</f>
        <v>152836</v>
      </c>
      <c r="D13" s="12">
        <f t="shared" si="2"/>
        <v>104956</v>
      </c>
    </row>
    <row r="14" spans="1:10" x14ac:dyDescent="0.25">
      <c r="A14" t="s">
        <v>10</v>
      </c>
      <c r="B14" s="10"/>
      <c r="C14" s="10"/>
      <c r="D14" s="10"/>
    </row>
    <row r="15" spans="1:10" x14ac:dyDescent="0.25">
      <c r="A15" s="4" t="s">
        <v>11</v>
      </c>
      <c r="B15" s="10">
        <v>26251</v>
      </c>
      <c r="C15" s="10">
        <v>21914</v>
      </c>
      <c r="D15" s="10">
        <v>18752</v>
      </c>
    </row>
    <row r="16" spans="1:10" x14ac:dyDescent="0.25">
      <c r="A16" s="4" t="s">
        <v>12</v>
      </c>
      <c r="B16" s="10">
        <v>25094</v>
      </c>
      <c r="C16" s="10">
        <v>21973</v>
      </c>
      <c r="D16" s="10">
        <v>19916</v>
      </c>
    </row>
    <row r="17" spans="1:4" x14ac:dyDescent="0.25">
      <c r="A17" s="11" t="s">
        <v>13</v>
      </c>
      <c r="B17" s="12">
        <f>+B15+B16</f>
        <v>51345</v>
      </c>
      <c r="C17" s="12">
        <f t="shared" ref="C17" si="3">+C15+C16</f>
        <v>43887</v>
      </c>
      <c r="D17" s="12">
        <f t="shared" ref="D17" si="4">+D15+D16</f>
        <v>38668</v>
      </c>
    </row>
    <row r="18" spans="1:4" s="2" customFormat="1" x14ac:dyDescent="0.25">
      <c r="A18" s="11" t="s">
        <v>14</v>
      </c>
      <c r="B18" s="12">
        <f>+B13-B17</f>
        <v>119437</v>
      </c>
      <c r="C18" s="12">
        <f t="shared" ref="C18:D18" si="5">+C13-C17</f>
        <v>108949</v>
      </c>
      <c r="D18" s="12">
        <f t="shared" si="5"/>
        <v>66288</v>
      </c>
    </row>
    <row r="19" spans="1:4" x14ac:dyDescent="0.25">
      <c r="A19" t="s">
        <v>15</v>
      </c>
      <c r="B19" s="10">
        <v>-334</v>
      </c>
      <c r="C19" s="10">
        <v>258</v>
      </c>
      <c r="D19" s="10">
        <v>803</v>
      </c>
    </row>
    <row r="20" spans="1:4" x14ac:dyDescent="0.25">
      <c r="A20" s="11" t="s">
        <v>16</v>
      </c>
      <c r="B20" s="12">
        <f>+B18+B19</f>
        <v>119103</v>
      </c>
      <c r="C20" s="12">
        <f t="shared" ref="C20:D20" si="6">+C18+C19</f>
        <v>109207</v>
      </c>
      <c r="D20" s="12">
        <f t="shared" si="6"/>
        <v>67091</v>
      </c>
    </row>
    <row r="21" spans="1:4" x14ac:dyDescent="0.25">
      <c r="A21" t="s">
        <v>17</v>
      </c>
      <c r="B21" s="10">
        <v>19300</v>
      </c>
      <c r="C21" s="10">
        <v>14527</v>
      </c>
      <c r="D21" s="10">
        <v>9680</v>
      </c>
    </row>
    <row r="22" spans="1:4" x14ac:dyDescent="0.25">
      <c r="A22" s="13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x14ac:dyDescent="0.25">
      <c r="A23" t="s">
        <v>19</v>
      </c>
    </row>
    <row r="24" spans="1:4" x14ac:dyDescent="0.25">
      <c r="A24" s="4" t="s">
        <v>20</v>
      </c>
      <c r="B24" s="15">
        <v>6.15</v>
      </c>
      <c r="C24" s="15">
        <v>5.67</v>
      </c>
      <c r="D24" s="15">
        <v>3.31</v>
      </c>
    </row>
    <row r="25" spans="1:4" x14ac:dyDescent="0.25">
      <c r="A25" s="4" t="s">
        <v>21</v>
      </c>
      <c r="B25" s="15">
        <v>6.11</v>
      </c>
      <c r="C25" s="15">
        <v>5.61</v>
      </c>
      <c r="D25" s="15">
        <v>3.28</v>
      </c>
    </row>
    <row r="26" spans="1:4" x14ac:dyDescent="0.25">
      <c r="A26" t="s">
        <v>22</v>
      </c>
    </row>
    <row r="27" spans="1:4" x14ac:dyDescent="0.25">
      <c r="A27" s="4" t="s">
        <v>20</v>
      </c>
      <c r="B27" s="16">
        <v>16215963</v>
      </c>
      <c r="C27" s="16">
        <v>16701272</v>
      </c>
      <c r="D27" s="16">
        <v>17352119</v>
      </c>
    </row>
    <row r="28" spans="1:4" x14ac:dyDescent="0.25">
      <c r="A28" s="4" t="s">
        <v>21</v>
      </c>
      <c r="B28" s="16">
        <v>16325819</v>
      </c>
      <c r="C28" s="16">
        <v>16864919</v>
      </c>
      <c r="D28" s="16">
        <v>17528214</v>
      </c>
    </row>
    <row r="31" spans="1:4" x14ac:dyDescent="0.25">
      <c r="A31" s="8" t="s">
        <v>24</v>
      </c>
      <c r="B31" s="8"/>
      <c r="C31" s="8"/>
      <c r="D31" s="8"/>
    </row>
    <row r="32" spans="1:4" x14ac:dyDescent="0.25">
      <c r="B32" s="9" t="s">
        <v>142</v>
      </c>
      <c r="C32" s="9"/>
      <c r="D32" s="9"/>
    </row>
    <row r="33" spans="1:4" x14ac:dyDescent="0.25">
      <c r="B33" s="2">
        <f>+B4</f>
        <v>2022</v>
      </c>
      <c r="C33" s="2">
        <f t="shared" ref="C33:D33" si="8">+C4</f>
        <v>2021</v>
      </c>
      <c r="D33" s="2">
        <f t="shared" si="8"/>
        <v>2020</v>
      </c>
    </row>
    <row r="35" spans="1:4" x14ac:dyDescent="0.25">
      <c r="A35" t="s">
        <v>25</v>
      </c>
    </row>
    <row r="36" spans="1:4" x14ac:dyDescent="0.25">
      <c r="A36" s="4" t="s">
        <v>26</v>
      </c>
      <c r="B36" s="10">
        <v>23646</v>
      </c>
      <c r="C36" s="10">
        <v>34940</v>
      </c>
      <c r="D36" s="10">
        <v>38016</v>
      </c>
    </row>
    <row r="37" spans="1:4" x14ac:dyDescent="0.25">
      <c r="A37" s="4" t="s">
        <v>27</v>
      </c>
      <c r="B37" s="10">
        <v>24658</v>
      </c>
      <c r="C37" s="10">
        <v>27699</v>
      </c>
      <c r="D37" s="10">
        <v>52927</v>
      </c>
    </row>
    <row r="38" spans="1:4" x14ac:dyDescent="0.25">
      <c r="A38" s="4" t="s">
        <v>28</v>
      </c>
      <c r="B38" s="10">
        <v>28184</v>
      </c>
      <c r="C38" s="10">
        <v>26278</v>
      </c>
      <c r="D38" s="10">
        <v>16120</v>
      </c>
    </row>
    <row r="39" spans="1:4" x14ac:dyDescent="0.25">
      <c r="A39" s="4" t="s">
        <v>29</v>
      </c>
      <c r="B39" s="10">
        <v>4946</v>
      </c>
      <c r="C39" s="10">
        <v>6580</v>
      </c>
      <c r="D39" s="10">
        <v>4061</v>
      </c>
    </row>
    <row r="40" spans="1:4" x14ac:dyDescent="0.25">
      <c r="A40" s="4" t="s">
        <v>47</v>
      </c>
      <c r="B40" s="10">
        <v>32748</v>
      </c>
      <c r="C40" s="10">
        <v>25228</v>
      </c>
      <c r="D40" s="10">
        <v>21325</v>
      </c>
    </row>
    <row r="41" spans="1:4" x14ac:dyDescent="0.25">
      <c r="A41" s="4" t="s">
        <v>30</v>
      </c>
      <c r="B41" s="10">
        <v>21223</v>
      </c>
      <c r="C41" s="10">
        <v>14111</v>
      </c>
      <c r="D41" s="10">
        <v>11264</v>
      </c>
    </row>
    <row r="42" spans="1:4" x14ac:dyDescent="0.25">
      <c r="A42" s="11" t="s">
        <v>31</v>
      </c>
      <c r="B42" s="12">
        <f>+SUM(B36:B41)</f>
        <v>135405</v>
      </c>
      <c r="C42" s="12">
        <f t="shared" ref="C42:D42" si="9">+SUM(C36:C41)</f>
        <v>134836</v>
      </c>
      <c r="D42" s="12">
        <f t="shared" si="9"/>
        <v>143713</v>
      </c>
    </row>
    <row r="43" spans="1:4" x14ac:dyDescent="0.25">
      <c r="A43" t="s">
        <v>48</v>
      </c>
      <c r="B43" s="10"/>
      <c r="C43" s="10"/>
      <c r="D43" s="10"/>
    </row>
    <row r="44" spans="1:4" x14ac:dyDescent="0.25">
      <c r="A44" s="4" t="s">
        <v>27</v>
      </c>
      <c r="B44" s="10">
        <v>120805</v>
      </c>
      <c r="C44" s="10">
        <v>127877</v>
      </c>
      <c r="D44" s="10">
        <v>100887</v>
      </c>
    </row>
    <row r="45" spans="1:4" x14ac:dyDescent="0.25">
      <c r="A45" s="4" t="s">
        <v>32</v>
      </c>
      <c r="B45" s="10">
        <v>42117</v>
      </c>
      <c r="C45" s="10">
        <v>39440</v>
      </c>
      <c r="D45" s="10">
        <v>36766</v>
      </c>
    </row>
    <row r="46" spans="1:4" x14ac:dyDescent="0.25">
      <c r="A46" s="4" t="s">
        <v>49</v>
      </c>
      <c r="B46" s="10">
        <v>54428</v>
      </c>
      <c r="C46" s="10">
        <v>48849</v>
      </c>
      <c r="D46" s="10">
        <v>42522</v>
      </c>
    </row>
    <row r="47" spans="1:4" x14ac:dyDescent="0.25">
      <c r="A47" s="11" t="s">
        <v>50</v>
      </c>
      <c r="B47" s="12">
        <f>+SUM(B44:B46)</f>
        <v>217350</v>
      </c>
      <c r="C47" s="12">
        <f t="shared" ref="C47:D47" si="10">+SUM(C44:C46)</f>
        <v>216166</v>
      </c>
      <c r="D47" s="12">
        <f t="shared" si="10"/>
        <v>180175</v>
      </c>
    </row>
    <row r="48" spans="1:4" x14ac:dyDescent="0.25">
      <c r="A48" s="13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50" spans="1:4" x14ac:dyDescent="0.25">
      <c r="A50" t="s">
        <v>34</v>
      </c>
    </row>
    <row r="51" spans="1:4" x14ac:dyDescent="0.25">
      <c r="A51" s="4" t="s">
        <v>35</v>
      </c>
      <c r="B51" s="10">
        <v>64115</v>
      </c>
      <c r="C51" s="10">
        <v>54763</v>
      </c>
      <c r="D51" s="10">
        <v>42296</v>
      </c>
    </row>
    <row r="52" spans="1:4" x14ac:dyDescent="0.25">
      <c r="A52" s="4" t="s">
        <v>36</v>
      </c>
      <c r="B52" s="10">
        <v>60845</v>
      </c>
      <c r="C52" s="10">
        <v>47493</v>
      </c>
      <c r="D52" s="10">
        <v>42684</v>
      </c>
    </row>
    <row r="53" spans="1:4" x14ac:dyDescent="0.25">
      <c r="A53" s="4" t="s">
        <v>37</v>
      </c>
      <c r="B53" s="10">
        <v>7912</v>
      </c>
      <c r="C53" s="10">
        <v>7612</v>
      </c>
      <c r="D53" s="10">
        <v>6643</v>
      </c>
    </row>
    <row r="54" spans="1:4" x14ac:dyDescent="0.25">
      <c r="A54" s="4" t="s">
        <v>38</v>
      </c>
      <c r="B54" s="10">
        <v>9982</v>
      </c>
      <c r="C54" s="10">
        <v>6000</v>
      </c>
      <c r="D54" s="10">
        <v>4996</v>
      </c>
    </row>
    <row r="55" spans="1:4" x14ac:dyDescent="0.25">
      <c r="A55" s="4" t="s">
        <v>39</v>
      </c>
      <c r="B55" s="10">
        <v>11128</v>
      </c>
      <c r="C55" s="10">
        <v>9613</v>
      </c>
      <c r="D55" s="10">
        <v>8773</v>
      </c>
    </row>
    <row r="56" spans="1:4" x14ac:dyDescent="0.25">
      <c r="A56" s="11" t="s">
        <v>40</v>
      </c>
      <c r="B56" s="12">
        <f>+SUM(B51:B55)</f>
        <v>153982</v>
      </c>
      <c r="C56" s="12">
        <f t="shared" ref="C56:D56" si="12">+SUM(C51:C55)</f>
        <v>125481</v>
      </c>
      <c r="D56" s="12">
        <f t="shared" si="12"/>
        <v>105392</v>
      </c>
    </row>
    <row r="57" spans="1:4" x14ac:dyDescent="0.25">
      <c r="A57" t="s">
        <v>51</v>
      </c>
      <c r="B57" s="10"/>
      <c r="C57" s="10"/>
      <c r="D57" s="10"/>
    </row>
    <row r="58" spans="1:4" x14ac:dyDescent="0.25">
      <c r="A58" s="4" t="s">
        <v>37</v>
      </c>
      <c r="B58" s="10"/>
      <c r="C58" s="10"/>
      <c r="D58" s="10"/>
    </row>
    <row r="59" spans="1:4" x14ac:dyDescent="0.25">
      <c r="A59" s="4" t="s">
        <v>39</v>
      </c>
      <c r="B59" s="10">
        <v>98959</v>
      </c>
      <c r="C59" s="10">
        <v>109106</v>
      </c>
      <c r="D59" s="10">
        <v>98667</v>
      </c>
    </row>
    <row r="60" spans="1:4" x14ac:dyDescent="0.25">
      <c r="A60" s="4" t="s">
        <v>52</v>
      </c>
      <c r="B60" s="10">
        <v>49142</v>
      </c>
      <c r="C60" s="10">
        <v>53325</v>
      </c>
      <c r="D60" s="10">
        <v>54490</v>
      </c>
    </row>
    <row r="61" spans="1:4" x14ac:dyDescent="0.25">
      <c r="A61" s="17" t="s">
        <v>53</v>
      </c>
      <c r="B61" s="18">
        <f>+B59+B60</f>
        <v>148101</v>
      </c>
      <c r="C61" s="18">
        <f t="shared" ref="C61:D61" si="13">+C59+C60</f>
        <v>162431</v>
      </c>
      <c r="D61" s="18">
        <f t="shared" si="13"/>
        <v>153157</v>
      </c>
    </row>
    <row r="62" spans="1:4" x14ac:dyDescent="0.25">
      <c r="A62" s="11" t="s">
        <v>41</v>
      </c>
      <c r="B62" s="12">
        <f>+B56+B61</f>
        <v>302083</v>
      </c>
      <c r="C62" s="12">
        <f t="shared" ref="C62:D62" si="14">+C56+C61</f>
        <v>287912</v>
      </c>
      <c r="D62" s="12">
        <f t="shared" si="14"/>
        <v>258549</v>
      </c>
    </row>
    <row r="63" spans="1:4" x14ac:dyDescent="0.25">
      <c r="B63" s="10"/>
      <c r="C63" s="10"/>
      <c r="D63" s="10"/>
    </row>
    <row r="64" spans="1:4" x14ac:dyDescent="0.25">
      <c r="A64" t="s">
        <v>42</v>
      </c>
      <c r="B64" s="10"/>
      <c r="C64" s="10"/>
      <c r="D64" s="10"/>
    </row>
    <row r="65" spans="1:4" x14ac:dyDescent="0.25">
      <c r="A65" s="4" t="s">
        <v>54</v>
      </c>
      <c r="B65" s="10">
        <v>64849</v>
      </c>
      <c r="C65" s="10">
        <v>57365</v>
      </c>
      <c r="D65" s="10">
        <v>50779</v>
      </c>
    </row>
    <row r="66" spans="1:4" x14ac:dyDescent="0.25">
      <c r="A66" s="4" t="s">
        <v>43</v>
      </c>
      <c r="B66" s="10">
        <v>-3068</v>
      </c>
      <c r="C66" s="10">
        <v>5562</v>
      </c>
      <c r="D66" s="10">
        <v>14966</v>
      </c>
    </row>
    <row r="67" spans="1:4" x14ac:dyDescent="0.25">
      <c r="A67" s="4" t="s">
        <v>44</v>
      </c>
      <c r="B67" s="10">
        <v>-11109</v>
      </c>
      <c r="C67" s="10">
        <v>163</v>
      </c>
      <c r="D67" s="10">
        <v>-406</v>
      </c>
    </row>
    <row r="68" spans="1:4" x14ac:dyDescent="0.25">
      <c r="A68" s="11" t="s">
        <v>45</v>
      </c>
      <c r="B68" s="12">
        <f>+SUM(B65:B67)</f>
        <v>50672</v>
      </c>
      <c r="C68" s="12">
        <f t="shared" ref="C68:D68" si="15">+SUM(C65:C67)</f>
        <v>63090</v>
      </c>
      <c r="D68" s="12">
        <f t="shared" si="15"/>
        <v>65339</v>
      </c>
    </row>
    <row r="69" spans="1:4" x14ac:dyDescent="0.25">
      <c r="A69" s="13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1" spans="1:4" x14ac:dyDescent="0.25">
      <c r="A71" s="31" t="s">
        <v>55</v>
      </c>
      <c r="B71" s="31"/>
      <c r="C71" s="31"/>
      <c r="D71" s="31"/>
    </row>
    <row r="72" spans="1:4" x14ac:dyDescent="0.25">
      <c r="B72" s="30" t="s">
        <v>23</v>
      </c>
      <c r="C72" s="30"/>
      <c r="D72" s="30"/>
    </row>
    <row r="73" spans="1:4" x14ac:dyDescent="0.25">
      <c r="B73" s="2">
        <f>+B33</f>
        <v>2022</v>
      </c>
      <c r="C73" s="2">
        <f t="shared" ref="C73:D73" si="17">+C33</f>
        <v>2021</v>
      </c>
      <c r="D73" s="2">
        <f t="shared" si="17"/>
        <v>2020</v>
      </c>
    </row>
    <row r="75" spans="1:4" x14ac:dyDescent="0.25">
      <c r="A75" s="2" t="s">
        <v>56</v>
      </c>
      <c r="B75" s="19"/>
      <c r="C75" s="19"/>
      <c r="D75" s="19"/>
    </row>
    <row r="76" spans="1:4" x14ac:dyDescent="0.25">
      <c r="A76" t="s">
        <v>57</v>
      </c>
      <c r="B76" s="10">
        <f>+B22</f>
        <v>99803</v>
      </c>
      <c r="C76" s="10">
        <f t="shared" ref="C76:D76" si="18">+C22</f>
        <v>94680</v>
      </c>
      <c r="D76" s="10">
        <f t="shared" si="18"/>
        <v>57411</v>
      </c>
    </row>
    <row r="77" spans="1:4" x14ac:dyDescent="0.25">
      <c r="A77" s="20" t="s">
        <v>18</v>
      </c>
      <c r="B77" s="19"/>
      <c r="C77" s="19"/>
      <c r="D77" s="19"/>
    </row>
    <row r="78" spans="1:4" x14ac:dyDescent="0.25">
      <c r="A78" s="4" t="s">
        <v>58</v>
      </c>
      <c r="B78" s="10"/>
      <c r="C78" s="10"/>
      <c r="D78" s="10"/>
    </row>
    <row r="79" spans="1:4" x14ac:dyDescent="0.25">
      <c r="A79" s="21" t="s">
        <v>59</v>
      </c>
      <c r="B79" s="10">
        <v>11104</v>
      </c>
      <c r="C79" s="10">
        <v>11284</v>
      </c>
      <c r="D79" s="10">
        <v>11056</v>
      </c>
    </row>
    <row r="80" spans="1:4" x14ac:dyDescent="0.25">
      <c r="A80" s="21" t="s">
        <v>83</v>
      </c>
      <c r="B80" s="10">
        <v>9038</v>
      </c>
      <c r="C80" s="10">
        <v>7906</v>
      </c>
      <c r="D80" s="10">
        <v>6829</v>
      </c>
    </row>
    <row r="81" spans="1:4" x14ac:dyDescent="0.25">
      <c r="A81" s="21" t="s">
        <v>60</v>
      </c>
      <c r="B81" s="10">
        <v>895</v>
      </c>
      <c r="C81" s="10">
        <v>-4774</v>
      </c>
      <c r="D81" s="10">
        <v>-215</v>
      </c>
    </row>
    <row r="82" spans="1:4" x14ac:dyDescent="0.25">
      <c r="A82" s="21" t="s">
        <v>61</v>
      </c>
      <c r="B82" s="10">
        <v>111</v>
      </c>
      <c r="C82" s="10">
        <v>-147</v>
      </c>
      <c r="D82" s="10">
        <v>-97</v>
      </c>
    </row>
    <row r="83" spans="1:4" x14ac:dyDescent="0.25">
      <c r="A83" t="s">
        <v>62</v>
      </c>
      <c r="B83" s="10"/>
      <c r="C83" s="10"/>
      <c r="D83" s="10"/>
    </row>
    <row r="84" spans="1:4" x14ac:dyDescent="0.25">
      <c r="A84" s="4" t="s">
        <v>28</v>
      </c>
      <c r="B84" s="10">
        <v>-1823</v>
      </c>
      <c r="C84" s="10">
        <v>-10125</v>
      </c>
      <c r="D84" s="10">
        <v>6917</v>
      </c>
    </row>
    <row r="85" spans="1:4" x14ac:dyDescent="0.25">
      <c r="A85" s="4" t="s">
        <v>29</v>
      </c>
      <c r="B85" s="10">
        <v>1484</v>
      </c>
      <c r="C85" s="10">
        <v>-2642</v>
      </c>
      <c r="D85" s="10">
        <v>-127</v>
      </c>
    </row>
    <row r="86" spans="1:4" x14ac:dyDescent="0.25">
      <c r="A86" s="4" t="s">
        <v>47</v>
      </c>
      <c r="B86" s="10">
        <v>-7520</v>
      </c>
      <c r="C86" s="10">
        <v>-3903</v>
      </c>
      <c r="D86" s="10">
        <v>1553</v>
      </c>
    </row>
    <row r="87" spans="1:4" x14ac:dyDescent="0.25">
      <c r="A87" s="4" t="s">
        <v>84</v>
      </c>
      <c r="B87" s="10">
        <v>-6499</v>
      </c>
      <c r="C87" s="10">
        <v>-8042</v>
      </c>
      <c r="D87" s="10">
        <v>-9588</v>
      </c>
    </row>
    <row r="88" spans="1:4" x14ac:dyDescent="0.25">
      <c r="A88" s="4" t="s">
        <v>35</v>
      </c>
      <c r="B88" s="10">
        <v>9448</v>
      </c>
      <c r="C88" s="10">
        <v>12326</v>
      </c>
      <c r="D88" s="10">
        <v>-4062</v>
      </c>
    </row>
    <row r="89" spans="1:4" x14ac:dyDescent="0.25">
      <c r="A89" s="4" t="s">
        <v>37</v>
      </c>
      <c r="B89" s="10">
        <v>478</v>
      </c>
      <c r="C89" s="10">
        <v>1676</v>
      </c>
      <c r="D89" s="10">
        <v>2081</v>
      </c>
    </row>
    <row r="90" spans="1:4" x14ac:dyDescent="0.25">
      <c r="A90" s="4" t="s">
        <v>85</v>
      </c>
      <c r="B90" s="10">
        <v>5632</v>
      </c>
      <c r="C90" s="10">
        <v>5799</v>
      </c>
      <c r="D90" s="10">
        <v>8916</v>
      </c>
    </row>
    <row r="91" spans="1:4" x14ac:dyDescent="0.25">
      <c r="A91" s="11" t="s">
        <v>63</v>
      </c>
      <c r="B91" s="12">
        <f>+SUM(B76:B90)</f>
        <v>122151</v>
      </c>
      <c r="C91" s="12">
        <f t="shared" ref="C91:D91" si="19">+SUM(C76:C90)</f>
        <v>104038</v>
      </c>
      <c r="D91" s="12">
        <f t="shared" si="19"/>
        <v>80674</v>
      </c>
    </row>
    <row r="92" spans="1:4" x14ac:dyDescent="0.25">
      <c r="A92" s="2" t="s">
        <v>64</v>
      </c>
      <c r="B92" s="10"/>
      <c r="C92" s="10"/>
      <c r="D92" s="10"/>
    </row>
    <row r="93" spans="1:4" x14ac:dyDescent="0.25">
      <c r="A93" s="4" t="s">
        <v>65</v>
      </c>
      <c r="B93" s="10">
        <v>-76923</v>
      </c>
      <c r="C93" s="10">
        <v>-109558</v>
      </c>
      <c r="D93" s="10">
        <v>-114938</v>
      </c>
    </row>
    <row r="94" spans="1:4" x14ac:dyDescent="0.25">
      <c r="A94" s="4" t="s">
        <v>66</v>
      </c>
      <c r="B94" s="10">
        <v>29917</v>
      </c>
      <c r="C94" s="10">
        <v>59023</v>
      </c>
      <c r="D94" s="10">
        <v>69918</v>
      </c>
    </row>
    <row r="95" spans="1:4" x14ac:dyDescent="0.25">
      <c r="A95" s="4" t="s">
        <v>67</v>
      </c>
      <c r="B95" s="10">
        <v>37446</v>
      </c>
      <c r="C95" s="10">
        <v>47460</v>
      </c>
      <c r="D95" s="10">
        <v>50473</v>
      </c>
    </row>
    <row r="96" spans="1:4" x14ac:dyDescent="0.25">
      <c r="A96" s="4" t="s">
        <v>68</v>
      </c>
      <c r="B96" s="10">
        <v>-10708</v>
      </c>
      <c r="C96" s="10">
        <v>-11085</v>
      </c>
      <c r="D96" s="10">
        <v>-7309</v>
      </c>
    </row>
    <row r="97" spans="1:4" x14ac:dyDescent="0.25">
      <c r="A97" s="4" t="s">
        <v>69</v>
      </c>
      <c r="B97" s="10">
        <v>-306</v>
      </c>
      <c r="C97" s="10">
        <v>-33</v>
      </c>
      <c r="D97" s="10">
        <v>-1524</v>
      </c>
    </row>
    <row r="98" spans="1:4" x14ac:dyDescent="0.25">
      <c r="A98" s="4" t="s">
        <v>61</v>
      </c>
      <c r="B98" s="10">
        <v>-1780</v>
      </c>
      <c r="C98" s="10">
        <v>-352</v>
      </c>
      <c r="D98" s="10">
        <v>-909</v>
      </c>
    </row>
    <row r="99" spans="1:4" x14ac:dyDescent="0.25">
      <c r="A99" s="11" t="s">
        <v>70</v>
      </c>
      <c r="B99" s="12">
        <f>+SUM(B93:B98)</f>
        <v>-22354</v>
      </c>
      <c r="C99" s="12">
        <f t="shared" ref="C99:D99" si="20">+SUM(C93:C98)</f>
        <v>-14545</v>
      </c>
      <c r="D99" s="12">
        <f t="shared" si="20"/>
        <v>-4289</v>
      </c>
    </row>
    <row r="100" spans="1:4" x14ac:dyDescent="0.25">
      <c r="A100" s="2" t="s">
        <v>71</v>
      </c>
      <c r="B100" s="10"/>
      <c r="C100" s="10"/>
      <c r="D100" s="10"/>
    </row>
    <row r="101" spans="1:4" x14ac:dyDescent="0.25">
      <c r="A101" s="4" t="s">
        <v>86</v>
      </c>
      <c r="B101" s="10">
        <v>-6223</v>
      </c>
      <c r="C101" s="10">
        <v>-6556</v>
      </c>
      <c r="D101" s="10">
        <v>-3634</v>
      </c>
    </row>
    <row r="102" spans="1:4" x14ac:dyDescent="0.25">
      <c r="A102" s="4" t="s">
        <v>72</v>
      </c>
      <c r="B102" s="10">
        <v>-14841</v>
      </c>
      <c r="C102" s="10">
        <v>-14467</v>
      </c>
      <c r="D102" s="10">
        <v>-14081</v>
      </c>
    </row>
    <row r="103" spans="1:4" x14ac:dyDescent="0.25">
      <c r="A103" s="4" t="s">
        <v>73</v>
      </c>
      <c r="B103" s="10">
        <v>-89402</v>
      </c>
      <c r="C103" s="10">
        <v>-85971</v>
      </c>
      <c r="D103" s="10">
        <v>-72358</v>
      </c>
    </row>
    <row r="104" spans="1:4" x14ac:dyDescent="0.25">
      <c r="A104" s="4" t="s">
        <v>74</v>
      </c>
      <c r="B104" s="10">
        <v>5465</v>
      </c>
      <c r="C104" s="10">
        <v>20393</v>
      </c>
      <c r="D104" s="10">
        <v>16091</v>
      </c>
    </row>
    <row r="105" spans="1:4" x14ac:dyDescent="0.25">
      <c r="A105" s="4" t="s">
        <v>75</v>
      </c>
      <c r="B105" s="10">
        <v>-9543</v>
      </c>
      <c r="C105" s="10">
        <v>-8750</v>
      </c>
      <c r="D105" s="10">
        <v>-12629</v>
      </c>
    </row>
    <row r="106" spans="1:4" x14ac:dyDescent="0.25">
      <c r="A106" s="4" t="s">
        <v>76</v>
      </c>
      <c r="B106" s="10">
        <v>3955</v>
      </c>
      <c r="C106" s="10">
        <v>1022</v>
      </c>
      <c r="D106" s="10">
        <v>-963</v>
      </c>
    </row>
    <row r="107" spans="1:4" x14ac:dyDescent="0.25">
      <c r="A107" s="4" t="s">
        <v>61</v>
      </c>
      <c r="B107" s="10">
        <v>-160</v>
      </c>
      <c r="C107" s="10">
        <v>976</v>
      </c>
      <c r="D107" s="10">
        <v>754</v>
      </c>
    </row>
    <row r="108" spans="1:4" x14ac:dyDescent="0.25">
      <c r="A108" s="11" t="s">
        <v>77</v>
      </c>
      <c r="B108" s="12">
        <f>+SUM(B101:B107)</f>
        <v>-110749</v>
      </c>
      <c r="C108" s="12">
        <f t="shared" ref="C108:D108" si="21">+SUM(C101:C107)</f>
        <v>-93353</v>
      </c>
      <c r="D108" s="12">
        <f t="shared" si="21"/>
        <v>-86820</v>
      </c>
    </row>
    <row r="109" spans="1:4" x14ac:dyDescent="0.25">
      <c r="A109" s="11" t="s">
        <v>78</v>
      </c>
      <c r="B109" s="12">
        <f>+B91+B99+B108</f>
        <v>-10952</v>
      </c>
      <c r="C109" s="12">
        <f t="shared" ref="C109:D109" si="22">+C91+C99+C108</f>
        <v>-3860</v>
      </c>
      <c r="D109" s="12">
        <f t="shared" si="22"/>
        <v>-10435</v>
      </c>
    </row>
    <row r="110" spans="1:4" x14ac:dyDescent="0.25">
      <c r="A110" s="13" t="s">
        <v>79</v>
      </c>
      <c r="B110" s="14">
        <v>24977</v>
      </c>
      <c r="C110" s="14">
        <v>35929</v>
      </c>
      <c r="D110" s="14">
        <v>39789</v>
      </c>
    </row>
    <row r="111" spans="1:4" x14ac:dyDescent="0.25">
      <c r="B111" s="10"/>
      <c r="C111" s="10"/>
      <c r="D111" s="10"/>
    </row>
    <row r="112" spans="1:4" x14ac:dyDescent="0.25">
      <c r="A112" t="s">
        <v>80</v>
      </c>
      <c r="B112" s="10"/>
      <c r="C112" s="10"/>
      <c r="D112" s="10"/>
    </row>
    <row r="113" spans="1:4" x14ac:dyDescent="0.25">
      <c r="A113" t="s">
        <v>81</v>
      </c>
      <c r="B113" s="10">
        <v>19573</v>
      </c>
      <c r="C113" s="10">
        <v>25385</v>
      </c>
      <c r="D113" s="10">
        <v>9501</v>
      </c>
    </row>
    <row r="114" spans="1:4" x14ac:dyDescent="0.25">
      <c r="A114" t="s">
        <v>82</v>
      </c>
      <c r="B114" s="10">
        <v>2865</v>
      </c>
      <c r="C114" s="10">
        <v>2687</v>
      </c>
      <c r="D114" s="10">
        <v>3002</v>
      </c>
    </row>
  </sheetData>
  <mergeCells count="2">
    <mergeCell ref="B72:D7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1"/>
  <sheetViews>
    <sheetView tabSelected="1" workbookViewId="0">
      <selection activeCell="E67" sqref="E67"/>
    </sheetView>
  </sheetViews>
  <sheetFormatPr defaultColWidth="10" defaultRowHeight="15" x14ac:dyDescent="0.25"/>
  <cols>
    <col min="1" max="1" width="4.7109375" customWidth="1"/>
    <col min="2" max="2" width="44.85546875" customWidth="1"/>
    <col min="3" max="5" width="13.7109375" bestFit="1" customWidth="1"/>
    <col min="8" max="8" width="11" bestFit="1" customWidth="1"/>
  </cols>
  <sheetData>
    <row r="1" spans="1:10" ht="60" customHeight="1" x14ac:dyDescent="0.4">
      <c r="A1" s="6"/>
      <c r="B1" s="22" t="s">
        <v>0</v>
      </c>
      <c r="C1" s="23"/>
      <c r="D1" s="23"/>
      <c r="E1" s="23"/>
      <c r="F1" s="23"/>
      <c r="G1" s="23"/>
      <c r="H1" s="23"/>
      <c r="I1" s="23"/>
      <c r="J1" s="23"/>
    </row>
    <row r="2" spans="1:10" x14ac:dyDescent="0.25">
      <c r="C2" s="30" t="s">
        <v>23</v>
      </c>
      <c r="D2" s="30"/>
      <c r="E2" s="30"/>
    </row>
    <row r="3" spans="1:10" x14ac:dyDescent="0.25">
      <c r="C3" s="2">
        <f>+'Financial Statements'!B4</f>
        <v>2022</v>
      </c>
      <c r="D3" s="2">
        <f>+'Financial Statements'!C4</f>
        <v>2021</v>
      </c>
      <c r="E3" s="2">
        <f>+'Financial Statements'!D4</f>
        <v>2020</v>
      </c>
    </row>
    <row r="4" spans="1:10" x14ac:dyDescent="0.25">
      <c r="A4" s="24">
        <v>1</v>
      </c>
      <c r="B4" s="2" t="s">
        <v>99</v>
      </c>
    </row>
    <row r="5" spans="1:10" x14ac:dyDescent="0.25">
      <c r="A5" s="24">
        <f>+A4+0.1</f>
        <v>1.1000000000000001</v>
      </c>
      <c r="B5" s="4" t="s">
        <v>100</v>
      </c>
      <c r="C5" s="32">
        <f>'Financial Statements'!B42/'Financial Statements'!B56</f>
        <v>0.87935602862672257</v>
      </c>
      <c r="D5" s="32">
        <f>'Financial Statements'!C42/'Financial Statements'!C56</f>
        <v>1.0745531195957954</v>
      </c>
      <c r="E5" s="32">
        <f>'Financial Statements'!D42/'Financial Statements'!D56</f>
        <v>1.3636044481554577</v>
      </c>
    </row>
    <row r="6" spans="1:10" x14ac:dyDescent="0.25">
      <c r="A6" s="24">
        <f t="shared" ref="A6:A13" si="0">+A5+0.1</f>
        <v>1.2000000000000002</v>
      </c>
      <c r="B6" s="4" t="s">
        <v>101</v>
      </c>
      <c r="C6" s="32">
        <f>'Financial Statements'!B42-'Financial Statements'!B39/'Financial Statements'!B56</f>
        <v>135404.96787936252</v>
      </c>
      <c r="D6" s="32">
        <f>'Financial Statements'!C42-'Financial Statements'!C39/'Financial Statements'!C56</f>
        <v>134835.94756178226</v>
      </c>
      <c r="E6" s="32">
        <f>'Financial Statements'!D42-'Financial Statements'!D39/'Financial Statements'!D56</f>
        <v>143712.96146766358</v>
      </c>
    </row>
    <row r="7" spans="1:10" x14ac:dyDescent="0.25">
      <c r="A7" s="24">
        <f t="shared" si="0"/>
        <v>1.3000000000000003</v>
      </c>
      <c r="B7" s="4" t="s">
        <v>102</v>
      </c>
      <c r="C7" s="32">
        <f>'Financial Statements'!B36+'Financial Statements'!B37/'Financial Statements'!B56</f>
        <v>23646.160135600265</v>
      </c>
      <c r="D7" s="32">
        <f>'Financial Statements'!C36+'Financial Statements'!C37/'Financial Statements'!C56</f>
        <v>34940.22074258254</v>
      </c>
      <c r="E7" s="32">
        <f>'Financial Statements'!D36+'Financial Statements'!D37/'Financial Statements'!D56</f>
        <v>38016.502191817213</v>
      </c>
    </row>
    <row r="8" spans="1:10" x14ac:dyDescent="0.25">
      <c r="A8" s="24">
        <f t="shared" si="0"/>
        <v>1.4000000000000004</v>
      </c>
      <c r="B8" s="4" t="s">
        <v>103</v>
      </c>
      <c r="C8" s="32">
        <f>'Financial Statements'!B42/'Financial Statements'!B16</f>
        <v>5.3959113732366299</v>
      </c>
      <c r="D8" s="32">
        <f>'Financial Statements'!C42/'Financial Statements'!C16</f>
        <v>6.1364401765803489</v>
      </c>
      <c r="E8" s="32">
        <f>'Financial Statements'!D42/'Financial Statements'!D16</f>
        <v>7.2159570194818237</v>
      </c>
    </row>
    <row r="9" spans="1:10" x14ac:dyDescent="0.25">
      <c r="A9" s="24">
        <f t="shared" si="0"/>
        <v>1.5000000000000004</v>
      </c>
      <c r="B9" s="4" t="s">
        <v>104</v>
      </c>
      <c r="C9" s="32">
        <f>'Financial Statements'!B39/'Financial Statements'!B12*365</f>
        <v>8.0756980666171607</v>
      </c>
      <c r="D9" s="32">
        <f>'Financial Statements'!C39/'Financial Statements'!C12*365</f>
        <v>11.27659274770989</v>
      </c>
      <c r="E9" s="32">
        <f>'Financial Statements'!D39/'Financial Statements'!D12*365</f>
        <v>8.7418833562358831</v>
      </c>
    </row>
    <row r="10" spans="1:10" x14ac:dyDescent="0.25">
      <c r="A10" s="24">
        <f t="shared" si="0"/>
        <v>1.6000000000000005</v>
      </c>
      <c r="B10" s="4" t="s">
        <v>105</v>
      </c>
      <c r="C10" s="32">
        <f>'Financial Statements'!B51/'Financial Statements'!B12*365</f>
        <v>104.68527730310539</v>
      </c>
      <c r="D10" s="32">
        <f>'Financial Statements'!C51/'Financial Statements'!C12*365</f>
        <v>93.851071222315596</v>
      </c>
      <c r="E10" s="32">
        <f>'Financial Statements'!D51/'Financial Statements'!D12*365</f>
        <v>91.048189715674198</v>
      </c>
    </row>
    <row r="11" spans="1:10" x14ac:dyDescent="0.25">
      <c r="A11" s="24">
        <f t="shared" si="0"/>
        <v>1.7000000000000006</v>
      </c>
      <c r="B11" s="4" t="s">
        <v>106</v>
      </c>
      <c r="C11" s="32">
        <f>'Financial Statements'!B38/'Financial Statements'!B8*365</f>
        <v>26.087825363656648</v>
      </c>
      <c r="D11" s="32">
        <f>'Financial Statements'!C38/'Financial Statements'!C8*365</f>
        <v>26.219311841713207</v>
      </c>
      <c r="E11" s="32">
        <f>'Financial Statements'!D38/'Financial Statements'!D8*365</f>
        <v>21.433437152796749</v>
      </c>
    </row>
    <row r="12" spans="1:10" x14ac:dyDescent="0.25">
      <c r="A12" s="24">
        <f t="shared" si="0"/>
        <v>1.8000000000000007</v>
      </c>
      <c r="B12" s="4" t="s">
        <v>107</v>
      </c>
      <c r="C12" s="32">
        <f>C9+C11-C10</f>
        <v>-70.521753872831582</v>
      </c>
      <c r="D12" s="32">
        <f t="shared" ref="D12:E12" si="1">D9+D11-D10</f>
        <v>-56.355166632892498</v>
      </c>
      <c r="E12" s="32">
        <f t="shared" si="1"/>
        <v>-60.872869206641568</v>
      </c>
    </row>
    <row r="13" spans="1:10" x14ac:dyDescent="0.25">
      <c r="A13" s="24">
        <f t="shared" si="0"/>
        <v>1.9000000000000008</v>
      </c>
      <c r="B13" s="4" t="s">
        <v>108</v>
      </c>
      <c r="C13" s="32">
        <f>C14/'Financial Statements'!B8*100</f>
        <v>-4.7110527276784806</v>
      </c>
      <c r="D13" s="32">
        <f>D14/'Financial Statements'!C8*100</f>
        <v>2.5572895737486232</v>
      </c>
      <c r="E13" s="32">
        <f>E14/'Financial Statements'!D8*100</f>
        <v>13.959528623208204</v>
      </c>
    </row>
    <row r="14" spans="1:10" x14ac:dyDescent="0.25">
      <c r="A14" s="24"/>
      <c r="B14" s="21" t="s">
        <v>109</v>
      </c>
      <c r="C14" s="32">
        <f>'Financial Statements'!B42-'Financial Statements'!B56</f>
        <v>-18577</v>
      </c>
      <c r="D14" s="32">
        <f>'Financial Statements'!C42-'Financial Statements'!C56</f>
        <v>9355</v>
      </c>
      <c r="E14" s="32">
        <f>'Financial Statements'!D42-'Financial Statements'!D56</f>
        <v>38321</v>
      </c>
    </row>
    <row r="15" spans="1:10" x14ac:dyDescent="0.25">
      <c r="A15" s="24"/>
      <c r="C15" s="32"/>
      <c r="D15" s="32"/>
      <c r="E15" s="32"/>
    </row>
    <row r="16" spans="1:10" x14ac:dyDescent="0.25">
      <c r="A16" s="24">
        <f>+A4+1</f>
        <v>2</v>
      </c>
      <c r="B16" s="5" t="s">
        <v>110</v>
      </c>
      <c r="C16" s="32"/>
      <c r="D16" s="32"/>
      <c r="E16" s="32"/>
    </row>
    <row r="17" spans="1:5" x14ac:dyDescent="0.25">
      <c r="A17" s="24">
        <f>+A16+0.1</f>
        <v>2.1</v>
      </c>
      <c r="B17" s="4" t="s">
        <v>9</v>
      </c>
      <c r="C17" s="32">
        <f>'Financial Statements'!B13/'Financial Statements'!B8*100</f>
        <v>43.309630561360088</v>
      </c>
      <c r="D17" s="32">
        <f>'Financial Statements'!C13/'Financial Statements'!C8*100</f>
        <v>41.779359625167778</v>
      </c>
      <c r="E17" s="32">
        <f>'Financial Statements'!D13/'Financial Statements'!D8*100</f>
        <v>38.233247727810863</v>
      </c>
    </row>
    <row r="18" spans="1:5" x14ac:dyDescent="0.25">
      <c r="A18" s="24">
        <f>+A17+0.1</f>
        <v>2.2000000000000002</v>
      </c>
      <c r="B18" s="4" t="s">
        <v>111</v>
      </c>
      <c r="C18" s="32">
        <f>C19/'Financial Statements'!B8*100</f>
        <v>33.815757440506381</v>
      </c>
      <c r="D18" s="32">
        <f>D19/'Financial Statements'!C8*100</f>
        <v>36.640178012503519</v>
      </c>
      <c r="E18" s="32">
        <f>E19/'Financial Statements'!D8*100</f>
        <v>29.495655975083331</v>
      </c>
    </row>
    <row r="19" spans="1:5" x14ac:dyDescent="0.25">
      <c r="A19" s="24"/>
      <c r="B19" s="21" t="s">
        <v>112</v>
      </c>
      <c r="C19" s="32">
        <f>'Financial Statements'!B22+'Financial Statements'!B79+'Financial Statements'!B113+'Financial Statements'!B114</f>
        <v>133345</v>
      </c>
      <c r="D19" s="32">
        <f>'Financial Statements'!C22+'Financial Statements'!C79+'Financial Statements'!C113+'Financial Statements'!C114</f>
        <v>134036</v>
      </c>
      <c r="E19" s="32">
        <f>'Financial Statements'!D22+'Financial Statements'!D79+'Financial Statements'!D113+'Financial Statements'!D114</f>
        <v>80970</v>
      </c>
    </row>
    <row r="20" spans="1:5" x14ac:dyDescent="0.25">
      <c r="A20" s="24">
        <f>+A18+0.1</f>
        <v>2.3000000000000003</v>
      </c>
      <c r="B20" s="4" t="s">
        <v>113</v>
      </c>
      <c r="C20" s="32">
        <f>C21/'Financial Statements'!B8*100</f>
        <v>30.999827554726018</v>
      </c>
      <c r="D20" s="32">
        <f>D21/'Financial Statements'!C8*100</f>
        <v>33.555575602008652</v>
      </c>
      <c r="E20" s="32">
        <f>E21/'Financial Statements'!D8*100</f>
        <v>25.468189352130121</v>
      </c>
    </row>
    <row r="21" spans="1:5" x14ac:dyDescent="0.25">
      <c r="A21" s="24"/>
      <c r="B21" s="21" t="s">
        <v>114</v>
      </c>
      <c r="C21" s="32">
        <f>'Financial Statements'!B22+'Financial Statements'!B113+'Financial Statements'!B114</f>
        <v>122241</v>
      </c>
      <c r="D21" s="32">
        <f>'Financial Statements'!C22+'Financial Statements'!C113+'Financial Statements'!C114</f>
        <v>122752</v>
      </c>
      <c r="E21" s="32">
        <f>'Financial Statements'!D22+'Financial Statements'!D113+'Financial Statements'!D114</f>
        <v>69914</v>
      </c>
    </row>
    <row r="22" spans="1:5" x14ac:dyDescent="0.25">
      <c r="A22" s="24">
        <f>+A20+0.1</f>
        <v>2.4000000000000004</v>
      </c>
      <c r="B22" s="4" t="s">
        <v>115</v>
      </c>
      <c r="C22" s="32">
        <f>'Financial Statements'!B22/'Financial Statements'!B8*100</f>
        <v>25.309640705199733</v>
      </c>
      <c r="D22" s="32">
        <f>'Financial Statements'!C22/'Financial Statements'!C8*100</f>
        <v>25.881793355694239</v>
      </c>
      <c r="E22" s="32">
        <f>'Financial Statements'!D22/'Financial Statements'!D8*100</f>
        <v>20.913611278072235</v>
      </c>
    </row>
    <row r="23" spans="1:5" x14ac:dyDescent="0.25">
      <c r="A23" s="24"/>
      <c r="C23" s="32"/>
      <c r="D23" s="32"/>
      <c r="E23" s="32"/>
    </row>
    <row r="24" spans="1:5" x14ac:dyDescent="0.25">
      <c r="A24" s="24">
        <f>+A16+1</f>
        <v>3</v>
      </c>
      <c r="B24" s="2" t="s">
        <v>116</v>
      </c>
      <c r="C24" s="32"/>
      <c r="D24" s="32"/>
      <c r="E24" s="32"/>
    </row>
    <row r="25" spans="1:5" x14ac:dyDescent="0.25">
      <c r="A25" s="24">
        <f>+A24+0.1</f>
        <v>3.1</v>
      </c>
      <c r="B25" s="4" t="s">
        <v>117</v>
      </c>
      <c r="C25" s="32">
        <f>'Financial Statements'!B62/'Financial Statements'!B68</f>
        <v>5.9615369434796337</v>
      </c>
      <c r="D25" s="32">
        <f>'Financial Statements'!C62/'Financial Statements'!C68</f>
        <v>4.5635124425423994</v>
      </c>
      <c r="E25" s="32">
        <f>'Financial Statements'!D62/'Financial Statements'!D68</f>
        <v>3.9570394404566951</v>
      </c>
    </row>
    <row r="26" spans="1:5" x14ac:dyDescent="0.25">
      <c r="A26" s="24">
        <f t="shared" ref="A26:A30" si="2">+A25+0.1</f>
        <v>3.2</v>
      </c>
      <c r="B26" s="4" t="s">
        <v>118</v>
      </c>
      <c r="C26" s="32">
        <f>'Financial Statements'!B62/'Financial Statements'!B48</f>
        <v>0.85635355983614692</v>
      </c>
      <c r="D26" s="32">
        <f>'Financial Statements'!C62/'Financial Statements'!C48</f>
        <v>0.82025743443057308</v>
      </c>
      <c r="E26" s="32">
        <f>'Financial Statements'!D62/'Financial Statements'!D48</f>
        <v>0.79826668477992391</v>
      </c>
    </row>
    <row r="27" spans="1:5" x14ac:dyDescent="0.25">
      <c r="A27" s="24">
        <f t="shared" si="2"/>
        <v>3.3000000000000003</v>
      </c>
      <c r="B27" s="4" t="s">
        <v>119</v>
      </c>
      <c r="C27" s="32">
        <f>'Financial Statements'!B61/'Financial Statements'!B65</f>
        <v>2.2837823250936791</v>
      </c>
      <c r="D27" s="32">
        <f>'Financial Statements'!C61/'Financial Statements'!C65</f>
        <v>2.8315349080449752</v>
      </c>
      <c r="E27" s="32">
        <f>'Financial Statements'!D61/'Financial Statements'!D65</f>
        <v>3.0161484078063765</v>
      </c>
    </row>
    <row r="28" spans="1:5" x14ac:dyDescent="0.25">
      <c r="A28" s="24">
        <f t="shared" si="2"/>
        <v>3.4000000000000004</v>
      </c>
      <c r="B28" s="4" t="s">
        <v>120</v>
      </c>
      <c r="C28" s="32">
        <f>'List of Ratios'!C21/'Financial Statements'!B114</f>
        <v>42.667015706806282</v>
      </c>
      <c r="D28" s="32">
        <f>'List of Ratios'!D21/'Financial Statements'!C114</f>
        <v>45.683662076665428</v>
      </c>
      <c r="E28" s="32">
        <f>'List of Ratios'!E21/'Financial Statements'!D114</f>
        <v>23.289140572951364</v>
      </c>
    </row>
    <row r="29" spans="1:5" x14ac:dyDescent="0.25">
      <c r="A29" s="24">
        <f t="shared" si="2"/>
        <v>3.5000000000000004</v>
      </c>
      <c r="B29" s="4" t="s">
        <v>121</v>
      </c>
      <c r="C29" s="32">
        <f>C19/'Financial Statements'!B105+'Financial Statements'!B114</f>
        <v>2851.0269307345698</v>
      </c>
      <c r="D29" s="32">
        <f>D19/'Financial Statements'!C105+'Financial Statements'!C114</f>
        <v>2671.6815999999999</v>
      </c>
      <c r="E29" s="32">
        <f>E19/'Financial Statements'!D105+'Financial Statements'!D114</f>
        <v>2995.5885659988912</v>
      </c>
    </row>
    <row r="30" spans="1:5" x14ac:dyDescent="0.25">
      <c r="A30" s="24">
        <f t="shared" si="2"/>
        <v>3.6000000000000005</v>
      </c>
      <c r="B30" s="4" t="s">
        <v>122</v>
      </c>
      <c r="C30" s="32">
        <f>C31/222.03</f>
        <v>451.2858622708643</v>
      </c>
      <c r="D30" s="32">
        <f t="shared" ref="D30:E30" si="3">D31/222.03</f>
        <v>427.32513624285008</v>
      </c>
      <c r="E30" s="32">
        <f t="shared" si="3"/>
        <v>275.44926361302527</v>
      </c>
    </row>
    <row r="31" spans="1:5" x14ac:dyDescent="0.25">
      <c r="A31" s="24"/>
      <c r="B31" s="21" t="s">
        <v>123</v>
      </c>
      <c r="C31" s="32">
        <f>'Financial Statements'!B76+'Financial Statements'!B79+'Financial Statements'!B96</f>
        <v>100199</v>
      </c>
      <c r="D31" s="32">
        <f>'Financial Statements'!C76+'Financial Statements'!C79+'Financial Statements'!C96</f>
        <v>94879</v>
      </c>
      <c r="E31" s="32">
        <f>'Financial Statements'!D76+'Financial Statements'!D79+'Financial Statements'!D96</f>
        <v>61158</v>
      </c>
    </row>
    <row r="32" spans="1:5" x14ac:dyDescent="0.25">
      <c r="A32" s="24"/>
      <c r="C32" s="32"/>
      <c r="D32" s="32"/>
      <c r="E32" s="32"/>
    </row>
    <row r="33" spans="1:5" x14ac:dyDescent="0.25">
      <c r="A33" s="24">
        <f>+A24+1</f>
        <v>4</v>
      </c>
      <c r="B33" s="5" t="s">
        <v>124</v>
      </c>
      <c r="C33" s="32"/>
      <c r="D33" s="32"/>
      <c r="E33" s="32"/>
    </row>
    <row r="34" spans="1:5" x14ac:dyDescent="0.25">
      <c r="A34" s="24">
        <f>+A33+0.1</f>
        <v>4.0999999999999996</v>
      </c>
      <c r="B34" s="4" t="s">
        <v>125</v>
      </c>
      <c r="C34" s="32">
        <f>'Financial Statements'!B8/'Financial Statements'!B48</f>
        <v>1.1178523337727317</v>
      </c>
      <c r="D34" s="32">
        <f>'Financial Statements'!C8/'Financial Statements'!C48</f>
        <v>1.0422077367080529</v>
      </c>
      <c r="E34" s="32">
        <f>'Financial Statements'!D8/'Financial Statements'!D48</f>
        <v>0.84756150274168851</v>
      </c>
    </row>
    <row r="35" spans="1:5" x14ac:dyDescent="0.25">
      <c r="A35" s="24">
        <f t="shared" ref="A35:A37" si="4">+A34+0.1</f>
        <v>4.1999999999999993</v>
      </c>
      <c r="B35" s="4" t="s">
        <v>126</v>
      </c>
      <c r="C35" s="32">
        <f>'Financial Statements'!B8/'Financial Statements'!B45</f>
        <v>9.3626801529073767</v>
      </c>
      <c r="D35" s="32">
        <f>'Financial Statements'!C8/'Financial Statements'!C45</f>
        <v>9.2752789046653152</v>
      </c>
      <c r="E35" s="32">
        <f>'Financial Statements'!D8/'Financial Statements'!D45</f>
        <v>7.4665451776097482</v>
      </c>
    </row>
    <row r="36" spans="1:5" x14ac:dyDescent="0.25">
      <c r="A36" s="24">
        <f t="shared" si="4"/>
        <v>4.2999999999999989</v>
      </c>
      <c r="B36" s="4" t="s">
        <v>127</v>
      </c>
      <c r="C36" s="32">
        <f>'Financial Statements'!B12/'Financial Statements'!B39</f>
        <v>45.197331176708452</v>
      </c>
      <c r="D36" s="32">
        <f>'Financial Statements'!C12/'Financial Statements'!C39</f>
        <v>32.367933130699086</v>
      </c>
      <c r="E36" s="32">
        <f>'Financial Statements'!D12/'Financial Statements'!D39</f>
        <v>41.753016498399411</v>
      </c>
    </row>
    <row r="37" spans="1:5" x14ac:dyDescent="0.25">
      <c r="A37" s="24">
        <f t="shared" si="4"/>
        <v>4.3999999999999986</v>
      </c>
      <c r="B37" s="4" t="s">
        <v>128</v>
      </c>
      <c r="C37" s="32">
        <f>'Financial Statements'!B22/'Financial Statements'!B48</f>
        <v>0.28292440929256851</v>
      </c>
      <c r="D37" s="32">
        <f>'Financial Statements'!C22/'Financial Statements'!C48</f>
        <v>0.26974205275183616</v>
      </c>
      <c r="E37" s="32">
        <f>'Financial Statements'!D22/'Financial Statements'!D48</f>
        <v>0.1772557180259843</v>
      </c>
    </row>
    <row r="38" spans="1:5" x14ac:dyDescent="0.25">
      <c r="A38" s="24"/>
      <c r="C38" s="32"/>
      <c r="D38" s="32"/>
      <c r="E38" s="32"/>
    </row>
    <row r="39" spans="1:5" x14ac:dyDescent="0.25">
      <c r="A39" s="24">
        <f>+A33+1</f>
        <v>5</v>
      </c>
      <c r="B39" s="5" t="s">
        <v>129</v>
      </c>
      <c r="C39" s="32"/>
      <c r="D39" s="32"/>
      <c r="E39" s="32"/>
    </row>
    <row r="40" spans="1:5" x14ac:dyDescent="0.25">
      <c r="A40" s="24">
        <f>+A39+0.1</f>
        <v>5.0999999999999996</v>
      </c>
      <c r="B40" s="4" t="s">
        <v>130</v>
      </c>
      <c r="C40" s="32">
        <f>222.03/'Financial Statements'!B25</f>
        <v>36.338788870703766</v>
      </c>
      <c r="D40" s="32">
        <f>222.03/'Financial Statements'!C25</f>
        <v>39.577540106951872</v>
      </c>
      <c r="E40" s="32">
        <f>222.03/'Financial Statements'!D25</f>
        <v>67.692073170731717</v>
      </c>
    </row>
    <row r="41" spans="1:5" x14ac:dyDescent="0.25">
      <c r="A41" s="24">
        <f t="shared" ref="A41:A44" si="5">+A40+0.1</f>
        <v>5.1999999999999993</v>
      </c>
      <c r="B41" s="21" t="s">
        <v>131</v>
      </c>
      <c r="C41" s="32">
        <f>'Financial Statements'!B22/'Financial Statements'!B28*1000</f>
        <v>6.1132002014722815</v>
      </c>
      <c r="D41" s="32">
        <f>'Financial Statements'!C22/'Financial Statements'!C28*1000</f>
        <v>5.6140204408927188</v>
      </c>
      <c r="E41" s="32">
        <f>'Financial Statements'!D22/'Financial Statements'!D28*1000</f>
        <v>3.2753479618630852</v>
      </c>
    </row>
    <row r="42" spans="1:5" x14ac:dyDescent="0.25">
      <c r="A42" s="24">
        <f t="shared" si="5"/>
        <v>5.2999999999999989</v>
      </c>
      <c r="B42" s="4" t="s">
        <v>132</v>
      </c>
      <c r="C42" s="32">
        <f>222.03/C43</f>
        <v>55.520212569045007</v>
      </c>
      <c r="D42" s="32">
        <f t="shared" ref="D42:E42" si="6">222.03/D43</f>
        <v>64.641914445393525</v>
      </c>
      <c r="E42" s="32">
        <f t="shared" si="6"/>
        <v>75.871737954075499</v>
      </c>
    </row>
    <row r="43" spans="1:5" x14ac:dyDescent="0.25">
      <c r="A43" s="24">
        <f t="shared" si="5"/>
        <v>5.3999999999999986</v>
      </c>
      <c r="B43" s="21" t="s">
        <v>133</v>
      </c>
      <c r="C43" s="32">
        <f>'Financial Statements'!B65/'Financial Statements'!B27*1000</f>
        <v>3.9990841123650815</v>
      </c>
      <c r="D43" s="32">
        <f>'Financial Statements'!C65/'Financial Statements'!C27*1000</f>
        <v>3.4347683218380016</v>
      </c>
      <c r="E43" s="32">
        <f>'Financial Statements'!D65/'Financial Statements'!D27*1000</f>
        <v>2.9263861088089587</v>
      </c>
    </row>
    <row r="44" spans="1:5" x14ac:dyDescent="0.25">
      <c r="A44" s="24">
        <f t="shared" si="5"/>
        <v>5.4999999999999982</v>
      </c>
      <c r="B44" s="4" t="s">
        <v>134</v>
      </c>
      <c r="C44" s="32">
        <v>0.148703</v>
      </c>
      <c r="D44" s="32">
        <v>0.15279899999999999</v>
      </c>
      <c r="E44" s="32">
        <v>0.24526700000000001</v>
      </c>
    </row>
    <row r="45" spans="1:5" x14ac:dyDescent="0.25">
      <c r="A45" s="24"/>
      <c r="B45" s="21" t="s">
        <v>135</v>
      </c>
      <c r="C45" s="32">
        <v>0.91520900000000005</v>
      </c>
      <c r="D45" s="32">
        <v>0.86622100000000002</v>
      </c>
      <c r="E45" s="32">
        <v>0.81148600000000004</v>
      </c>
    </row>
    <row r="46" spans="1:5" x14ac:dyDescent="0.25">
      <c r="A46" s="24">
        <f>+A44+0.1</f>
        <v>5.5999999999999979</v>
      </c>
      <c r="B46" s="4" t="s">
        <v>136</v>
      </c>
      <c r="C46" s="32">
        <f>C45/222.03</f>
        <v>4.1220060352204655E-3</v>
      </c>
      <c r="D46" s="32">
        <f t="shared" ref="D46:E46" si="7">D45/222.03</f>
        <v>3.9013691843444581E-3</v>
      </c>
      <c r="E46" s="32">
        <f t="shared" si="7"/>
        <v>3.654848443903977E-3</v>
      </c>
    </row>
    <row r="47" spans="1:5" x14ac:dyDescent="0.25">
      <c r="A47" s="24">
        <f t="shared" ref="A47:A50" si="8">+A45+0.1</f>
        <v>0.1</v>
      </c>
      <c r="B47" s="4" t="s">
        <v>137</v>
      </c>
      <c r="C47" s="32">
        <f>'Financial Statements'!B22/'Financial Statements'!B68</f>
        <v>1.9695887275023682</v>
      </c>
      <c r="D47" s="32">
        <f>'Financial Statements'!C22/'Financial Statements'!C68</f>
        <v>1.5007132667617689</v>
      </c>
      <c r="E47" s="32">
        <f>'Financial Statements'!D22/'Financial Statements'!D68</f>
        <v>0.87866358530127486</v>
      </c>
    </row>
    <row r="48" spans="1:5" x14ac:dyDescent="0.25">
      <c r="A48" s="24">
        <f t="shared" si="8"/>
        <v>5.6999999999999975</v>
      </c>
      <c r="B48" s="4" t="s">
        <v>138</v>
      </c>
      <c r="C48" s="32">
        <f>C21/'Financial Statements'!B69</f>
        <v>0.34653229578602712</v>
      </c>
      <c r="D48" s="32">
        <f>D21/'Financial Statements'!C69</f>
        <v>0.34971880502105401</v>
      </c>
      <c r="E48" s="32">
        <f>E21/'Financial Statements'!D69</f>
        <v>0.21585856839401274</v>
      </c>
    </row>
    <row r="49" spans="1:5" x14ac:dyDescent="0.25">
      <c r="A49" s="24">
        <f t="shared" si="8"/>
        <v>0.2</v>
      </c>
      <c r="B49" s="4" t="s">
        <v>128</v>
      </c>
      <c r="C49" s="32">
        <f>'Financial Statements'!B22/'Financial Statements'!B48</f>
        <v>0.28292440929256851</v>
      </c>
      <c r="D49" s="32">
        <f>'Financial Statements'!C22/'Financial Statements'!C48</f>
        <v>0.26974205275183616</v>
      </c>
      <c r="E49" s="32">
        <f>'Financial Statements'!D22/'Financial Statements'!D48</f>
        <v>0.1772557180259843</v>
      </c>
    </row>
    <row r="50" spans="1:5" x14ac:dyDescent="0.25">
      <c r="A50" s="24">
        <f t="shared" si="8"/>
        <v>5.7999999999999972</v>
      </c>
      <c r="B50" s="4" t="s">
        <v>139</v>
      </c>
      <c r="C50" s="32">
        <f>C19/C51</f>
        <v>3.7032987403287484E-5</v>
      </c>
      <c r="D50" s="32">
        <f t="shared" ref="D50:E50" si="9">D19/D51</f>
        <v>3.6143534836158511E-5</v>
      </c>
      <c r="E50" s="32">
        <f t="shared" si="9"/>
        <v>2.1015276290100984E-5</v>
      </c>
    </row>
    <row r="51" spans="1:5" x14ac:dyDescent="0.25">
      <c r="A51" s="24"/>
      <c r="B51" s="21" t="s">
        <v>140</v>
      </c>
      <c r="C51" s="32">
        <f>222.03*'Financial Statements'!B27+'Financial Statements'!B62-'Financial Statements'!B36</f>
        <v>3600708701.8899999</v>
      </c>
      <c r="D51" s="32">
        <f>222.03*'Financial Statements'!C27+'Financial Statements'!C62-'Financial Statements'!C36</f>
        <v>3708436394.1599998</v>
      </c>
      <c r="E51" s="32">
        <f>222.03*'Financial Statements'!D27+'Financial Statements'!D62-'Financial Statements'!D36</f>
        <v>3852911514.5700002</v>
      </c>
    </row>
    <row r="54" spans="1:5" x14ac:dyDescent="0.25">
      <c r="B54" s="25" t="s">
        <v>150</v>
      </c>
    </row>
    <row r="55" spans="1:5" x14ac:dyDescent="0.25">
      <c r="B55" s="26" t="s">
        <v>152</v>
      </c>
    </row>
    <row r="56" spans="1:5" x14ac:dyDescent="0.25">
      <c r="B56" s="4" t="s">
        <v>4</v>
      </c>
      <c r="C56" s="32">
        <f>('Financial Statements'!B6-'Financial Statements'!C6)/'Financial Statements'!C6</f>
        <v>6.3239764351428418E-2</v>
      </c>
      <c r="D56" s="32">
        <f>('Financial Statements'!C6-'Financial Statements'!D6)/'Financial Statements'!D6</f>
        <v>0.34720743656765435</v>
      </c>
      <c r="E56" s="33" t="s">
        <v>159</v>
      </c>
    </row>
    <row r="57" spans="1:5" x14ac:dyDescent="0.25">
      <c r="B57" s="4" t="s">
        <v>5</v>
      </c>
      <c r="C57" s="32">
        <f>('Financial Statements'!B7-'Financial Statements'!C7)/'Financial Statements'!C7</f>
        <v>0.14181951041286078</v>
      </c>
      <c r="D57" s="32">
        <f>('Financial Statements'!C7-'Financial Statements'!D7)/'Financial Statements'!D7</f>
        <v>0.27259708376729652</v>
      </c>
      <c r="E57" s="33" t="s">
        <v>159</v>
      </c>
    </row>
    <row r="58" spans="1:5" x14ac:dyDescent="0.25">
      <c r="B58" s="4" t="s">
        <v>151</v>
      </c>
      <c r="C58" s="32">
        <f>('Financial Statements'!B8-'Financial Statements'!C8)/'Financial Statements'!C8</f>
        <v>7.7937876041846058E-2</v>
      </c>
      <c r="D58" s="32">
        <f>('Financial Statements'!C8-'Financial Statements'!D8)/'Financial Statements'!D8</f>
        <v>0.33259384733074693</v>
      </c>
      <c r="E58" s="33" t="s">
        <v>159</v>
      </c>
    </row>
    <row r="59" spans="1:5" x14ac:dyDescent="0.25">
      <c r="B59" s="4" t="s">
        <v>89</v>
      </c>
      <c r="C59" s="32">
        <f>('Financial Statements'!B13-'Financial Statements'!C13)/'Financial Statements'!C13</f>
        <v>0.11741997958596143</v>
      </c>
      <c r="D59" s="32">
        <f>('Financial Statements'!C13-'Financial Statements'!D13)/'Financial Statements'!D13</f>
        <v>0.45619116582186819</v>
      </c>
      <c r="E59" s="33" t="s">
        <v>159</v>
      </c>
    </row>
    <row r="60" spans="1:5" x14ac:dyDescent="0.25">
      <c r="B60" s="26" t="s">
        <v>153</v>
      </c>
      <c r="C60" s="32"/>
      <c r="D60" s="32"/>
    </row>
    <row r="61" spans="1:5" x14ac:dyDescent="0.25">
      <c r="B61" s="21" t="s">
        <v>59</v>
      </c>
      <c r="C61" s="32">
        <f>('Financial Statements'!B79-'Financial Statements'!C79)/'Financial Statements'!C79</f>
        <v>-1.5951790145338533E-2</v>
      </c>
      <c r="D61" s="32">
        <f>('Financial Statements'!C79-'Financial Statements'!D79)/'Financial Statements'!D79</f>
        <v>2.0622286541244574E-2</v>
      </c>
      <c r="E61" s="33" t="s">
        <v>159</v>
      </c>
    </row>
    <row r="62" spans="1:5" x14ac:dyDescent="0.25">
      <c r="B62" s="21" t="s">
        <v>83</v>
      </c>
      <c r="C62" s="32">
        <f>('Financial Statements'!B80-'Financial Statements'!C80)/'Financial Statements'!C80</f>
        <v>0.14318239311915001</v>
      </c>
      <c r="D62" s="32">
        <f>('Financial Statements'!C80-'Financial Statements'!D80)/'Financial Statements'!D80</f>
        <v>0.1577097671694245</v>
      </c>
      <c r="E62" s="33" t="s">
        <v>159</v>
      </c>
    </row>
    <row r="63" spans="1:5" x14ac:dyDescent="0.25">
      <c r="B63" s="21" t="s">
        <v>60</v>
      </c>
      <c r="C63" s="32">
        <f>('Financial Statements'!B81-'Financial Statements'!C81)/'Financial Statements'!C81</f>
        <v>-1.1874738165060745</v>
      </c>
      <c r="D63" s="32">
        <f>('Financial Statements'!C81-'Financial Statements'!D81)/'Financial Statements'!D81</f>
        <v>21.204651162790697</v>
      </c>
      <c r="E63" s="33" t="s">
        <v>159</v>
      </c>
    </row>
    <row r="64" spans="1:5" x14ac:dyDescent="0.25">
      <c r="B64" s="21" t="s">
        <v>61</v>
      </c>
      <c r="C64" s="32">
        <f>('Financial Statements'!B82-'Financial Statements'!C82)/'Financial Statements'!C82</f>
        <v>-1.7551020408163265</v>
      </c>
      <c r="D64" s="32">
        <f>('Financial Statements'!C82-'Financial Statements'!D82)/'Financial Statements'!D82</f>
        <v>0.51546391752577314</v>
      </c>
      <c r="E64" s="33" t="s">
        <v>159</v>
      </c>
    </row>
    <row r="65" spans="2:5" x14ac:dyDescent="0.25">
      <c r="B65" s="26" t="s">
        <v>154</v>
      </c>
      <c r="C65" s="32"/>
      <c r="D65" s="32"/>
    </row>
    <row r="66" spans="2:5" x14ac:dyDescent="0.25">
      <c r="B66" s="27" t="s">
        <v>31</v>
      </c>
      <c r="C66" s="32">
        <f>('Financial Statements'!B42-'Financial Statements'!C42)/'Financial Statements'!C42</f>
        <v>4.2199412619775131E-3</v>
      </c>
      <c r="D66" s="32">
        <f>('Financial Statements'!C42-'Financial Statements'!D42)/'Financial Statements'!D42</f>
        <v>-6.176894226687913E-2</v>
      </c>
      <c r="E66" s="33" t="s">
        <v>159</v>
      </c>
    </row>
    <row r="67" spans="2:5" x14ac:dyDescent="0.25">
      <c r="B67" s="27" t="s">
        <v>50</v>
      </c>
      <c r="C67" s="32">
        <f>('Financial Statements'!B47-'Financial Statements'!C47)/'Financial Statements'!C47</f>
        <v>5.4772720964443994E-3</v>
      </c>
      <c r="D67" s="32">
        <f>('Financial Statements'!C47-'Financial Statements'!D47)/'Financial Statements'!D47</f>
        <v>0.19975579297904814</v>
      </c>
      <c r="E67" s="33" t="s">
        <v>159</v>
      </c>
    </row>
    <row r="68" spans="2:5" x14ac:dyDescent="0.25">
      <c r="B68" s="27" t="s">
        <v>33</v>
      </c>
      <c r="C68" s="32">
        <f>('Financial Statements'!B48-'Financial Statements'!C48)/'Financial Statements'!C48</f>
        <v>4.9942735369029236E-3</v>
      </c>
      <c r="D68" s="32">
        <f>('Financial Statements'!C48-'Financial Statements'!D48)/'Financial Statements'!D48</f>
        <v>8.3714123400681711E-2</v>
      </c>
      <c r="E68" s="33" t="s">
        <v>159</v>
      </c>
    </row>
    <row r="69" spans="2:5" x14ac:dyDescent="0.25">
      <c r="B69" s="27" t="s">
        <v>40</v>
      </c>
      <c r="C69" s="32">
        <f>('Financial Statements'!B56-'Financial Statements'!C56)/'Financial Statements'!C56</f>
        <v>0.22713398841258836</v>
      </c>
      <c r="D69" s="32">
        <f>('Financial Statements'!C56-'Financial Statements'!D56)/'Financial Statements'!D56</f>
        <v>0.19061219067860938</v>
      </c>
      <c r="E69" s="33" t="s">
        <v>159</v>
      </c>
    </row>
    <row r="70" spans="2:5" x14ac:dyDescent="0.25">
      <c r="B70" s="27" t="s">
        <v>53</v>
      </c>
      <c r="C70" s="32">
        <f>('Financial Statements'!B61-'Financial Statements'!C61)/'Financial Statements'!C61</f>
        <v>-8.8222075835277747E-2</v>
      </c>
      <c r="D70" s="32">
        <f>('Financial Statements'!C61-'Financial Statements'!D61)/'Financial Statements'!D61</f>
        <v>6.0552243775994566E-2</v>
      </c>
      <c r="E70" s="33" t="s">
        <v>159</v>
      </c>
    </row>
    <row r="71" spans="2:5" x14ac:dyDescent="0.25">
      <c r="B71" s="27" t="s">
        <v>41</v>
      </c>
      <c r="C71" s="32">
        <f>('Financial Statements'!B62-'Financial Statements'!C62)/'Financial Statements'!C62</f>
        <v>4.9219900525160468E-2</v>
      </c>
      <c r="D71" s="32">
        <f>('Financial Statements'!C62-'Financial Statements'!D62)/'Financial Statements'!D62</f>
        <v>0.11356841449783213</v>
      </c>
      <c r="E71" s="33" t="s">
        <v>159</v>
      </c>
    </row>
    <row r="72" spans="2:5" x14ac:dyDescent="0.25">
      <c r="B72" s="27" t="s">
        <v>155</v>
      </c>
      <c r="C72" s="32">
        <f>('Financial Statements'!B68-'Financial Statements'!C68)/'Financial Statements'!C68</f>
        <v>-0.19682992550324932</v>
      </c>
      <c r="D72" s="32">
        <f>('Financial Statements'!C68-'Financial Statements'!D68)/'Financial Statements'!D68</f>
        <v>-3.4420483937617659E-2</v>
      </c>
      <c r="E72" s="33" t="s">
        <v>159</v>
      </c>
    </row>
    <row r="73" spans="2:5" x14ac:dyDescent="0.25">
      <c r="B73" s="27" t="s">
        <v>156</v>
      </c>
      <c r="C73" s="32">
        <f>('Financial Statements'!B69-'Financial Statements'!C69)/'Financial Statements'!C69</f>
        <v>4.9942735369029236E-3</v>
      </c>
      <c r="D73" s="32">
        <f>('Financial Statements'!C69-'Financial Statements'!D69)/'Financial Statements'!D69</f>
        <v>8.3714123400681711E-2</v>
      </c>
      <c r="E73" s="33" t="s">
        <v>159</v>
      </c>
    </row>
    <row r="74" spans="2:5" x14ac:dyDescent="0.25">
      <c r="C74" s="32"/>
      <c r="D74" s="32"/>
    </row>
    <row r="75" spans="2:5" x14ac:dyDescent="0.25">
      <c r="C75" s="32"/>
      <c r="D75" s="32"/>
    </row>
    <row r="76" spans="2:5" x14ac:dyDescent="0.25">
      <c r="B76" s="28" t="s">
        <v>158</v>
      </c>
      <c r="C76" s="32"/>
      <c r="D76" s="32"/>
    </row>
    <row r="77" spans="2:5" x14ac:dyDescent="0.25">
      <c r="B77" s="4" t="s">
        <v>146</v>
      </c>
      <c r="C77" s="32">
        <f>'Financial Statements'!B12/'Financial Statements'!B8*100</f>
        <v>56.690369438639912</v>
      </c>
      <c r="D77" s="32">
        <f>'Financial Statements'!C12/'Financial Statements'!C8*100</f>
        <v>58.220640374832222</v>
      </c>
      <c r="E77" s="32">
        <f>'Financial Statements'!D12/'Financial Statements'!D8*100</f>
        <v>61.76675227218913</v>
      </c>
    </row>
    <row r="78" spans="2:5" x14ac:dyDescent="0.25">
      <c r="B78" s="4" t="s">
        <v>89</v>
      </c>
      <c r="C78" s="32">
        <f>'Financial Statements'!B13/'Financial Statements'!B8*100</f>
        <v>43.309630561360088</v>
      </c>
      <c r="D78" s="32">
        <f>'Financial Statements'!C13/'Financial Statements'!C8*100</f>
        <v>41.779359625167778</v>
      </c>
      <c r="E78" s="32">
        <f>'Financial Statements'!D13/'Financial Statements'!D8*100</f>
        <v>38.233247727810863</v>
      </c>
    </row>
    <row r="79" spans="2:5" x14ac:dyDescent="0.25">
      <c r="B79" s="26" t="s">
        <v>153</v>
      </c>
      <c r="C79" s="32"/>
      <c r="D79" s="32"/>
      <c r="E79" s="32"/>
    </row>
    <row r="80" spans="2:5" x14ac:dyDescent="0.25">
      <c r="B80" s="21" t="s">
        <v>59</v>
      </c>
      <c r="C80" s="32">
        <f>'Financial Statements'!B79/'Financial Statements'!B8*100</f>
        <v>2.8159298857803656</v>
      </c>
      <c r="D80" s="32">
        <f>'Financial Statements'!C79/'Financial Statements'!C8*100</f>
        <v>3.0846024104948651</v>
      </c>
      <c r="E80" s="32">
        <f>'Financial Statements'!D79/'Financial Statements'!D8*100</f>
        <v>4.0274666229532086</v>
      </c>
    </row>
    <row r="81" spans="2:5" x14ac:dyDescent="0.25">
      <c r="B81" s="21" t="s">
        <v>83</v>
      </c>
      <c r="C81" s="32">
        <f>'Financial Statements'!B80/'Financial Statements'!B8*100</f>
        <v>2.2920005680550202</v>
      </c>
      <c r="D81" s="32">
        <f>'Financial Statements'!C80/'Financial Statements'!C8*100</f>
        <v>2.1611898845597661</v>
      </c>
      <c r="E81" s="32">
        <f>'Financial Statements'!D80/'Financial Statements'!D8*100</f>
        <v>2.4876600550061014</v>
      </c>
    </row>
    <row r="82" spans="2:5" x14ac:dyDescent="0.25">
      <c r="B82" s="21" t="s">
        <v>60</v>
      </c>
      <c r="C82" s="32">
        <f>'Financial Statements'!B81/'Financial Statements'!B8*100</f>
        <v>0.22696841208334181</v>
      </c>
      <c r="D82" s="32">
        <f>'Financial Statements'!C81/'Financial Statements'!C8*100</f>
        <v>-1.3050240967478275</v>
      </c>
      <c r="E82" s="32">
        <f>'Financial Statements'!D81/'Financial Statements'!D8*100</f>
        <v>-7.8319946086734787E-2</v>
      </c>
    </row>
    <row r="83" spans="2:5" x14ac:dyDescent="0.25">
      <c r="B83" s="21" t="s">
        <v>61</v>
      </c>
      <c r="C83" s="32">
        <f>'Financial Statements'!B82/'Financial Statements'!B8*100</f>
        <v>2.8149155018157474E-2</v>
      </c>
      <c r="D83" s="32">
        <f>'Financial Statements'!C82/'Financial Statements'!C8*100</f>
        <v>-4.0184026439449232E-2</v>
      </c>
      <c r="E83" s="32">
        <f>'Financial Statements'!D82/'Financial Statements'!D8*100</f>
        <v>-3.5335045443782673E-2</v>
      </c>
    </row>
    <row r="84" spans="2:5" x14ac:dyDescent="0.25">
      <c r="B84" s="4" t="s">
        <v>14</v>
      </c>
      <c r="C84" s="32">
        <f>'Financial Statements'!B18/'Financial Statements'!B8*100</f>
        <v>30.288744395528592</v>
      </c>
      <c r="D84" s="32">
        <f>'Financial Statements'!C18/'Financial Statements'!C8*100</f>
        <v>29.782377527561593</v>
      </c>
      <c r="E84" s="32">
        <f>'Financial Statements'!D18/'Financial Statements'!D8*100</f>
        <v>24.147314354406863</v>
      </c>
    </row>
    <row r="85" spans="2:5" x14ac:dyDescent="0.25">
      <c r="B85" s="4" t="s">
        <v>93</v>
      </c>
      <c r="C85" s="32">
        <f>'Financial Statements'!B22/'Financial Statements'!B8*100</f>
        <v>25.309640705199733</v>
      </c>
      <c r="D85" s="32">
        <f>'Financial Statements'!C22/'Financial Statements'!C8*100</f>
        <v>25.881793355694239</v>
      </c>
      <c r="E85" s="32">
        <f>'Financial Statements'!D22/'Financial Statements'!D8*100</f>
        <v>20.913611278072235</v>
      </c>
    </row>
    <row r="86" spans="2:5" x14ac:dyDescent="0.25">
      <c r="C86" s="32"/>
      <c r="D86" s="32"/>
      <c r="E86" s="32"/>
    </row>
    <row r="87" spans="2:5" x14ac:dyDescent="0.25">
      <c r="C87" s="32"/>
      <c r="D87" s="32"/>
      <c r="E87" s="32"/>
    </row>
    <row r="88" spans="2:5" x14ac:dyDescent="0.25">
      <c r="B88" s="25" t="s">
        <v>157</v>
      </c>
      <c r="C88" s="32"/>
      <c r="D88" s="32"/>
      <c r="E88" s="32"/>
    </row>
    <row r="89" spans="2:5" x14ac:dyDescent="0.25">
      <c r="B89" s="4" t="s">
        <v>94</v>
      </c>
      <c r="C89" s="32">
        <f>'Financial Statements'!B113/'Financial Statements'!B20*100</f>
        <v>16.433675054364709</v>
      </c>
      <c r="D89" s="32">
        <f>'Financial Statements'!C113/'Financial Statements'!C20*100</f>
        <v>23.244846942045839</v>
      </c>
      <c r="E89" s="32">
        <f>'Financial Statements'!D113/'Financial Statements'!D20*100</f>
        <v>14.161362924982487</v>
      </c>
    </row>
    <row r="90" spans="2:5" x14ac:dyDescent="0.25">
      <c r="B90" s="4" t="s">
        <v>95</v>
      </c>
      <c r="C90" s="32">
        <v>2.7155058730000001</v>
      </c>
      <c r="D90" s="32">
        <v>3.030203626</v>
      </c>
      <c r="E90" s="32">
        <v>2.6625138879999999</v>
      </c>
    </row>
    <row r="91" spans="2:5" x14ac:dyDescent="0.25">
      <c r="B91" s="4" t="s">
        <v>96</v>
      </c>
      <c r="C91" s="32">
        <v>25.42441294</v>
      </c>
      <c r="D91" s="32">
        <v>28.105983770000002</v>
      </c>
      <c r="E91" s="32">
        <v>19.879780230000001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Adedayo Ajibare</cp:lastModifiedBy>
  <dcterms:created xsi:type="dcterms:W3CDTF">2020-05-18T15:32:37Z</dcterms:created>
  <dcterms:modified xsi:type="dcterms:W3CDTF">2024-09-05T05:18:14Z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3f918d6100e247868a88823c02742e9a</vt:lpwstr>
  </property>
</Properties>
</file>