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r Arewa\Desktop\TASKS\"/>
    </mc:Choice>
  </mc:AlternateContent>
  <bookViews>
    <workbookView xWindow="0" yWindow="0" windowWidth="20490" windowHeight="7335"/>
  </bookViews>
  <sheets>
    <sheet name="Sheet1" sheetId="2" r:id="rId1"/>
    <sheet name="Historicals" sheetId="1" r:id="rId2"/>
    <sheet name="Segmental forecast" sheetId="3" r:id="rId3"/>
    <sheet name="Three Statements"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6" i="4" l="1"/>
  <c r="L26" i="4" s="1"/>
  <c r="M26" i="4" s="1"/>
  <c r="N26" i="4" s="1"/>
  <c r="L27" i="4"/>
  <c r="M27" i="4"/>
  <c r="N27" i="4"/>
  <c r="K27" i="4"/>
  <c r="J26" i="4"/>
  <c r="I27" i="4"/>
  <c r="H27" i="4"/>
  <c r="G27" i="4"/>
  <c r="F27" i="4"/>
  <c r="E27" i="4"/>
  <c r="D27" i="4"/>
  <c r="C27" i="4"/>
  <c r="B27" i="4"/>
  <c r="J27" i="4" s="1"/>
  <c r="J57" i="4" l="1"/>
  <c r="K57" i="4"/>
  <c r="L57" i="4"/>
  <c r="M57" i="4"/>
  <c r="N57" i="4"/>
  <c r="C57" i="4"/>
  <c r="D57" i="4"/>
  <c r="E57" i="4"/>
  <c r="F57" i="4"/>
  <c r="G57" i="4"/>
  <c r="H57" i="4"/>
  <c r="I57" i="4"/>
  <c r="B57" i="4"/>
  <c r="C62" i="4"/>
  <c r="D62" i="4"/>
  <c r="E62" i="4"/>
  <c r="F62" i="4"/>
  <c r="G62" i="4"/>
  <c r="H62" i="4"/>
  <c r="I62" i="4"/>
  <c r="B62" i="4"/>
  <c r="J62" i="4" l="1"/>
  <c r="J89" i="4" s="1"/>
  <c r="K62" i="4"/>
  <c r="K89" i="4" s="1"/>
  <c r="L62" i="4"/>
  <c r="L89" i="4" s="1"/>
  <c r="M62" i="4"/>
  <c r="M89" i="4" s="1"/>
  <c r="N62" i="4"/>
  <c r="N89" i="4" s="1"/>
  <c r="J7" i="4"/>
  <c r="K7" i="4"/>
  <c r="L7" i="4"/>
  <c r="M7" i="4"/>
  <c r="N7" i="4"/>
  <c r="J6" i="4"/>
  <c r="J90" i="4" s="1"/>
  <c r="K6" i="4"/>
  <c r="K90" i="4" s="1"/>
  <c r="L6" i="4"/>
  <c r="L90" i="4" s="1"/>
  <c r="M6" i="4"/>
  <c r="M90" i="4" s="1"/>
  <c r="N6" i="4"/>
  <c r="N90" i="4" s="1"/>
  <c r="B22" i="1" l="1"/>
  <c r="B36" i="4" l="1"/>
  <c r="C7" i="4"/>
  <c r="D7" i="4"/>
  <c r="E7" i="4"/>
  <c r="F7" i="4"/>
  <c r="G7" i="4"/>
  <c r="H7" i="4"/>
  <c r="I7" i="4"/>
  <c r="B7" i="4"/>
  <c r="K6" i="3" l="1"/>
  <c r="B9" i="4"/>
  <c r="C9" i="4"/>
  <c r="D9" i="4"/>
  <c r="E9" i="4"/>
  <c r="F9" i="4"/>
  <c r="G9" i="4"/>
  <c r="H9" i="4"/>
  <c r="I9" i="4"/>
  <c r="C61" i="4" l="1"/>
  <c r="D61" i="4"/>
  <c r="C56" i="4"/>
  <c r="D56" i="4"/>
  <c r="E56" i="4"/>
  <c r="F56" i="4"/>
  <c r="G56" i="4"/>
  <c r="H56" i="4"/>
  <c r="I56" i="4"/>
  <c r="B56" i="4"/>
  <c r="C11" i="1"/>
  <c r="D11" i="1"/>
  <c r="E11" i="1"/>
  <c r="F11" i="1"/>
  <c r="G11" i="1"/>
  <c r="H11" i="1"/>
  <c r="I11" i="1"/>
  <c r="J11" i="1"/>
  <c r="B11" i="1"/>
  <c r="C8" i="1"/>
  <c r="D8" i="1"/>
  <c r="E8" i="1"/>
  <c r="F8" i="1"/>
  <c r="G8" i="1"/>
  <c r="H8" i="1"/>
  <c r="I8" i="1"/>
  <c r="J8" i="1"/>
  <c r="B8" i="1"/>
  <c r="E61" i="4"/>
  <c r="F61" i="4"/>
  <c r="G61" i="4"/>
  <c r="H61" i="4"/>
  <c r="I61" i="4"/>
  <c r="B61" i="4"/>
  <c r="C64" i="4" l="1"/>
  <c r="D64" i="4"/>
  <c r="E64" i="4"/>
  <c r="F64" i="4"/>
  <c r="G64" i="4"/>
  <c r="H64" i="4"/>
  <c r="I64" i="4"/>
  <c r="B64" i="4"/>
  <c r="C77" i="4"/>
  <c r="D77" i="4"/>
  <c r="E77" i="4"/>
  <c r="F77" i="4"/>
  <c r="G77" i="4"/>
  <c r="H77" i="4"/>
  <c r="I77" i="4"/>
  <c r="B77" i="4"/>
  <c r="B78" i="4" s="1"/>
  <c r="C80" i="4"/>
  <c r="D80" i="4"/>
  <c r="E80" i="4"/>
  <c r="F80" i="4"/>
  <c r="G80" i="4"/>
  <c r="H80" i="4"/>
  <c r="B80" i="4"/>
  <c r="C74" i="4"/>
  <c r="D74" i="4"/>
  <c r="E74" i="4"/>
  <c r="F74" i="4"/>
  <c r="G74" i="4"/>
  <c r="H74" i="4"/>
  <c r="I74" i="4"/>
  <c r="B74" i="4"/>
  <c r="B75" i="4" s="1"/>
  <c r="C73" i="4"/>
  <c r="D73" i="4"/>
  <c r="E73" i="4"/>
  <c r="F73" i="4"/>
  <c r="G73" i="4"/>
  <c r="H73" i="4"/>
  <c r="I73" i="4"/>
  <c r="B73" i="4"/>
  <c r="C72" i="4"/>
  <c r="D72" i="4"/>
  <c r="E72" i="4"/>
  <c r="F72" i="4"/>
  <c r="G72" i="4"/>
  <c r="H72" i="4"/>
  <c r="I72" i="4"/>
  <c r="B72" i="4"/>
  <c r="C70" i="4"/>
  <c r="D70" i="4"/>
  <c r="D76" i="4" s="1"/>
  <c r="E70" i="4"/>
  <c r="F70" i="4"/>
  <c r="F76" i="4" s="1"/>
  <c r="G70" i="4"/>
  <c r="G76" i="4" s="1"/>
  <c r="H70" i="4"/>
  <c r="H76" i="4" s="1"/>
  <c r="I70" i="4"/>
  <c r="B70" i="4"/>
  <c r="C68" i="4"/>
  <c r="D68" i="4"/>
  <c r="E68" i="4"/>
  <c r="F68" i="4"/>
  <c r="G68" i="4"/>
  <c r="H68" i="4"/>
  <c r="I68" i="4"/>
  <c r="B68" i="4"/>
  <c r="C66" i="4"/>
  <c r="D66" i="4"/>
  <c r="E66" i="4"/>
  <c r="F66" i="4"/>
  <c r="G66" i="4"/>
  <c r="H66" i="4"/>
  <c r="I66" i="4"/>
  <c r="B66" i="4"/>
  <c r="C76" i="4" l="1"/>
  <c r="J70" i="4"/>
  <c r="J71" i="4" s="1"/>
  <c r="G78" i="4"/>
  <c r="C78" i="4"/>
  <c r="G75" i="4"/>
  <c r="H75" i="4"/>
  <c r="D75" i="4"/>
  <c r="C75" i="4"/>
  <c r="F78" i="4"/>
  <c r="E71" i="4"/>
  <c r="E75" i="4"/>
  <c r="H78" i="4"/>
  <c r="D78" i="4"/>
  <c r="I75" i="4"/>
  <c r="F75" i="4"/>
  <c r="I78" i="4"/>
  <c r="E78" i="4"/>
  <c r="I69" i="4"/>
  <c r="I67" i="4"/>
  <c r="E69" i="4"/>
  <c r="E67" i="4"/>
  <c r="I71" i="4"/>
  <c r="H69" i="4"/>
  <c r="H67" i="4"/>
  <c r="D69" i="4"/>
  <c r="D67" i="4"/>
  <c r="G69" i="4"/>
  <c r="G67" i="4"/>
  <c r="C69" i="4"/>
  <c r="C67" i="4"/>
  <c r="B69" i="4"/>
  <c r="B67" i="4"/>
  <c r="F67" i="4"/>
  <c r="B76" i="4"/>
  <c r="B71" i="4"/>
  <c r="F69" i="4"/>
  <c r="G71" i="4"/>
  <c r="C71" i="4"/>
  <c r="I76" i="4"/>
  <c r="E76" i="4"/>
  <c r="H71" i="4"/>
  <c r="D71" i="4"/>
  <c r="F71" i="4"/>
  <c r="C60" i="4"/>
  <c r="C95" i="4" s="1"/>
  <c r="D60" i="4"/>
  <c r="D95" i="4" s="1"/>
  <c r="E60" i="4"/>
  <c r="E95" i="4" s="1"/>
  <c r="F60" i="4"/>
  <c r="F95" i="4" s="1"/>
  <c r="G60" i="4"/>
  <c r="G95" i="4" s="1"/>
  <c r="H60" i="4"/>
  <c r="H95" i="4" s="1"/>
  <c r="I60" i="4"/>
  <c r="I95" i="4" s="1"/>
  <c r="B60" i="4"/>
  <c r="B95" i="4" s="1"/>
  <c r="C58" i="4"/>
  <c r="D58" i="4"/>
  <c r="E58" i="4"/>
  <c r="F58" i="4"/>
  <c r="G58" i="4"/>
  <c r="H58" i="4"/>
  <c r="I58" i="4"/>
  <c r="B58" i="4"/>
  <c r="K70" i="4" l="1"/>
  <c r="L70" i="4" s="1"/>
  <c r="B103" i="4"/>
  <c r="B105" i="4" s="1"/>
  <c r="E96" i="4"/>
  <c r="H96" i="4"/>
  <c r="D96" i="4"/>
  <c r="G96" i="4"/>
  <c r="C96" i="4"/>
  <c r="I96" i="4"/>
  <c r="J96" i="4" s="1"/>
  <c r="B98" i="4"/>
  <c r="B96" i="4"/>
  <c r="F96" i="4"/>
  <c r="K71" i="4"/>
  <c r="J78" i="4"/>
  <c r="K78" i="4" s="1"/>
  <c r="J75" i="4"/>
  <c r="K75" i="4" s="1"/>
  <c r="L75" i="4" s="1"/>
  <c r="M75" i="4" s="1"/>
  <c r="N75" i="4" s="1"/>
  <c r="J67" i="4"/>
  <c r="J1" i="4"/>
  <c r="K1" i="4" s="1"/>
  <c r="L1" i="4" s="1"/>
  <c r="M1" i="4" s="1"/>
  <c r="N1" i="4" s="1"/>
  <c r="K96" i="4" l="1"/>
  <c r="L96" i="4" s="1"/>
  <c r="J97" i="4"/>
  <c r="J11" i="4" s="1"/>
  <c r="M70" i="4"/>
  <c r="L71" i="4"/>
  <c r="J77" i="4"/>
  <c r="K77" i="4" s="1"/>
  <c r="J74" i="4"/>
  <c r="K74" i="4" s="1"/>
  <c r="L74" i="4" s="1"/>
  <c r="M74" i="4" s="1"/>
  <c r="N74" i="4" s="1"/>
  <c r="L78" i="4"/>
  <c r="M78" i="4" s="1"/>
  <c r="N78" i="4" s="1"/>
  <c r="K67" i="4"/>
  <c r="L67" i="4" s="1"/>
  <c r="M67" i="4" s="1"/>
  <c r="N67" i="4" s="1"/>
  <c r="J66" i="4"/>
  <c r="C41" i="4"/>
  <c r="C45" i="4"/>
  <c r="C24" i="4"/>
  <c r="D41" i="4"/>
  <c r="D45" i="4"/>
  <c r="D24" i="4"/>
  <c r="E41" i="4"/>
  <c r="E45" i="4"/>
  <c r="E24" i="4"/>
  <c r="F41" i="4"/>
  <c r="F45" i="4"/>
  <c r="F24" i="4"/>
  <c r="G41" i="4"/>
  <c r="G45" i="4"/>
  <c r="G24" i="4"/>
  <c r="H41" i="4"/>
  <c r="H45" i="4"/>
  <c r="H24" i="4"/>
  <c r="I41" i="4"/>
  <c r="I45" i="4"/>
  <c r="J45" i="4" s="1"/>
  <c r="K45" i="4" s="1"/>
  <c r="L45" i="4" s="1"/>
  <c r="M45" i="4" s="1"/>
  <c r="N45" i="4" s="1"/>
  <c r="I24" i="4"/>
  <c r="B41" i="4"/>
  <c r="B45" i="4"/>
  <c r="B24" i="4"/>
  <c r="B25" i="4" s="1"/>
  <c r="C45" i="3"/>
  <c r="C41" i="3"/>
  <c r="C38" i="3"/>
  <c r="C76" i="3"/>
  <c r="C69" i="3" s="1"/>
  <c r="C72" i="3"/>
  <c r="C107" i="3"/>
  <c r="C103" i="3"/>
  <c r="C138" i="3"/>
  <c r="C134" i="3"/>
  <c r="C131" i="3"/>
  <c r="C159" i="3"/>
  <c r="C155" i="3"/>
  <c r="C152" i="3"/>
  <c r="C196" i="3"/>
  <c r="C189" i="3" s="1"/>
  <c r="C192" i="3"/>
  <c r="C217" i="3"/>
  <c r="C213" i="3"/>
  <c r="B13" i="4"/>
  <c r="B11" i="4"/>
  <c r="B28" i="4"/>
  <c r="B29" i="4" s="1"/>
  <c r="D45" i="3"/>
  <c r="D41" i="3"/>
  <c r="D38" i="3"/>
  <c r="D76" i="3"/>
  <c r="D69" i="3" s="1"/>
  <c r="D72" i="3"/>
  <c r="D107" i="3"/>
  <c r="D103" i="3"/>
  <c r="D138" i="3"/>
  <c r="D134" i="3"/>
  <c r="D137" i="3" s="1"/>
  <c r="D131" i="3"/>
  <c r="D159" i="3"/>
  <c r="D155" i="3"/>
  <c r="D152" i="3"/>
  <c r="D196" i="3"/>
  <c r="D192" i="3"/>
  <c r="D217" i="3"/>
  <c r="D213" i="3"/>
  <c r="D216" i="3" s="1"/>
  <c r="D10" i="3"/>
  <c r="C59" i="4" s="1"/>
  <c r="C13" i="4"/>
  <c r="C11" i="4"/>
  <c r="E45" i="3"/>
  <c r="E41" i="3"/>
  <c r="E38" i="3"/>
  <c r="E76" i="3"/>
  <c r="E69" i="3" s="1"/>
  <c r="E72" i="3"/>
  <c r="E107" i="3"/>
  <c r="E103" i="3"/>
  <c r="E10" i="3" s="1"/>
  <c r="D59" i="4" s="1"/>
  <c r="E138" i="3"/>
  <c r="E134" i="3"/>
  <c r="E137" i="3" s="1"/>
  <c r="E131" i="3"/>
  <c r="E159" i="3"/>
  <c r="E155" i="3"/>
  <c r="E152" i="3"/>
  <c r="E196" i="3"/>
  <c r="E189" i="3" s="1"/>
  <c r="E192" i="3"/>
  <c r="E217" i="3"/>
  <c r="E213" i="3"/>
  <c r="D13" i="4"/>
  <c r="D11" i="4"/>
  <c r="F45" i="3"/>
  <c r="F38" i="3" s="1"/>
  <c r="F41" i="3"/>
  <c r="F76" i="3"/>
  <c r="F69" i="3" s="1"/>
  <c r="F72" i="3"/>
  <c r="F107" i="3"/>
  <c r="F103" i="3"/>
  <c r="F138" i="3"/>
  <c r="F134" i="3"/>
  <c r="F131" i="3"/>
  <c r="F159" i="3"/>
  <c r="F152" i="3" s="1"/>
  <c r="F155" i="3"/>
  <c r="F196" i="3"/>
  <c r="F192" i="3"/>
  <c r="F217" i="3"/>
  <c r="F213" i="3"/>
  <c r="F210" i="3"/>
  <c r="E13" i="4"/>
  <c r="E11" i="4"/>
  <c r="G45" i="3"/>
  <c r="G41" i="3"/>
  <c r="G76" i="3"/>
  <c r="G72" i="3"/>
  <c r="G69" i="3"/>
  <c r="G107" i="3"/>
  <c r="G103" i="3"/>
  <c r="G100" i="3"/>
  <c r="G138" i="3"/>
  <c r="G131" i="3" s="1"/>
  <c r="G134" i="3"/>
  <c r="G159" i="3"/>
  <c r="G155" i="3"/>
  <c r="G196" i="3"/>
  <c r="G192" i="3"/>
  <c r="G217" i="3"/>
  <c r="G213" i="3"/>
  <c r="G210" i="3"/>
  <c r="F13" i="4"/>
  <c r="F11" i="4"/>
  <c r="H45" i="3"/>
  <c r="H41" i="3"/>
  <c r="H38" i="3"/>
  <c r="H76" i="3"/>
  <c r="H72" i="3"/>
  <c r="H69" i="3"/>
  <c r="H107" i="3"/>
  <c r="H100" i="3" s="1"/>
  <c r="H103" i="3"/>
  <c r="H138" i="3"/>
  <c r="H131" i="3" s="1"/>
  <c r="H134" i="3"/>
  <c r="H137" i="3" s="1"/>
  <c r="H159" i="3"/>
  <c r="H155" i="3"/>
  <c r="H152" i="3"/>
  <c r="H196" i="3"/>
  <c r="H192" i="3"/>
  <c r="H189" i="3"/>
  <c r="I190" i="3" s="1"/>
  <c r="H217" i="3"/>
  <c r="H213" i="3"/>
  <c r="G13" i="4"/>
  <c r="G11" i="4"/>
  <c r="I45" i="3"/>
  <c r="I41" i="3"/>
  <c r="I76" i="3"/>
  <c r="I72" i="3"/>
  <c r="I69" i="3"/>
  <c r="I107" i="3"/>
  <c r="I100" i="3" s="1"/>
  <c r="I103" i="3"/>
  <c r="I138" i="3"/>
  <c r="I134" i="3"/>
  <c r="I137" i="3" s="1"/>
  <c r="I159" i="3"/>
  <c r="I155" i="3"/>
  <c r="I152" i="3"/>
  <c r="I196" i="3"/>
  <c r="I192" i="3"/>
  <c r="I189" i="3"/>
  <c r="I217" i="3"/>
  <c r="I213" i="3"/>
  <c r="H13" i="4"/>
  <c r="H11" i="4"/>
  <c r="J45" i="3"/>
  <c r="J41" i="3"/>
  <c r="J38" i="3"/>
  <c r="J76" i="3"/>
  <c r="J69" i="3" s="1"/>
  <c r="J72" i="3"/>
  <c r="J107" i="3"/>
  <c r="J103" i="3"/>
  <c r="J10" i="3" s="1"/>
  <c r="J138" i="3"/>
  <c r="J134" i="3"/>
  <c r="J131" i="3"/>
  <c r="J159" i="3"/>
  <c r="J155" i="3"/>
  <c r="J152" i="3"/>
  <c r="J196" i="3"/>
  <c r="J192" i="3"/>
  <c r="J217" i="3"/>
  <c r="J213" i="3"/>
  <c r="I13" i="4"/>
  <c r="I11" i="4"/>
  <c r="B7" i="1"/>
  <c r="B4" i="1"/>
  <c r="C4" i="1"/>
  <c r="C7" i="1"/>
  <c r="D28" i="4"/>
  <c r="E28" i="4"/>
  <c r="F28" i="4"/>
  <c r="G28" i="4"/>
  <c r="H28" i="4"/>
  <c r="I28" i="4"/>
  <c r="C28" i="4"/>
  <c r="I1" i="1"/>
  <c r="H1" i="1"/>
  <c r="G1" i="1"/>
  <c r="F1" i="1"/>
  <c r="E1" i="1"/>
  <c r="D1" i="1"/>
  <c r="C1" i="1"/>
  <c r="B1" i="1"/>
  <c r="I4" i="1"/>
  <c r="I7" i="1"/>
  <c r="I13" i="1"/>
  <c r="I67" i="1" s="1"/>
  <c r="I79" i="1" s="1"/>
  <c r="I104" i="1" s="1"/>
  <c r="I106" i="1" s="1"/>
  <c r="I89" i="1"/>
  <c r="I102" i="1"/>
  <c r="C48" i="4"/>
  <c r="D48" i="4"/>
  <c r="E48" i="4"/>
  <c r="F48" i="4"/>
  <c r="G48" i="4"/>
  <c r="H48" i="4"/>
  <c r="I48" i="4"/>
  <c r="C44" i="4"/>
  <c r="D44" i="4"/>
  <c r="E44" i="4"/>
  <c r="F44" i="4"/>
  <c r="G44" i="4"/>
  <c r="H44" i="4"/>
  <c r="I44" i="4"/>
  <c r="J44" i="4" s="1"/>
  <c r="B48" i="4"/>
  <c r="B44" i="4"/>
  <c r="D52" i="4"/>
  <c r="E52" i="4"/>
  <c r="F52" i="4"/>
  <c r="G52" i="4"/>
  <c r="H52" i="4"/>
  <c r="I52" i="4"/>
  <c r="C52" i="4"/>
  <c r="B52" i="4"/>
  <c r="C43" i="4"/>
  <c r="D43" i="4"/>
  <c r="E43" i="4"/>
  <c r="F43" i="4"/>
  <c r="G43" i="4"/>
  <c r="H43" i="4"/>
  <c r="I43" i="4"/>
  <c r="J43" i="4" s="1"/>
  <c r="C46" i="4"/>
  <c r="D46" i="4"/>
  <c r="D47" i="4" s="1"/>
  <c r="E46" i="4"/>
  <c r="F46" i="4"/>
  <c r="G46" i="4"/>
  <c r="G47" i="4" s="1"/>
  <c r="H46" i="4"/>
  <c r="H47" i="4" s="1"/>
  <c r="I46" i="4"/>
  <c r="C51" i="4"/>
  <c r="D51" i="4"/>
  <c r="E51" i="4"/>
  <c r="F51" i="4"/>
  <c r="G51" i="4"/>
  <c r="H51" i="4"/>
  <c r="I51" i="4"/>
  <c r="B51" i="4"/>
  <c r="B46" i="4"/>
  <c r="B47" i="4" s="1"/>
  <c r="B43" i="4"/>
  <c r="C31" i="4"/>
  <c r="D31" i="4"/>
  <c r="E31" i="4"/>
  <c r="F31" i="4"/>
  <c r="G31" i="4"/>
  <c r="H31" i="4"/>
  <c r="I31" i="4"/>
  <c r="J31" i="4" s="1"/>
  <c r="K31" i="4" s="1"/>
  <c r="L31" i="4" s="1"/>
  <c r="M31" i="4" s="1"/>
  <c r="N31" i="4" s="1"/>
  <c r="C32" i="4"/>
  <c r="D32" i="4"/>
  <c r="E32" i="4"/>
  <c r="F32" i="4"/>
  <c r="G32" i="4"/>
  <c r="H32" i="4"/>
  <c r="I32" i="4"/>
  <c r="I88" i="4" s="1"/>
  <c r="J87" i="4" s="1"/>
  <c r="C33" i="4"/>
  <c r="D33" i="4"/>
  <c r="E33" i="4"/>
  <c r="F33" i="4"/>
  <c r="G33" i="4"/>
  <c r="H33" i="4"/>
  <c r="I33" i="4"/>
  <c r="C35" i="4"/>
  <c r="D35" i="4"/>
  <c r="E35" i="4"/>
  <c r="F35" i="4"/>
  <c r="G35" i="4"/>
  <c r="H35" i="4"/>
  <c r="I35" i="4"/>
  <c r="J35" i="4" s="1"/>
  <c r="K35" i="4" s="1"/>
  <c r="L35" i="4" s="1"/>
  <c r="M35" i="4" s="1"/>
  <c r="N35" i="4" s="1"/>
  <c r="C36" i="4"/>
  <c r="D36" i="4"/>
  <c r="E36" i="4"/>
  <c r="F36" i="4"/>
  <c r="G36" i="4"/>
  <c r="H36" i="4"/>
  <c r="I36" i="4"/>
  <c r="C37" i="4"/>
  <c r="C38" i="4" s="1"/>
  <c r="D37" i="4"/>
  <c r="E37" i="4"/>
  <c r="F37" i="4"/>
  <c r="G37" i="4"/>
  <c r="G38" i="4" s="1"/>
  <c r="H37" i="4"/>
  <c r="I37" i="4"/>
  <c r="B37" i="4"/>
  <c r="B38" i="4" s="1"/>
  <c r="B35" i="4"/>
  <c r="B33" i="4"/>
  <c r="B34" i="4" s="1"/>
  <c r="B32" i="4"/>
  <c r="B31" i="4"/>
  <c r="G26" i="4"/>
  <c r="C16" i="4"/>
  <c r="D16" i="4"/>
  <c r="E16" i="4"/>
  <c r="F16" i="4"/>
  <c r="G16" i="4"/>
  <c r="H16" i="4"/>
  <c r="I16" i="4"/>
  <c r="C18" i="4"/>
  <c r="D18" i="4"/>
  <c r="E18" i="4"/>
  <c r="F18" i="4"/>
  <c r="G18" i="4"/>
  <c r="H18" i="4"/>
  <c r="I18" i="4"/>
  <c r="C19" i="4"/>
  <c r="D19" i="4"/>
  <c r="E19" i="4"/>
  <c r="F19" i="4"/>
  <c r="G19" i="4"/>
  <c r="H19" i="4"/>
  <c r="I19" i="4"/>
  <c r="B16" i="4"/>
  <c r="B17" i="4" s="1"/>
  <c r="B19" i="4"/>
  <c r="B18" i="4"/>
  <c r="B20" i="4" s="1"/>
  <c r="H1" i="4"/>
  <c r="G1" i="4" s="1"/>
  <c r="F1" i="4" s="1"/>
  <c r="E1" i="4" s="1"/>
  <c r="D1" i="4" s="1"/>
  <c r="C1" i="4" s="1"/>
  <c r="B1" i="4" s="1"/>
  <c r="C223" i="3"/>
  <c r="D223" i="3"/>
  <c r="E223" i="3"/>
  <c r="F223" i="3"/>
  <c r="G223" i="3"/>
  <c r="H223" i="3"/>
  <c r="I223" i="3"/>
  <c r="J223" i="3"/>
  <c r="B223" i="3"/>
  <c r="C202" i="3"/>
  <c r="D202" i="3"/>
  <c r="E202" i="3"/>
  <c r="F202" i="3"/>
  <c r="G202" i="3"/>
  <c r="H202" i="3"/>
  <c r="I202" i="3"/>
  <c r="J202" i="3"/>
  <c r="B202" i="3"/>
  <c r="C165" i="3"/>
  <c r="D165" i="3"/>
  <c r="E165" i="3"/>
  <c r="F165" i="3"/>
  <c r="G165" i="3"/>
  <c r="H165" i="3"/>
  <c r="I165" i="3"/>
  <c r="J165" i="3"/>
  <c r="B165" i="3"/>
  <c r="C144" i="3"/>
  <c r="D144" i="3"/>
  <c r="E144" i="3"/>
  <c r="F144" i="3"/>
  <c r="G144" i="3"/>
  <c r="H144" i="3"/>
  <c r="I144" i="3"/>
  <c r="J144" i="3"/>
  <c r="B144" i="3"/>
  <c r="C113" i="3"/>
  <c r="D113" i="3"/>
  <c r="E113" i="3"/>
  <c r="E114" i="3" s="1"/>
  <c r="F113" i="3"/>
  <c r="G113" i="3"/>
  <c r="H113" i="3"/>
  <c r="I113" i="3"/>
  <c r="I114" i="3" s="1"/>
  <c r="J113" i="3"/>
  <c r="B113" i="3"/>
  <c r="C82" i="3"/>
  <c r="D82" i="3"/>
  <c r="E82" i="3"/>
  <c r="F82" i="3"/>
  <c r="G82" i="3"/>
  <c r="H82" i="3"/>
  <c r="H83" i="3" s="1"/>
  <c r="I82" i="3"/>
  <c r="J83" i="3" s="1"/>
  <c r="K83" i="3" s="1"/>
  <c r="J82" i="3"/>
  <c r="B82" i="3"/>
  <c r="C51" i="3"/>
  <c r="D51" i="3"/>
  <c r="E51" i="3"/>
  <c r="F51" i="3"/>
  <c r="F52" i="3" s="1"/>
  <c r="G51" i="3"/>
  <c r="H51" i="3"/>
  <c r="I51" i="3"/>
  <c r="J51" i="3"/>
  <c r="B51" i="3"/>
  <c r="J20" i="3"/>
  <c r="H224" i="3"/>
  <c r="D224" i="3"/>
  <c r="C224" i="3"/>
  <c r="B224" i="3"/>
  <c r="G203" i="3"/>
  <c r="E203" i="3"/>
  <c r="C203" i="3"/>
  <c r="B203" i="3"/>
  <c r="J166" i="3"/>
  <c r="K166" i="3" s="1"/>
  <c r="L166" i="3" s="1"/>
  <c r="M166" i="3"/>
  <c r="N166" i="3" s="1"/>
  <c r="O166" i="3" s="1"/>
  <c r="F166" i="3"/>
  <c r="I145" i="3"/>
  <c r="E145" i="3"/>
  <c r="B145" i="3"/>
  <c r="H114" i="3"/>
  <c r="D114" i="3"/>
  <c r="C114" i="3"/>
  <c r="B114" i="3"/>
  <c r="G83" i="3"/>
  <c r="C83" i="3"/>
  <c r="B83" i="3"/>
  <c r="J52" i="3"/>
  <c r="K52" i="3" s="1"/>
  <c r="L52" i="3" s="1"/>
  <c r="M52" i="3"/>
  <c r="N52" i="3"/>
  <c r="O52" i="3" s="1"/>
  <c r="B52" i="3"/>
  <c r="C5" i="3"/>
  <c r="D5" i="3"/>
  <c r="E5" i="3"/>
  <c r="F5" i="3"/>
  <c r="G5" i="3"/>
  <c r="H5" i="3"/>
  <c r="I5" i="3"/>
  <c r="J5" i="3"/>
  <c r="K5" i="3" s="1"/>
  <c r="L5" i="3" s="1"/>
  <c r="M5" i="3" s="1"/>
  <c r="N5" i="3" s="1"/>
  <c r="B5" i="3"/>
  <c r="B220" i="3"/>
  <c r="B221" i="3"/>
  <c r="B217" i="3"/>
  <c r="B218" i="3" s="1"/>
  <c r="C216" i="3"/>
  <c r="G216" i="3"/>
  <c r="H216" i="3"/>
  <c r="B213" i="3"/>
  <c r="B216" i="3"/>
  <c r="C208" i="3"/>
  <c r="D208" i="3"/>
  <c r="E208" i="3"/>
  <c r="F208" i="3"/>
  <c r="G208" i="3"/>
  <c r="H208" i="3"/>
  <c r="I208" i="3"/>
  <c r="J208" i="3"/>
  <c r="K208" i="3"/>
  <c r="B208" i="3"/>
  <c r="C206" i="3"/>
  <c r="D206" i="3"/>
  <c r="E206" i="3"/>
  <c r="F206" i="3"/>
  <c r="F225" i="3"/>
  <c r="G206" i="3"/>
  <c r="H206" i="3"/>
  <c r="I206" i="3"/>
  <c r="J206" i="3"/>
  <c r="B206" i="3"/>
  <c r="A205" i="3"/>
  <c r="C199" i="3"/>
  <c r="D199" i="3"/>
  <c r="E199" i="3"/>
  <c r="F199" i="3"/>
  <c r="G199" i="3"/>
  <c r="H199" i="3"/>
  <c r="H200" i="3" s="1"/>
  <c r="I199" i="3"/>
  <c r="J199" i="3"/>
  <c r="B199" i="3"/>
  <c r="B200" i="3"/>
  <c r="B196" i="3"/>
  <c r="B197" i="3" s="1"/>
  <c r="C195" i="3"/>
  <c r="E195" i="3"/>
  <c r="B192" i="3"/>
  <c r="C187" i="3"/>
  <c r="D187" i="3"/>
  <c r="E187" i="3"/>
  <c r="F187" i="3"/>
  <c r="G187" i="3"/>
  <c r="H187" i="3"/>
  <c r="I187" i="3"/>
  <c r="J187" i="3"/>
  <c r="K187" i="3" s="1"/>
  <c r="L187" i="3" s="1"/>
  <c r="B187" i="3"/>
  <c r="C185" i="3"/>
  <c r="D185" i="3"/>
  <c r="E185" i="3"/>
  <c r="F185" i="3"/>
  <c r="G185" i="3"/>
  <c r="H185" i="3"/>
  <c r="I185" i="3"/>
  <c r="J185" i="3"/>
  <c r="J186" i="3" s="1"/>
  <c r="B185" i="3"/>
  <c r="B186" i="3" s="1"/>
  <c r="C183" i="3"/>
  <c r="D183" i="3"/>
  <c r="E183" i="3"/>
  <c r="F183" i="3"/>
  <c r="G183" i="3"/>
  <c r="H183" i="3"/>
  <c r="I183" i="3"/>
  <c r="J183" i="3"/>
  <c r="K183" i="3" s="1"/>
  <c r="B183" i="3"/>
  <c r="C181" i="3"/>
  <c r="D181" i="3"/>
  <c r="E181" i="3"/>
  <c r="F181" i="3"/>
  <c r="G181" i="3"/>
  <c r="H181" i="3"/>
  <c r="I181" i="3"/>
  <c r="J181" i="3"/>
  <c r="B181" i="3"/>
  <c r="B182" i="3" s="1"/>
  <c r="C171" i="3"/>
  <c r="D171" i="3"/>
  <c r="E171" i="3"/>
  <c r="F171" i="3"/>
  <c r="G171" i="3"/>
  <c r="H171" i="3"/>
  <c r="I171" i="3"/>
  <c r="J171" i="3"/>
  <c r="K171" i="3"/>
  <c r="B171" i="3"/>
  <c r="C179" i="3"/>
  <c r="D179" i="3"/>
  <c r="E179" i="3"/>
  <c r="F179" i="3"/>
  <c r="G179" i="3"/>
  <c r="H179" i="3"/>
  <c r="I179" i="3"/>
  <c r="J179" i="3"/>
  <c r="K179" i="3"/>
  <c r="L179" i="3" s="1"/>
  <c r="B179" i="3"/>
  <c r="C177" i="3"/>
  <c r="D177" i="3"/>
  <c r="E177" i="3"/>
  <c r="F177" i="3"/>
  <c r="G177" i="3"/>
  <c r="H177" i="3"/>
  <c r="I177" i="3"/>
  <c r="J177" i="3"/>
  <c r="B177" i="3"/>
  <c r="B178" i="3"/>
  <c r="C175" i="3"/>
  <c r="D175" i="3"/>
  <c r="E175" i="3"/>
  <c r="F175" i="3"/>
  <c r="G175" i="3"/>
  <c r="H175" i="3"/>
  <c r="I175" i="3"/>
  <c r="J175" i="3"/>
  <c r="K175" i="3"/>
  <c r="L175" i="3" s="1"/>
  <c r="B175" i="3"/>
  <c r="C173" i="3"/>
  <c r="D173" i="3"/>
  <c r="E173" i="3"/>
  <c r="F173" i="3"/>
  <c r="G173" i="3"/>
  <c r="H173" i="3"/>
  <c r="I173" i="3"/>
  <c r="J173" i="3"/>
  <c r="B173" i="3"/>
  <c r="B174" i="3"/>
  <c r="C169" i="3"/>
  <c r="C204" i="3" s="1"/>
  <c r="D169" i="3"/>
  <c r="E169" i="3"/>
  <c r="B169" i="3"/>
  <c r="A168" i="3"/>
  <c r="C162" i="3"/>
  <c r="D162" i="3"/>
  <c r="E162" i="3"/>
  <c r="F162" i="3"/>
  <c r="G162" i="3"/>
  <c r="G164" i="3" s="1"/>
  <c r="H162" i="3"/>
  <c r="I162" i="3"/>
  <c r="J162" i="3"/>
  <c r="B162" i="3"/>
  <c r="B159" i="3"/>
  <c r="E158" i="3"/>
  <c r="F158" i="3"/>
  <c r="I158" i="3"/>
  <c r="B155" i="3"/>
  <c r="C150" i="3"/>
  <c r="D150" i="3"/>
  <c r="E150" i="3"/>
  <c r="F150" i="3"/>
  <c r="G150" i="3"/>
  <c r="H150" i="3"/>
  <c r="I150" i="3"/>
  <c r="J150" i="3"/>
  <c r="K150" i="3" s="1"/>
  <c r="B150" i="3"/>
  <c r="C148" i="3"/>
  <c r="D148" i="3"/>
  <c r="E148" i="3"/>
  <c r="E167" i="3"/>
  <c r="F148" i="3"/>
  <c r="F167" i="3" s="1"/>
  <c r="G148" i="3"/>
  <c r="H148" i="3"/>
  <c r="I148" i="3"/>
  <c r="J148" i="3"/>
  <c r="B148" i="3"/>
  <c r="A147" i="3"/>
  <c r="C129" i="3"/>
  <c r="D129" i="3"/>
  <c r="E129" i="3"/>
  <c r="F129" i="3"/>
  <c r="G129" i="3"/>
  <c r="H129" i="3"/>
  <c r="I129" i="3"/>
  <c r="J129" i="3"/>
  <c r="K129" i="3" s="1"/>
  <c r="B129" i="3"/>
  <c r="C125" i="3"/>
  <c r="D125" i="3"/>
  <c r="E125" i="3"/>
  <c r="F125" i="3"/>
  <c r="G125" i="3"/>
  <c r="H125" i="3"/>
  <c r="I125" i="3"/>
  <c r="J125" i="3"/>
  <c r="K125" i="3"/>
  <c r="B125" i="3"/>
  <c r="C121" i="3"/>
  <c r="D121" i="3"/>
  <c r="E121" i="3"/>
  <c r="F121" i="3"/>
  <c r="G121" i="3"/>
  <c r="H121" i="3"/>
  <c r="I121" i="3"/>
  <c r="J121" i="3"/>
  <c r="K121" i="3" s="1"/>
  <c r="B121" i="3"/>
  <c r="C141" i="3"/>
  <c r="D141" i="3"/>
  <c r="E141" i="3"/>
  <c r="F141" i="3"/>
  <c r="G141" i="3"/>
  <c r="H141" i="3"/>
  <c r="I141" i="3"/>
  <c r="J141" i="3"/>
  <c r="B141" i="3"/>
  <c r="B142" i="3"/>
  <c r="C98" i="3"/>
  <c r="D98" i="3"/>
  <c r="E98" i="3"/>
  <c r="F98" i="3"/>
  <c r="G98" i="3"/>
  <c r="H98" i="3"/>
  <c r="I98" i="3"/>
  <c r="J98" i="3"/>
  <c r="K98" i="3" s="1"/>
  <c r="B98" i="3"/>
  <c r="B138" i="3"/>
  <c r="B139" i="3"/>
  <c r="G137" i="3"/>
  <c r="B134" i="3"/>
  <c r="C127" i="3"/>
  <c r="D127" i="3"/>
  <c r="E127" i="3"/>
  <c r="F127" i="3"/>
  <c r="G127" i="3"/>
  <c r="H127" i="3"/>
  <c r="I127" i="3"/>
  <c r="J127" i="3"/>
  <c r="B127" i="3"/>
  <c r="B128" i="3" s="1"/>
  <c r="C123" i="3"/>
  <c r="D123" i="3"/>
  <c r="E123" i="3"/>
  <c r="F123" i="3"/>
  <c r="G123" i="3"/>
  <c r="H123" i="3"/>
  <c r="I123" i="3"/>
  <c r="J123" i="3"/>
  <c r="B123" i="3"/>
  <c r="B124" i="3"/>
  <c r="C119" i="3"/>
  <c r="D119" i="3"/>
  <c r="E119" i="3"/>
  <c r="F119" i="3"/>
  <c r="G119" i="3"/>
  <c r="H119" i="3"/>
  <c r="I119" i="3"/>
  <c r="J119" i="3"/>
  <c r="B119" i="3"/>
  <c r="B120" i="3" s="1"/>
  <c r="I120" i="3"/>
  <c r="E120" i="3"/>
  <c r="L98" i="3"/>
  <c r="J158" i="3"/>
  <c r="J161" i="3"/>
  <c r="L171" i="3"/>
  <c r="L121" i="3"/>
  <c r="M175" i="3"/>
  <c r="J195" i="3"/>
  <c r="L125" i="3"/>
  <c r="L150" i="3"/>
  <c r="L183" i="3"/>
  <c r="L208" i="3"/>
  <c r="B137" i="3"/>
  <c r="B222" i="3"/>
  <c r="B225" i="3"/>
  <c r="G225" i="3"/>
  <c r="C225" i="3"/>
  <c r="J167" i="3"/>
  <c r="B149" i="3"/>
  <c r="B193" i="3"/>
  <c r="B195" i="3"/>
  <c r="B156" i="3"/>
  <c r="B170" i="3"/>
  <c r="B172" i="3"/>
  <c r="B204" i="3"/>
  <c r="H225" i="3"/>
  <c r="D225" i="3"/>
  <c r="D156" i="3"/>
  <c r="F207" i="3"/>
  <c r="F209" i="3" s="1"/>
  <c r="D219" i="3"/>
  <c r="B215" i="3"/>
  <c r="C215" i="3"/>
  <c r="C207" i="3"/>
  <c r="C209" i="3"/>
  <c r="F215" i="3"/>
  <c r="C214" i="3"/>
  <c r="G219" i="3"/>
  <c r="G215" i="3"/>
  <c r="C200" i="3"/>
  <c r="I215" i="3"/>
  <c r="E215" i="3"/>
  <c r="B219" i="3"/>
  <c r="B207" i="3"/>
  <c r="B209" i="3"/>
  <c r="H215" i="3"/>
  <c r="D215" i="3"/>
  <c r="G207" i="3"/>
  <c r="G209" i="3" s="1"/>
  <c r="D182" i="3"/>
  <c r="D184" i="3"/>
  <c r="J188" i="3"/>
  <c r="F186" i="3"/>
  <c r="F188" i="3" s="1"/>
  <c r="I207" i="3"/>
  <c r="I209" i="3" s="1"/>
  <c r="E207" i="3"/>
  <c r="E209" i="3" s="1"/>
  <c r="B210" i="3"/>
  <c r="B214" i="3"/>
  <c r="F219" i="3"/>
  <c r="H207" i="3"/>
  <c r="H209" i="3"/>
  <c r="D207" i="3"/>
  <c r="D209" i="3" s="1"/>
  <c r="C197" i="3"/>
  <c r="E201" i="3"/>
  <c r="C194" i="3"/>
  <c r="E182" i="3"/>
  <c r="E184" i="3"/>
  <c r="B188" i="3"/>
  <c r="G186" i="3"/>
  <c r="G188" i="3" s="1"/>
  <c r="E194" i="3"/>
  <c r="D194" i="3"/>
  <c r="E198" i="3"/>
  <c r="D186" i="3"/>
  <c r="D188" i="3" s="1"/>
  <c r="E170" i="3"/>
  <c r="E172" i="3" s="1"/>
  <c r="I186" i="3"/>
  <c r="I188" i="3"/>
  <c r="E186" i="3"/>
  <c r="E188" i="3" s="1"/>
  <c r="B194" i="3"/>
  <c r="C193" i="3"/>
  <c r="D198" i="3"/>
  <c r="H186" i="3"/>
  <c r="H188" i="3"/>
  <c r="C186" i="3"/>
  <c r="C188" i="3"/>
  <c r="C201" i="3"/>
  <c r="B198" i="3"/>
  <c r="D170" i="3"/>
  <c r="D172" i="3" s="1"/>
  <c r="I174" i="3"/>
  <c r="I176" i="3" s="1"/>
  <c r="E174" i="3"/>
  <c r="E176" i="3" s="1"/>
  <c r="B180" i="3"/>
  <c r="G178" i="3"/>
  <c r="G180" i="3" s="1"/>
  <c r="B201" i="3"/>
  <c r="J156" i="3"/>
  <c r="K156" i="3"/>
  <c r="F156" i="3"/>
  <c r="B161" i="3"/>
  <c r="G161" i="3"/>
  <c r="D174" i="3"/>
  <c r="D176" i="3" s="1"/>
  <c r="F178" i="3"/>
  <c r="F180" i="3" s="1"/>
  <c r="C182" i="3"/>
  <c r="C184" i="3" s="1"/>
  <c r="F182" i="3"/>
  <c r="F184" i="3" s="1"/>
  <c r="F218" i="3"/>
  <c r="J157" i="3"/>
  <c r="F157" i="3"/>
  <c r="I161" i="3"/>
  <c r="E161" i="3"/>
  <c r="H164" i="3"/>
  <c r="D164" i="3"/>
  <c r="C160" i="3"/>
  <c r="C178" i="3"/>
  <c r="C180" i="3" s="1"/>
  <c r="E164" i="3"/>
  <c r="B157" i="3"/>
  <c r="G157" i="3"/>
  <c r="H161" i="3"/>
  <c r="D161" i="3"/>
  <c r="B164" i="3"/>
  <c r="B176" i="3"/>
  <c r="G174" i="3"/>
  <c r="G176" i="3" s="1"/>
  <c r="C170" i="3"/>
  <c r="C172" i="3" s="1"/>
  <c r="H174" i="3"/>
  <c r="H176" i="3" s="1"/>
  <c r="C174" i="3"/>
  <c r="C176" i="3"/>
  <c r="G182" i="3"/>
  <c r="G184" i="3" s="1"/>
  <c r="H197" i="3"/>
  <c r="H157" i="3"/>
  <c r="D157" i="3"/>
  <c r="J164" i="3"/>
  <c r="F164" i="3"/>
  <c r="C163" i="3"/>
  <c r="I157" i="3"/>
  <c r="E157" i="3"/>
  <c r="J160" i="3"/>
  <c r="K160" i="3" s="1"/>
  <c r="L160" i="3"/>
  <c r="M160" i="3"/>
  <c r="N160" i="3" s="1"/>
  <c r="O160" i="3" s="1"/>
  <c r="F160" i="3"/>
  <c r="H178" i="3"/>
  <c r="H180" i="3"/>
  <c r="D178" i="3"/>
  <c r="D180" i="3"/>
  <c r="C120" i="3"/>
  <c r="I160" i="3"/>
  <c r="E160" i="3"/>
  <c r="E156" i="3"/>
  <c r="I163" i="3"/>
  <c r="E163" i="3"/>
  <c r="D120" i="3"/>
  <c r="F214" i="3"/>
  <c r="H160" i="3"/>
  <c r="D160" i="3"/>
  <c r="F161" i="3"/>
  <c r="H163" i="3"/>
  <c r="D163" i="3"/>
  <c r="C156" i="3"/>
  <c r="G156" i="3"/>
  <c r="G163" i="3"/>
  <c r="F174" i="3"/>
  <c r="F176" i="3"/>
  <c r="I178" i="3"/>
  <c r="I180" i="3"/>
  <c r="E178" i="3"/>
  <c r="E180" i="3"/>
  <c r="C124" i="3"/>
  <c r="E197" i="3"/>
  <c r="J163" i="3"/>
  <c r="K163" i="3"/>
  <c r="L163" i="3" s="1"/>
  <c r="M163" i="3"/>
  <c r="N163" i="3" s="1"/>
  <c r="O163" i="3" s="1"/>
  <c r="F163" i="3"/>
  <c r="H120" i="3"/>
  <c r="I182" i="3"/>
  <c r="I184" i="3"/>
  <c r="C128" i="3"/>
  <c r="F200" i="3"/>
  <c r="J200" i="3"/>
  <c r="K200" i="3" s="1"/>
  <c r="G214" i="3"/>
  <c r="F212" i="3"/>
  <c r="C139" i="3"/>
  <c r="E193" i="3"/>
  <c r="I193" i="3"/>
  <c r="F197" i="3"/>
  <c r="G200" i="3"/>
  <c r="E214" i="3"/>
  <c r="I214" i="3"/>
  <c r="J214" i="3"/>
  <c r="K214" i="3" s="1"/>
  <c r="G218" i="3"/>
  <c r="J178" i="3"/>
  <c r="J180" i="3"/>
  <c r="F120" i="3"/>
  <c r="F122" i="3" s="1"/>
  <c r="C142" i="3"/>
  <c r="H182" i="3"/>
  <c r="H184" i="3"/>
  <c r="D193" i="3"/>
  <c r="I197" i="3"/>
  <c r="J174" i="3"/>
  <c r="J176" i="3" s="1"/>
  <c r="B184" i="3"/>
  <c r="J182" i="3"/>
  <c r="J184" i="3"/>
  <c r="H218" i="3"/>
  <c r="D214" i="3"/>
  <c r="H214" i="3"/>
  <c r="E218" i="3"/>
  <c r="B189" i="3"/>
  <c r="C190" i="3" s="1"/>
  <c r="J193" i="3"/>
  <c r="K193" i="3"/>
  <c r="K192" i="3" s="1"/>
  <c r="L193" i="3"/>
  <c r="M193" i="3" s="1"/>
  <c r="N193" i="3" s="1"/>
  <c r="O193" i="3" s="1"/>
  <c r="G197" i="3"/>
  <c r="E200" i="3"/>
  <c r="I200" i="3"/>
  <c r="E191" i="3"/>
  <c r="B131" i="3"/>
  <c r="M150" i="3"/>
  <c r="M121" i="3"/>
  <c r="M187" i="3"/>
  <c r="K159" i="3"/>
  <c r="M183" i="3"/>
  <c r="N175" i="3"/>
  <c r="M98" i="3"/>
  <c r="N98" i="3" s="1"/>
  <c r="O98" i="3" s="1"/>
  <c r="M208" i="3"/>
  <c r="M125" i="3"/>
  <c r="K162" i="3"/>
  <c r="M171" i="3"/>
  <c r="N171" i="3" s="1"/>
  <c r="O171" i="3" s="1"/>
  <c r="B212" i="3"/>
  <c r="B211" i="3"/>
  <c r="C191" i="3"/>
  <c r="B191" i="3"/>
  <c r="B190" i="3"/>
  <c r="B132" i="3"/>
  <c r="O175" i="3"/>
  <c r="N208" i="3"/>
  <c r="O208" i="3" s="1"/>
  <c r="N125" i="3"/>
  <c r="L159" i="3"/>
  <c r="N121" i="3"/>
  <c r="N150" i="3"/>
  <c r="O150" i="3" s="1"/>
  <c r="C110" i="3"/>
  <c r="D110" i="3"/>
  <c r="E110" i="3"/>
  <c r="F110" i="3"/>
  <c r="G111" i="3" s="1"/>
  <c r="G110" i="3"/>
  <c r="H110" i="3"/>
  <c r="I110" i="3"/>
  <c r="I111" i="3" s="1"/>
  <c r="J110" i="3"/>
  <c r="B110" i="3"/>
  <c r="B111" i="3" s="1"/>
  <c r="B107" i="3"/>
  <c r="C108" i="3" s="1"/>
  <c r="B108" i="3"/>
  <c r="D106" i="3"/>
  <c r="E106" i="3"/>
  <c r="F106" i="3"/>
  <c r="G106" i="3"/>
  <c r="H106" i="3"/>
  <c r="I106" i="3"/>
  <c r="B103" i="3"/>
  <c r="C104" i="3" s="1"/>
  <c r="O5" i="3"/>
  <c r="O121" i="3"/>
  <c r="J106" i="3"/>
  <c r="B104" i="3"/>
  <c r="B106" i="3"/>
  <c r="C111" i="3"/>
  <c r="C94" i="3"/>
  <c r="D94" i="3"/>
  <c r="E94" i="3"/>
  <c r="F94" i="3"/>
  <c r="G94" i="3"/>
  <c r="H94" i="3"/>
  <c r="I94" i="3"/>
  <c r="J94" i="3"/>
  <c r="K94" i="3"/>
  <c r="L94" i="3" s="1"/>
  <c r="B94" i="3"/>
  <c r="C96" i="3"/>
  <c r="D96" i="3"/>
  <c r="E96" i="3"/>
  <c r="F97" i="3" s="1"/>
  <c r="F99" i="3" s="1"/>
  <c r="F96" i="3"/>
  <c r="G96" i="3"/>
  <c r="H96" i="3"/>
  <c r="H97" i="3" s="1"/>
  <c r="H99" i="3" s="1"/>
  <c r="I96" i="3"/>
  <c r="I97" i="3" s="1"/>
  <c r="I99" i="3" s="1"/>
  <c r="J96" i="3"/>
  <c r="C92" i="3"/>
  <c r="D92" i="3"/>
  <c r="E92" i="3"/>
  <c r="F93" i="3" s="1"/>
  <c r="F95" i="3" s="1"/>
  <c r="F92" i="3"/>
  <c r="G92" i="3"/>
  <c r="H92" i="3"/>
  <c r="H93" i="3" s="1"/>
  <c r="H95" i="3" s="1"/>
  <c r="I92" i="3"/>
  <c r="J92" i="3"/>
  <c r="C90" i="3"/>
  <c r="D90" i="3"/>
  <c r="E90" i="3"/>
  <c r="F90" i="3"/>
  <c r="G90" i="3"/>
  <c r="H90" i="3"/>
  <c r="I90" i="3"/>
  <c r="J90" i="3"/>
  <c r="K90" i="3" s="1"/>
  <c r="L90" i="3" s="1"/>
  <c r="C88" i="3"/>
  <c r="C89" i="3" s="1"/>
  <c r="D88" i="3"/>
  <c r="E88" i="3"/>
  <c r="F88" i="3"/>
  <c r="G88" i="3"/>
  <c r="G89" i="3" s="1"/>
  <c r="H88" i="3"/>
  <c r="I88" i="3"/>
  <c r="J88" i="3"/>
  <c r="B90" i="3"/>
  <c r="B96" i="3"/>
  <c r="B92" i="3"/>
  <c r="B93" i="3"/>
  <c r="B88" i="3"/>
  <c r="B89" i="3" s="1"/>
  <c r="B91" i="3" s="1"/>
  <c r="C79" i="3"/>
  <c r="D79" i="3"/>
  <c r="D80" i="3" s="1"/>
  <c r="E79" i="3"/>
  <c r="F79" i="3"/>
  <c r="G79" i="3"/>
  <c r="G80" i="3" s="1"/>
  <c r="H79" i="3"/>
  <c r="H80" i="3" s="1"/>
  <c r="I79" i="3"/>
  <c r="J79" i="3"/>
  <c r="B79" i="3"/>
  <c r="B17" i="3" s="1"/>
  <c r="B80" i="3"/>
  <c r="B76" i="3"/>
  <c r="B77" i="3" s="1"/>
  <c r="C75" i="3"/>
  <c r="D75" i="3"/>
  <c r="E75" i="3"/>
  <c r="F75" i="3"/>
  <c r="G75" i="3"/>
  <c r="H75" i="3"/>
  <c r="I75" i="3"/>
  <c r="B72" i="3"/>
  <c r="C67" i="3"/>
  <c r="D67" i="3"/>
  <c r="E67" i="3"/>
  <c r="F67" i="3"/>
  <c r="G67" i="3"/>
  <c r="H67" i="3"/>
  <c r="I67" i="3"/>
  <c r="J67" i="3"/>
  <c r="K67" i="3"/>
  <c r="L67" i="3" s="1"/>
  <c r="B67" i="3"/>
  <c r="C65" i="3"/>
  <c r="D65" i="3"/>
  <c r="E65" i="3"/>
  <c r="F65" i="3"/>
  <c r="G66" i="3" s="1"/>
  <c r="G65" i="3"/>
  <c r="H65" i="3"/>
  <c r="I65" i="3"/>
  <c r="I66" i="3" s="1"/>
  <c r="J65" i="3"/>
  <c r="B65" i="3"/>
  <c r="B66" i="3" s="1"/>
  <c r="C63" i="3"/>
  <c r="D63" i="3"/>
  <c r="E63" i="3"/>
  <c r="F63" i="3"/>
  <c r="G63" i="3"/>
  <c r="H63" i="3"/>
  <c r="I63" i="3"/>
  <c r="J63" i="3"/>
  <c r="K63" i="3"/>
  <c r="B63" i="3"/>
  <c r="C61" i="3"/>
  <c r="D61" i="3"/>
  <c r="E61" i="3"/>
  <c r="F61" i="3"/>
  <c r="G61" i="3"/>
  <c r="H61" i="3"/>
  <c r="I61" i="3"/>
  <c r="I62" i="3" s="1"/>
  <c r="I64" i="3" s="1"/>
  <c r="J61" i="3"/>
  <c r="B61" i="3"/>
  <c r="B62" i="3" s="1"/>
  <c r="C59" i="3"/>
  <c r="D59" i="3"/>
  <c r="E59" i="3"/>
  <c r="F59" i="3"/>
  <c r="G59" i="3"/>
  <c r="H59" i="3"/>
  <c r="I59" i="3"/>
  <c r="J59" i="3"/>
  <c r="K59" i="3"/>
  <c r="K58" i="3" s="1"/>
  <c r="K57" i="3" s="1"/>
  <c r="B59" i="3"/>
  <c r="C48" i="3"/>
  <c r="D48" i="3"/>
  <c r="E48" i="3"/>
  <c r="F48" i="3"/>
  <c r="G49" i="3" s="1"/>
  <c r="G48" i="3"/>
  <c r="H48" i="3"/>
  <c r="I48" i="3"/>
  <c r="I49" i="3" s="1"/>
  <c r="J48" i="3"/>
  <c r="B48" i="3"/>
  <c r="B45" i="3"/>
  <c r="B46" i="3"/>
  <c r="B41" i="3"/>
  <c r="C34" i="3"/>
  <c r="D34" i="3"/>
  <c r="E34" i="3"/>
  <c r="F34" i="3"/>
  <c r="G34" i="3"/>
  <c r="H34" i="3"/>
  <c r="I34" i="3"/>
  <c r="J34" i="3"/>
  <c r="C30" i="3"/>
  <c r="D30" i="3"/>
  <c r="E30" i="3"/>
  <c r="F30" i="3"/>
  <c r="G30" i="3"/>
  <c r="H30" i="3"/>
  <c r="I30" i="3"/>
  <c r="J30" i="3"/>
  <c r="B34" i="3"/>
  <c r="B35" i="3" s="1"/>
  <c r="B37" i="3" s="1"/>
  <c r="B30" i="3"/>
  <c r="B31" i="3" s="1"/>
  <c r="B33" i="3" s="1"/>
  <c r="C36" i="3"/>
  <c r="D36" i="3"/>
  <c r="E36" i="3"/>
  <c r="F36" i="3"/>
  <c r="G36" i="3"/>
  <c r="H36" i="3"/>
  <c r="I36" i="3"/>
  <c r="J36" i="3"/>
  <c r="K36" i="3"/>
  <c r="L36" i="3" s="1"/>
  <c r="M36" i="3" s="1"/>
  <c r="N36" i="3" s="1"/>
  <c r="O36" i="3" s="1"/>
  <c r="C32" i="3"/>
  <c r="D32" i="3"/>
  <c r="E32" i="3"/>
  <c r="F32" i="3"/>
  <c r="G32" i="3"/>
  <c r="H32" i="3"/>
  <c r="I32" i="3"/>
  <c r="J32" i="3"/>
  <c r="K32" i="3" s="1"/>
  <c r="L32" i="3" s="1"/>
  <c r="M32" i="3" s="1"/>
  <c r="B36" i="3"/>
  <c r="B32" i="3"/>
  <c r="B28" i="3"/>
  <c r="C28" i="3"/>
  <c r="D28" i="3"/>
  <c r="E28" i="3"/>
  <c r="F28" i="3"/>
  <c r="G28" i="3"/>
  <c r="H28" i="3"/>
  <c r="I28" i="3"/>
  <c r="J28" i="3"/>
  <c r="K28" i="3" s="1"/>
  <c r="L28" i="3" s="1"/>
  <c r="M28" i="3" s="1"/>
  <c r="B26" i="3"/>
  <c r="B27" i="3" s="1"/>
  <c r="C26" i="3"/>
  <c r="C27" i="3" s="1"/>
  <c r="D26" i="3"/>
  <c r="E26" i="3"/>
  <c r="F26" i="3"/>
  <c r="G26" i="3"/>
  <c r="H26" i="3"/>
  <c r="I26" i="3"/>
  <c r="J26" i="3"/>
  <c r="B57" i="3"/>
  <c r="C58" i="3" s="1"/>
  <c r="B58" i="3"/>
  <c r="B60" i="3" s="1"/>
  <c r="C57" i="3"/>
  <c r="D57" i="3"/>
  <c r="E57" i="3"/>
  <c r="F57" i="3"/>
  <c r="G57" i="3"/>
  <c r="H57" i="3"/>
  <c r="I57" i="3"/>
  <c r="I58" i="3" s="1"/>
  <c r="J57" i="3"/>
  <c r="J58" i="3" s="1"/>
  <c r="J60" i="3" s="1"/>
  <c r="B160" i="3"/>
  <c r="G149" i="3"/>
  <c r="G151" i="3"/>
  <c r="J149" i="3"/>
  <c r="J151" i="3" s="1"/>
  <c r="I149" i="3"/>
  <c r="I151" i="3" s="1"/>
  <c r="H149" i="3"/>
  <c r="H151" i="3" s="1"/>
  <c r="F149" i="3"/>
  <c r="F151" i="3" s="1"/>
  <c r="E149" i="3"/>
  <c r="E151" i="3" s="1"/>
  <c r="D149" i="3"/>
  <c r="D151" i="3"/>
  <c r="B151" i="3"/>
  <c r="I142" i="3"/>
  <c r="E142" i="3"/>
  <c r="G142" i="3"/>
  <c r="F139" i="3"/>
  <c r="J135" i="3"/>
  <c r="K135" i="3" s="1"/>
  <c r="F135" i="3"/>
  <c r="I135" i="3"/>
  <c r="E135" i="3"/>
  <c r="I128" i="3"/>
  <c r="I130" i="3" s="1"/>
  <c r="E128" i="3"/>
  <c r="E130" i="3"/>
  <c r="J128" i="3"/>
  <c r="J130" i="3" s="1"/>
  <c r="L130" i="3" s="1"/>
  <c r="M130" i="3" s="1"/>
  <c r="N130" i="3" s="1"/>
  <c r="O130" i="3" s="1"/>
  <c r="H128" i="3"/>
  <c r="H130" i="3" s="1"/>
  <c r="G128" i="3"/>
  <c r="G130" i="3"/>
  <c r="F128" i="3"/>
  <c r="F130" i="3" s="1"/>
  <c r="D128" i="3"/>
  <c r="D130" i="3"/>
  <c r="C130" i="3"/>
  <c r="B130" i="3"/>
  <c r="I124" i="3"/>
  <c r="I126" i="3"/>
  <c r="E124" i="3"/>
  <c r="E126" i="3" s="1"/>
  <c r="J124" i="3"/>
  <c r="J126" i="3"/>
  <c r="H124" i="3"/>
  <c r="H126" i="3" s="1"/>
  <c r="G124" i="3"/>
  <c r="G126" i="3"/>
  <c r="F124" i="3"/>
  <c r="F126" i="3" s="1"/>
  <c r="D124" i="3"/>
  <c r="D126" i="3" s="1"/>
  <c r="C126" i="3"/>
  <c r="B126" i="3"/>
  <c r="I122" i="3"/>
  <c r="E122" i="3"/>
  <c r="J120" i="3"/>
  <c r="J122" i="3" s="1"/>
  <c r="H122" i="3"/>
  <c r="D122" i="3"/>
  <c r="C122" i="3"/>
  <c r="B122" i="3"/>
  <c r="F111" i="3"/>
  <c r="I108" i="3"/>
  <c r="J108" i="3"/>
  <c r="K108" i="3"/>
  <c r="H108" i="3"/>
  <c r="F108" i="3"/>
  <c r="H104" i="3"/>
  <c r="D104" i="3"/>
  <c r="I104" i="3"/>
  <c r="E104" i="3"/>
  <c r="A116" i="3"/>
  <c r="A85" i="3"/>
  <c r="A54" i="3"/>
  <c r="A23" i="3"/>
  <c r="H44" i="3"/>
  <c r="D44" i="3"/>
  <c r="G44" i="3"/>
  <c r="F44" i="3"/>
  <c r="L59" i="3"/>
  <c r="M59" i="3" s="1"/>
  <c r="M58" i="3" s="1"/>
  <c r="L135" i="3"/>
  <c r="M135" i="3" s="1"/>
  <c r="N135" i="3" s="1"/>
  <c r="O135" i="3"/>
  <c r="K134" i="3"/>
  <c r="L134" i="3" s="1"/>
  <c r="E44" i="3"/>
  <c r="B49" i="3"/>
  <c r="J75" i="3"/>
  <c r="I6" i="4"/>
  <c r="B42" i="3"/>
  <c r="B73" i="3"/>
  <c r="B75" i="3"/>
  <c r="I44" i="3"/>
  <c r="J42" i="3"/>
  <c r="K42" i="3" s="1"/>
  <c r="E49" i="3"/>
  <c r="D62" i="3"/>
  <c r="D64" i="3" s="1"/>
  <c r="G93" i="3"/>
  <c r="G95" i="3" s="1"/>
  <c r="E58" i="3"/>
  <c r="E60" i="3"/>
  <c r="D89" i="3"/>
  <c r="D91" i="3" s="1"/>
  <c r="D93" i="3"/>
  <c r="D95" i="3" s="1"/>
  <c r="D97" i="3"/>
  <c r="D99" i="3" s="1"/>
  <c r="G91" i="3"/>
  <c r="E93" i="3"/>
  <c r="E95" i="3" s="1"/>
  <c r="H62" i="3"/>
  <c r="H64" i="3" s="1"/>
  <c r="E62" i="3"/>
  <c r="E64" i="3" s="1"/>
  <c r="C29" i="3"/>
  <c r="F62" i="3"/>
  <c r="F64" i="3" s="1"/>
  <c r="I68" i="3"/>
  <c r="E66" i="3"/>
  <c r="E68" i="3" s="1"/>
  <c r="F73" i="3"/>
  <c r="C77" i="3"/>
  <c r="H66" i="3"/>
  <c r="H68" i="3" s="1"/>
  <c r="I73" i="3"/>
  <c r="E73" i="3"/>
  <c r="G77" i="3"/>
  <c r="B95" i="3"/>
  <c r="E89" i="3"/>
  <c r="E97" i="3"/>
  <c r="E99" i="3" s="1"/>
  <c r="J154" i="3"/>
  <c r="C60" i="3"/>
  <c r="F49" i="3"/>
  <c r="C91" i="3"/>
  <c r="C49" i="3"/>
  <c r="C66" i="3"/>
  <c r="C68" i="3" s="1"/>
  <c r="D58" i="3"/>
  <c r="D60" i="3" s="1"/>
  <c r="C62" i="3"/>
  <c r="C64" i="3"/>
  <c r="C80" i="3"/>
  <c r="D66" i="3"/>
  <c r="D68" i="3" s="1"/>
  <c r="C73" i="3"/>
  <c r="C93" i="3"/>
  <c r="C95" i="3" s="1"/>
  <c r="B69" i="3"/>
  <c r="C31" i="3"/>
  <c r="C33" i="3" s="1"/>
  <c r="C46" i="3"/>
  <c r="J89" i="3"/>
  <c r="J91" i="3" s="1"/>
  <c r="L91" i="3"/>
  <c r="M91" i="3" s="1"/>
  <c r="N91" i="3" s="1"/>
  <c r="O91" i="3" s="1"/>
  <c r="F89" i="3"/>
  <c r="F91" i="3" s="1"/>
  <c r="J97" i="3"/>
  <c r="J99" i="3" s="1"/>
  <c r="K97" i="3" s="1"/>
  <c r="K96" i="3" s="1"/>
  <c r="B152" i="3"/>
  <c r="L60" i="3"/>
  <c r="M60" i="3" s="1"/>
  <c r="N60" i="3"/>
  <c r="O60" i="3" s="1"/>
  <c r="H49" i="3"/>
  <c r="D49" i="3"/>
  <c r="E11" i="3"/>
  <c r="G62" i="3"/>
  <c r="G64" i="3" s="1"/>
  <c r="H58" i="3"/>
  <c r="H60" i="3"/>
  <c r="J66" i="3"/>
  <c r="J68" i="3" s="1"/>
  <c r="K66" i="3" s="1"/>
  <c r="K65" i="3" s="1"/>
  <c r="L68" i="3"/>
  <c r="L66" i="3" s="1"/>
  <c r="F66" i="3"/>
  <c r="F68" i="3"/>
  <c r="H101" i="3"/>
  <c r="G97" i="3"/>
  <c r="G99" i="3"/>
  <c r="F77" i="3"/>
  <c r="J77" i="3"/>
  <c r="K77" i="3" s="1"/>
  <c r="L77" i="3"/>
  <c r="M77" i="3" s="1"/>
  <c r="N77" i="3" s="1"/>
  <c r="O77" i="3" s="1"/>
  <c r="J73" i="3"/>
  <c r="K73" i="3"/>
  <c r="L73" i="3"/>
  <c r="B68" i="3"/>
  <c r="I60" i="3"/>
  <c r="B163" i="3"/>
  <c r="J153" i="3"/>
  <c r="K153" i="3" s="1"/>
  <c r="L153" i="3"/>
  <c r="M153" i="3"/>
  <c r="N153" i="3" s="1"/>
  <c r="O153" i="3" s="1"/>
  <c r="G139" i="3"/>
  <c r="D142" i="3"/>
  <c r="H142" i="3"/>
  <c r="G135" i="3"/>
  <c r="D139" i="3"/>
  <c r="H139" i="3"/>
  <c r="D135" i="3"/>
  <c r="H135" i="3"/>
  <c r="E139" i="3"/>
  <c r="I139" i="3"/>
  <c r="F142" i="3"/>
  <c r="J142" i="3"/>
  <c r="K142" i="3"/>
  <c r="B100" i="3"/>
  <c r="J104" i="3"/>
  <c r="K104" i="3" s="1"/>
  <c r="G108" i="3"/>
  <c r="D111" i="3"/>
  <c r="H111" i="3"/>
  <c r="G73" i="3"/>
  <c r="D77" i="3"/>
  <c r="H77" i="3"/>
  <c r="D73" i="3"/>
  <c r="H73" i="3"/>
  <c r="E77" i="3"/>
  <c r="I77" i="3"/>
  <c r="F80" i="3"/>
  <c r="J80" i="3"/>
  <c r="K80" i="3"/>
  <c r="L80" i="3" s="1"/>
  <c r="M80" i="3"/>
  <c r="N80" i="3" s="1"/>
  <c r="O80" i="3" s="1"/>
  <c r="B18" i="3"/>
  <c r="D6" i="4"/>
  <c r="C6" i="4"/>
  <c r="L142" i="3"/>
  <c r="K141" i="3"/>
  <c r="K89" i="3"/>
  <c r="K88" i="3" s="1"/>
  <c r="K76" i="3"/>
  <c r="L104" i="3"/>
  <c r="K103" i="3"/>
  <c r="L89" i="3"/>
  <c r="M90" i="3"/>
  <c r="M67" i="3"/>
  <c r="K79" i="3"/>
  <c r="L79" i="3" s="1"/>
  <c r="K72" i="3"/>
  <c r="L99" i="3"/>
  <c r="M99" i="3" s="1"/>
  <c r="L42" i="3"/>
  <c r="M42" i="3"/>
  <c r="N42" i="3" s="1"/>
  <c r="O42" i="3" s="1"/>
  <c r="K41" i="3"/>
  <c r="M94" i="3"/>
  <c r="N94" i="3" s="1"/>
  <c r="O94" i="3" s="1"/>
  <c r="K152" i="3"/>
  <c r="C70" i="3"/>
  <c r="B70" i="3"/>
  <c r="J70" i="3"/>
  <c r="K70" i="3" s="1"/>
  <c r="D154" i="3"/>
  <c r="D153" i="3"/>
  <c r="E154" i="3"/>
  <c r="E153" i="3"/>
  <c r="C154" i="3"/>
  <c r="F154" i="3"/>
  <c r="F153" i="3"/>
  <c r="I154" i="3"/>
  <c r="I153" i="3"/>
  <c r="H154" i="3"/>
  <c r="F132" i="3"/>
  <c r="C132" i="3"/>
  <c r="F70" i="3"/>
  <c r="D132" i="3"/>
  <c r="E132" i="3"/>
  <c r="H132" i="3"/>
  <c r="G132" i="3"/>
  <c r="I101" i="3"/>
  <c r="D70" i="3"/>
  <c r="E70" i="3"/>
  <c r="G70" i="3"/>
  <c r="H70" i="3"/>
  <c r="I70" i="3"/>
  <c r="N32" i="3"/>
  <c r="O32" i="3" s="1"/>
  <c r="N28" i="3"/>
  <c r="O28" i="3" s="1"/>
  <c r="L97" i="3"/>
  <c r="L96" i="3" s="1"/>
  <c r="M96" i="3" s="1"/>
  <c r="N59" i="3"/>
  <c r="N67" i="3"/>
  <c r="B182" i="1"/>
  <c r="B185" i="1"/>
  <c r="B186" i="1"/>
  <c r="B171" i="1"/>
  <c r="B174" i="1"/>
  <c r="B175" i="1"/>
  <c r="B149" i="1"/>
  <c r="B152" i="1"/>
  <c r="B160" i="1"/>
  <c r="B163" i="1"/>
  <c r="B164" i="1"/>
  <c r="B102" i="1"/>
  <c r="B89" i="1"/>
  <c r="B61" i="1"/>
  <c r="B48" i="1"/>
  <c r="B62" i="1"/>
  <c r="B33" i="1"/>
  <c r="B39" i="1"/>
  <c r="B63" i="1"/>
  <c r="B121" i="1"/>
  <c r="B55" i="3"/>
  <c r="B71" i="3" s="1"/>
  <c r="B129" i="1"/>
  <c r="B117" i="3"/>
  <c r="B125" i="1"/>
  <c r="B86" i="3"/>
  <c r="B112" i="3" s="1"/>
  <c r="B117" i="1"/>
  <c r="B24" i="3"/>
  <c r="B13" i="1"/>
  <c r="B67" i="1" s="1"/>
  <c r="B79" i="1" s="1"/>
  <c r="B104" i="1" s="1"/>
  <c r="B106" i="1" s="1"/>
  <c r="B107" i="1" s="1"/>
  <c r="B87" i="3"/>
  <c r="B143" i="3"/>
  <c r="B118" i="3"/>
  <c r="B140" i="3"/>
  <c r="B146" i="3"/>
  <c r="B136" i="3"/>
  <c r="B133" i="3"/>
  <c r="B153" i="1"/>
  <c r="B25" i="3"/>
  <c r="B43" i="3"/>
  <c r="B47" i="3"/>
  <c r="B53" i="3"/>
  <c r="B50" i="3"/>
  <c r="B134" i="1"/>
  <c r="B141" i="1"/>
  <c r="B142" i="1"/>
  <c r="B74" i="3"/>
  <c r="B78" i="3"/>
  <c r="O67" i="3"/>
  <c r="N99" i="3"/>
  <c r="O99" i="3" s="1"/>
  <c r="O97" i="3" s="1"/>
  <c r="M97" i="3"/>
  <c r="E117" i="1"/>
  <c r="E24" i="3"/>
  <c r="I117" i="1"/>
  <c r="I24" i="3"/>
  <c r="J182" i="1"/>
  <c r="J185" i="1"/>
  <c r="J186" i="1"/>
  <c r="I182" i="1"/>
  <c r="I185" i="1"/>
  <c r="I186" i="1"/>
  <c r="H182" i="1"/>
  <c r="H185" i="1"/>
  <c r="H186" i="1"/>
  <c r="G182" i="1"/>
  <c r="G185" i="1"/>
  <c r="G186" i="1"/>
  <c r="F182" i="1"/>
  <c r="F185" i="1"/>
  <c r="F186" i="1"/>
  <c r="E182" i="1"/>
  <c r="E185" i="1"/>
  <c r="E186" i="1"/>
  <c r="D182" i="1"/>
  <c r="D185" i="1"/>
  <c r="D186" i="1"/>
  <c r="C182" i="1"/>
  <c r="C185" i="1"/>
  <c r="C186" i="1"/>
  <c r="J171" i="1"/>
  <c r="I171" i="1"/>
  <c r="H171" i="1"/>
  <c r="G171" i="1"/>
  <c r="F171" i="1"/>
  <c r="E171" i="1"/>
  <c r="D171" i="1"/>
  <c r="C171" i="1"/>
  <c r="J160" i="1"/>
  <c r="J163" i="1"/>
  <c r="J164" i="1"/>
  <c r="I160" i="1"/>
  <c r="I163" i="1"/>
  <c r="I164" i="1"/>
  <c r="H160" i="1"/>
  <c r="H163" i="1"/>
  <c r="H164" i="1"/>
  <c r="G160" i="1"/>
  <c r="G163" i="1"/>
  <c r="G164" i="1"/>
  <c r="F160" i="1"/>
  <c r="F163" i="1"/>
  <c r="F164" i="1"/>
  <c r="E160" i="1"/>
  <c r="E163" i="1"/>
  <c r="E164" i="1"/>
  <c r="D160" i="1"/>
  <c r="D163" i="1"/>
  <c r="D164" i="1"/>
  <c r="C160" i="1"/>
  <c r="C163" i="1"/>
  <c r="C164" i="1"/>
  <c r="J149" i="1"/>
  <c r="J152" i="1"/>
  <c r="I149" i="1"/>
  <c r="I152" i="1"/>
  <c r="H149" i="1"/>
  <c r="H152" i="1"/>
  <c r="G149" i="1"/>
  <c r="G152" i="1"/>
  <c r="F149" i="1"/>
  <c r="F152" i="1"/>
  <c r="E149" i="1"/>
  <c r="E152" i="1"/>
  <c r="D149" i="1"/>
  <c r="D152" i="1"/>
  <c r="C149" i="1"/>
  <c r="C152" i="1"/>
  <c r="J135" i="1"/>
  <c r="J169" i="3"/>
  <c r="I135" i="1"/>
  <c r="I169" i="3"/>
  <c r="H135" i="1"/>
  <c r="H169" i="3"/>
  <c r="G135" i="1"/>
  <c r="G169" i="3"/>
  <c r="F135" i="1"/>
  <c r="F169" i="3"/>
  <c r="F194" i="3" s="1"/>
  <c r="J129" i="1"/>
  <c r="J117" i="3"/>
  <c r="I129" i="1"/>
  <c r="I117" i="3"/>
  <c r="H129" i="1"/>
  <c r="H117" i="3"/>
  <c r="G129" i="1"/>
  <c r="G117" i="3"/>
  <c r="F129" i="1"/>
  <c r="F117" i="3"/>
  <c r="E129" i="1"/>
  <c r="E117" i="3"/>
  <c r="D129" i="1"/>
  <c r="D117" i="3"/>
  <c r="C129" i="1"/>
  <c r="C117" i="3"/>
  <c r="J125" i="1"/>
  <c r="J86" i="3"/>
  <c r="I125" i="1"/>
  <c r="I86" i="3"/>
  <c r="H125" i="1"/>
  <c r="H86" i="3"/>
  <c r="G125" i="1"/>
  <c r="G86" i="3"/>
  <c r="F125" i="1"/>
  <c r="F86" i="3"/>
  <c r="E125" i="1"/>
  <c r="E86" i="3"/>
  <c r="E115" i="3" s="1"/>
  <c r="D125" i="1"/>
  <c r="D86" i="3"/>
  <c r="D105" i="3" s="1"/>
  <c r="C125" i="1"/>
  <c r="C86" i="3"/>
  <c r="J121" i="1"/>
  <c r="J55" i="3"/>
  <c r="I121" i="1"/>
  <c r="I55" i="3"/>
  <c r="I56" i="3" s="1"/>
  <c r="H121" i="1"/>
  <c r="H55" i="3"/>
  <c r="H78" i="3" s="1"/>
  <c r="G121" i="1"/>
  <c r="G55" i="3"/>
  <c r="F121" i="1"/>
  <c r="F55" i="3"/>
  <c r="E121" i="1"/>
  <c r="E55" i="3"/>
  <c r="E84" i="3" s="1"/>
  <c r="D121" i="1"/>
  <c r="D55" i="3"/>
  <c r="D74" i="3" s="1"/>
  <c r="C121" i="1"/>
  <c r="C55" i="3"/>
  <c r="J117" i="1"/>
  <c r="H117" i="1"/>
  <c r="H134" i="1"/>
  <c r="H141" i="1"/>
  <c r="H142" i="1"/>
  <c r="G117" i="1"/>
  <c r="G134" i="1"/>
  <c r="F117" i="1"/>
  <c r="F134" i="1"/>
  <c r="F141" i="1"/>
  <c r="F142" i="1"/>
  <c r="E134" i="1"/>
  <c r="E141" i="1"/>
  <c r="E142" i="1"/>
  <c r="D117" i="1"/>
  <c r="D134" i="1"/>
  <c r="D141" i="1"/>
  <c r="D142" i="1"/>
  <c r="C117" i="1"/>
  <c r="C134" i="1"/>
  <c r="C141" i="1"/>
  <c r="C142" i="1"/>
  <c r="J102" i="1"/>
  <c r="H102" i="1"/>
  <c r="G102" i="1"/>
  <c r="F102" i="1"/>
  <c r="E102" i="1"/>
  <c r="D102" i="1"/>
  <c r="C102" i="1"/>
  <c r="J89" i="1"/>
  <c r="H89" i="1"/>
  <c r="G89" i="1"/>
  <c r="F89" i="1"/>
  <c r="E89" i="1"/>
  <c r="D89" i="1"/>
  <c r="C89" i="1"/>
  <c r="J61" i="1"/>
  <c r="I61" i="1"/>
  <c r="H61" i="1"/>
  <c r="G61" i="1"/>
  <c r="G48" i="1"/>
  <c r="G62" i="1"/>
  <c r="F61" i="1"/>
  <c r="E61" i="1"/>
  <c r="D61" i="1"/>
  <c r="C61" i="1"/>
  <c r="J48" i="1"/>
  <c r="I48" i="1"/>
  <c r="H48" i="1"/>
  <c r="F48" i="1"/>
  <c r="E48" i="1"/>
  <c r="D48" i="1"/>
  <c r="C48" i="1"/>
  <c r="I33" i="1"/>
  <c r="I39" i="1"/>
  <c r="J33" i="1"/>
  <c r="J39" i="1"/>
  <c r="H33" i="1"/>
  <c r="H39" i="1"/>
  <c r="G33" i="1"/>
  <c r="G39" i="1"/>
  <c r="F33" i="1"/>
  <c r="F39" i="1"/>
  <c r="E33" i="1"/>
  <c r="E39" i="1"/>
  <c r="D33" i="1"/>
  <c r="D39" i="1"/>
  <c r="C33" i="1"/>
  <c r="C39" i="1"/>
  <c r="J7" i="1"/>
  <c r="H7" i="1"/>
  <c r="G7" i="1"/>
  <c r="F7" i="1"/>
  <c r="E7" i="1"/>
  <c r="D7" i="1"/>
  <c r="J4" i="1"/>
  <c r="J13" i="1"/>
  <c r="J67" i="1"/>
  <c r="H4" i="1"/>
  <c r="H13" i="1"/>
  <c r="G4" i="1"/>
  <c r="G13" i="1"/>
  <c r="G22" i="1" s="1"/>
  <c r="F4" i="1"/>
  <c r="F13" i="1"/>
  <c r="E4" i="1"/>
  <c r="E13" i="1"/>
  <c r="E22" i="1" s="1"/>
  <c r="D4" i="1"/>
  <c r="D13" i="1"/>
  <c r="C13" i="1"/>
  <c r="C67" i="1" s="1"/>
  <c r="C79" i="1" s="1"/>
  <c r="C104" i="1" s="1"/>
  <c r="C106" i="1" s="1"/>
  <c r="C107" i="1" s="1"/>
  <c r="C22" i="1"/>
  <c r="F62" i="1"/>
  <c r="F63" i="1"/>
  <c r="J62" i="1"/>
  <c r="J63" i="1"/>
  <c r="D84" i="3"/>
  <c r="D78" i="3"/>
  <c r="D81" i="3"/>
  <c r="H84" i="3"/>
  <c r="H81" i="3"/>
  <c r="H74" i="3"/>
  <c r="H71" i="3"/>
  <c r="D112" i="3"/>
  <c r="D109" i="3"/>
  <c r="D115" i="3"/>
  <c r="H115" i="3"/>
  <c r="H109" i="3"/>
  <c r="H102" i="3"/>
  <c r="H105" i="3"/>
  <c r="H112" i="3"/>
  <c r="D146" i="3"/>
  <c r="D143" i="3"/>
  <c r="D136" i="3"/>
  <c r="D140" i="3"/>
  <c r="D133" i="3"/>
  <c r="H146" i="3"/>
  <c r="H140" i="3"/>
  <c r="H143" i="3"/>
  <c r="H136" i="3"/>
  <c r="H133" i="3"/>
  <c r="D22" i="1"/>
  <c r="D67" i="1"/>
  <c r="D79" i="1" s="1"/>
  <c r="D104" i="1" s="1"/>
  <c r="D106" i="1" s="1"/>
  <c r="D107" i="1" s="1"/>
  <c r="I118" i="3"/>
  <c r="G204" i="3"/>
  <c r="G198" i="3"/>
  <c r="G194" i="3"/>
  <c r="G170" i="3"/>
  <c r="G172" i="3" s="1"/>
  <c r="G201" i="3"/>
  <c r="G153" i="1"/>
  <c r="H22" i="1"/>
  <c r="H67" i="1"/>
  <c r="H79" i="1"/>
  <c r="H104" i="1"/>
  <c r="H106" i="1"/>
  <c r="H107" i="1" s="1"/>
  <c r="C62" i="1"/>
  <c r="C63" i="1" s="1"/>
  <c r="I134" i="1"/>
  <c r="I141" i="1"/>
  <c r="I142" i="1"/>
  <c r="E56" i="3"/>
  <c r="I74" i="3"/>
  <c r="I78" i="3"/>
  <c r="E109" i="3"/>
  <c r="E87" i="3"/>
  <c r="E105" i="3"/>
  <c r="I105" i="3"/>
  <c r="I115" i="3"/>
  <c r="I112" i="3"/>
  <c r="E146" i="3"/>
  <c r="E140" i="3"/>
  <c r="E118" i="3"/>
  <c r="E133" i="3"/>
  <c r="H201" i="3"/>
  <c r="H170" i="3"/>
  <c r="H172" i="3" s="1"/>
  <c r="H198" i="3"/>
  <c r="H191" i="3"/>
  <c r="H24" i="3"/>
  <c r="H25" i="3" s="1"/>
  <c r="G24" i="3"/>
  <c r="D24" i="3"/>
  <c r="D3" i="3" s="1"/>
  <c r="D62" i="1"/>
  <c r="H62" i="1"/>
  <c r="J134" i="1"/>
  <c r="J141" i="1"/>
  <c r="J142" i="1"/>
  <c r="J24" i="3"/>
  <c r="F84" i="3"/>
  <c r="F56" i="3"/>
  <c r="F74" i="3"/>
  <c r="F78" i="3"/>
  <c r="F81" i="3"/>
  <c r="F71" i="3"/>
  <c r="J84" i="3"/>
  <c r="J78" i="3"/>
  <c r="J74" i="3"/>
  <c r="J81" i="3"/>
  <c r="J71" i="3"/>
  <c r="F112" i="3"/>
  <c r="F105" i="3"/>
  <c r="F109" i="3"/>
  <c r="F115" i="3"/>
  <c r="F87" i="3"/>
  <c r="J105" i="3"/>
  <c r="J109" i="3"/>
  <c r="J115" i="3"/>
  <c r="J87" i="3"/>
  <c r="K87" i="3" s="1"/>
  <c r="L87" i="3" s="1"/>
  <c r="M87" i="3" s="1"/>
  <c r="N87" i="3" s="1"/>
  <c r="O87" i="3" s="1"/>
  <c r="J112" i="3"/>
  <c r="F146" i="3"/>
  <c r="F143" i="3"/>
  <c r="F118" i="3"/>
  <c r="F140" i="3"/>
  <c r="F136" i="3"/>
  <c r="F133" i="3"/>
  <c r="J146" i="3"/>
  <c r="J136" i="3"/>
  <c r="J140" i="3"/>
  <c r="J143" i="3"/>
  <c r="J118" i="3"/>
  <c r="K118" i="3"/>
  <c r="L118" i="3" s="1"/>
  <c r="M118" i="3"/>
  <c r="N118" i="3"/>
  <c r="O118" i="3" s="1"/>
  <c r="O117" i="3" s="1"/>
  <c r="J133" i="3"/>
  <c r="I204" i="3"/>
  <c r="I201" i="3"/>
  <c r="I194" i="3"/>
  <c r="I198" i="3"/>
  <c r="I170" i="3"/>
  <c r="I172" i="3"/>
  <c r="I191" i="3"/>
  <c r="C24" i="3"/>
  <c r="F22" i="1"/>
  <c r="F67" i="1"/>
  <c r="F79" i="1"/>
  <c r="F104" i="1"/>
  <c r="F106" i="1"/>
  <c r="F107" i="1" s="1"/>
  <c r="G141" i="1"/>
  <c r="G142" i="1"/>
  <c r="C84" i="3"/>
  <c r="C78" i="3"/>
  <c r="C81" i="3"/>
  <c r="C56" i="3"/>
  <c r="G84" i="3"/>
  <c r="G74" i="3"/>
  <c r="G78" i="3"/>
  <c r="G81" i="3"/>
  <c r="G71" i="3"/>
  <c r="C109" i="3"/>
  <c r="C87" i="3"/>
  <c r="C112" i="3"/>
  <c r="G115" i="3"/>
  <c r="G102" i="3"/>
  <c r="G105" i="3"/>
  <c r="G87" i="3"/>
  <c r="G112" i="3"/>
  <c r="C146" i="3"/>
  <c r="C143" i="3"/>
  <c r="C118" i="3"/>
  <c r="C136" i="3"/>
  <c r="G146" i="3"/>
  <c r="G140" i="3"/>
  <c r="G118" i="3"/>
  <c r="G136" i="3"/>
  <c r="G133" i="3"/>
  <c r="F204" i="3"/>
  <c r="F201" i="3"/>
  <c r="F198" i="3"/>
  <c r="F170" i="3"/>
  <c r="F172" i="3" s="1"/>
  <c r="J204" i="3"/>
  <c r="J198" i="3"/>
  <c r="J170" i="3"/>
  <c r="J172" i="3"/>
  <c r="J153" i="1"/>
  <c r="F24" i="3"/>
  <c r="G53" i="3"/>
  <c r="G3" i="3"/>
  <c r="F3" i="4"/>
  <c r="C53" i="3"/>
  <c r="C3" i="3"/>
  <c r="B3" i="4"/>
  <c r="F53" i="3"/>
  <c r="F3" i="3"/>
  <c r="E3" i="4" s="1"/>
  <c r="I53" i="3"/>
  <c r="I3" i="3"/>
  <c r="H3" i="4" s="1"/>
  <c r="E53" i="3"/>
  <c r="E3" i="3"/>
  <c r="D3" i="4" s="1"/>
  <c r="H3" i="3"/>
  <c r="G3" i="4"/>
  <c r="D53" i="3"/>
  <c r="C3" i="4"/>
  <c r="D25" i="3"/>
  <c r="F25" i="3"/>
  <c r="C25" i="3"/>
  <c r="I50" i="3"/>
  <c r="E25" i="3"/>
  <c r="G25" i="3"/>
  <c r="F153" i="1"/>
  <c r="E62" i="1"/>
  <c r="E63" i="1"/>
  <c r="I62" i="1"/>
  <c r="I63" i="1"/>
  <c r="C153" i="1"/>
  <c r="F173" i="1"/>
  <c r="F174" i="1"/>
  <c r="F175" i="1"/>
  <c r="J79" i="1"/>
  <c r="J104" i="1" s="1"/>
  <c r="J22" i="1"/>
  <c r="G63" i="1"/>
  <c r="D153" i="1"/>
  <c r="H153" i="1"/>
  <c r="D173" i="1"/>
  <c r="D174" i="1"/>
  <c r="D175" i="1"/>
  <c r="D63" i="1"/>
  <c r="H63" i="1"/>
  <c r="E153" i="1"/>
  <c r="I153" i="1"/>
  <c r="I173" i="1"/>
  <c r="J173" i="1"/>
  <c r="C173" i="1"/>
  <c r="G173" i="1"/>
  <c r="E173" i="1"/>
  <c r="F220" i="3"/>
  <c r="D220" i="3"/>
  <c r="D17" i="3" s="1"/>
  <c r="H173" i="1"/>
  <c r="I174" i="1"/>
  <c r="I175" i="1"/>
  <c r="I220" i="3"/>
  <c r="H174" i="1"/>
  <c r="H175" i="1"/>
  <c r="H220" i="3"/>
  <c r="E174" i="1"/>
  <c r="E175" i="1"/>
  <c r="E220" i="3"/>
  <c r="H50" i="3"/>
  <c r="H53" i="3"/>
  <c r="C174" i="1"/>
  <c r="C175" i="1"/>
  <c r="C220" i="3"/>
  <c r="K117" i="3"/>
  <c r="G174" i="1"/>
  <c r="G175" i="1"/>
  <c r="G220" i="3"/>
  <c r="I25" i="3"/>
  <c r="F221" i="3"/>
  <c r="F222" i="3"/>
  <c r="F17" i="3"/>
  <c r="J174" i="1"/>
  <c r="J175" i="1"/>
  <c r="J220" i="3"/>
  <c r="H4" i="3"/>
  <c r="F4" i="3"/>
  <c r="F19" i="3"/>
  <c r="D12" i="3"/>
  <c r="D4" i="3"/>
  <c r="I4" i="3"/>
  <c r="G4" i="3"/>
  <c r="E4" i="3"/>
  <c r="E12" i="3"/>
  <c r="G221" i="3"/>
  <c r="G222" i="3"/>
  <c r="G17" i="3"/>
  <c r="C222" i="3"/>
  <c r="C221" i="3"/>
  <c r="C17" i="3"/>
  <c r="H222" i="3"/>
  <c r="H221" i="3"/>
  <c r="H17" i="3"/>
  <c r="H19" i="3"/>
  <c r="J222" i="3"/>
  <c r="J221" i="3"/>
  <c r="K221" i="3"/>
  <c r="L221" i="3"/>
  <c r="M221" i="3" s="1"/>
  <c r="N221" i="3" s="1"/>
  <c r="O221" i="3" s="1"/>
  <c r="J17" i="3"/>
  <c r="I221" i="3"/>
  <c r="I222" i="3"/>
  <c r="I17" i="3"/>
  <c r="D221" i="3"/>
  <c r="L117" i="3"/>
  <c r="K136" i="3"/>
  <c r="K143" i="3"/>
  <c r="E222" i="3"/>
  <c r="E221" i="3"/>
  <c r="E17" i="3"/>
  <c r="H6" i="3"/>
  <c r="G4" i="4"/>
  <c r="I6" i="3"/>
  <c r="H4" i="4"/>
  <c r="E6" i="3"/>
  <c r="D4" i="4"/>
  <c r="G6" i="3"/>
  <c r="F4" i="4"/>
  <c r="D6" i="3"/>
  <c r="C4" i="4"/>
  <c r="F6" i="3"/>
  <c r="E4" i="4"/>
  <c r="F50" i="3"/>
  <c r="D50" i="3"/>
  <c r="I43" i="3"/>
  <c r="H43" i="3"/>
  <c r="G43" i="3"/>
  <c r="F43" i="3"/>
  <c r="E43" i="3"/>
  <c r="D43" i="3"/>
  <c r="C43" i="3"/>
  <c r="H47" i="3"/>
  <c r="E27" i="3"/>
  <c r="E29" i="3" s="1"/>
  <c r="I27" i="3"/>
  <c r="I29" i="3"/>
  <c r="K1" i="3"/>
  <c r="L1" i="3"/>
  <c r="M1" i="3"/>
  <c r="N1" i="3"/>
  <c r="O1" i="3"/>
  <c r="I1" i="3"/>
  <c r="H1" i="3"/>
  <c r="G1" i="3"/>
  <c r="F1" i="3"/>
  <c r="E1" i="3"/>
  <c r="D1" i="3"/>
  <c r="C1" i="3"/>
  <c r="B1" i="3"/>
  <c r="C18" i="3"/>
  <c r="C19" i="3"/>
  <c r="M117" i="3"/>
  <c r="L136" i="3"/>
  <c r="H18" i="3"/>
  <c r="G18" i="3"/>
  <c r="G19" i="3"/>
  <c r="E19" i="3"/>
  <c r="F18" i="3"/>
  <c r="J18" i="3"/>
  <c r="K18" i="3" s="1"/>
  <c r="I18" i="3"/>
  <c r="I19" i="3"/>
  <c r="K220" i="3"/>
  <c r="L220" i="3" s="1"/>
  <c r="J49" i="3"/>
  <c r="K49" i="3"/>
  <c r="D46" i="3"/>
  <c r="H46" i="3"/>
  <c r="D31" i="3"/>
  <c r="D33" i="3"/>
  <c r="D35" i="3"/>
  <c r="D37" i="3" s="1"/>
  <c r="H31" i="3"/>
  <c r="H33" i="3"/>
  <c r="H35" i="3"/>
  <c r="H37" i="3" s="1"/>
  <c r="G46" i="3"/>
  <c r="E31" i="3"/>
  <c r="E33" i="3"/>
  <c r="I35" i="3"/>
  <c r="I37" i="3"/>
  <c r="H27" i="3"/>
  <c r="H29" i="3"/>
  <c r="I31" i="3"/>
  <c r="I33" i="3"/>
  <c r="E35" i="3"/>
  <c r="E37" i="3"/>
  <c r="C47" i="3"/>
  <c r="D27" i="3"/>
  <c r="D29" i="3"/>
  <c r="F31" i="3"/>
  <c r="F33" i="3" s="1"/>
  <c r="J31" i="3"/>
  <c r="J33" i="3"/>
  <c r="F35" i="3"/>
  <c r="F37" i="3"/>
  <c r="J35" i="3"/>
  <c r="J37" i="3" s="1"/>
  <c r="D47" i="3"/>
  <c r="J27" i="3"/>
  <c r="J29" i="3" s="1"/>
  <c r="F27" i="3"/>
  <c r="F29" i="3"/>
  <c r="G31" i="3"/>
  <c r="G33" i="3" s="1"/>
  <c r="G35" i="3"/>
  <c r="G37" i="3"/>
  <c r="G47" i="3"/>
  <c r="E42" i="3"/>
  <c r="I42" i="3"/>
  <c r="E46" i="3"/>
  <c r="I46" i="3"/>
  <c r="E47" i="3"/>
  <c r="I47" i="3"/>
  <c r="E50" i="3"/>
  <c r="G27" i="3"/>
  <c r="G29" i="3" s="1"/>
  <c r="G42" i="3"/>
  <c r="F42" i="3"/>
  <c r="F46" i="3"/>
  <c r="J46" i="3"/>
  <c r="K46" i="3"/>
  <c r="F47" i="3"/>
  <c r="C50" i="3"/>
  <c r="G50" i="3"/>
  <c r="D42" i="3"/>
  <c r="H42" i="3"/>
  <c r="N117" i="3"/>
  <c r="D40" i="3"/>
  <c r="E40" i="3"/>
  <c r="K27" i="3"/>
  <c r="K26" i="3" s="1"/>
  <c r="L46" i="3"/>
  <c r="M46" i="3" s="1"/>
  <c r="N46" i="3" s="1"/>
  <c r="O46" i="3" s="1"/>
  <c r="K45" i="3"/>
  <c r="L45" i="3" s="1"/>
  <c r="M45" i="3" s="1"/>
  <c r="N45" i="3" s="1"/>
  <c r="H40" i="3"/>
  <c r="L33" i="3"/>
  <c r="L31" i="3" s="1"/>
  <c r="K31" i="3"/>
  <c r="K30" i="3"/>
  <c r="L49" i="3"/>
  <c r="M49" i="3" s="1"/>
  <c r="N49" i="3" s="1"/>
  <c r="O49" i="3" s="1"/>
  <c r="K48" i="3"/>
  <c r="E39" i="3"/>
  <c r="C40" i="3"/>
  <c r="F40" i="3"/>
  <c r="F39" i="3"/>
  <c r="D39" i="3"/>
  <c r="J44" i="3"/>
  <c r="L27" i="3"/>
  <c r="L48" i="3"/>
  <c r="M48" i="3" s="1"/>
  <c r="N48" i="3" s="1"/>
  <c r="O48" i="3" s="1"/>
  <c r="J47" i="3"/>
  <c r="J43" i="3"/>
  <c r="J40" i="3"/>
  <c r="J53" i="3"/>
  <c r="J3" i="3"/>
  <c r="J25" i="3"/>
  <c r="K25" i="3"/>
  <c r="J50" i="3"/>
  <c r="J19" i="3"/>
  <c r="I3" i="4"/>
  <c r="N27" i="3"/>
  <c r="M27" i="3"/>
  <c r="J12" i="3"/>
  <c r="K24" i="3"/>
  <c r="L24" i="3" s="1"/>
  <c r="L25" i="3"/>
  <c r="M25" i="3" s="1"/>
  <c r="N25" i="3" s="1"/>
  <c r="O25" i="3" s="1"/>
  <c r="J22" i="3"/>
  <c r="J4" i="3"/>
  <c r="J6" i="3" s="1"/>
  <c r="I4" i="4"/>
  <c r="K43" i="3"/>
  <c r="K47" i="3"/>
  <c r="C47" i="4" l="1"/>
  <c r="J36" i="4"/>
  <c r="K36" i="4" s="1"/>
  <c r="L36" i="4" s="1"/>
  <c r="M36" i="4" s="1"/>
  <c r="N36" i="4" s="1"/>
  <c r="F47" i="4"/>
  <c r="I47" i="4"/>
  <c r="E47" i="4"/>
  <c r="H38" i="4"/>
  <c r="D38" i="4"/>
  <c r="F38" i="4"/>
  <c r="J48" i="4"/>
  <c r="K48" i="4" s="1"/>
  <c r="L48" i="4" s="1"/>
  <c r="M48" i="4" s="1"/>
  <c r="N48" i="4" s="1"/>
  <c r="I38" i="4"/>
  <c r="E38" i="4"/>
  <c r="F83" i="4"/>
  <c r="J52" i="4"/>
  <c r="K52" i="4" s="1"/>
  <c r="L52" i="4" s="1"/>
  <c r="G83" i="4"/>
  <c r="C83" i="4"/>
  <c r="H83" i="4"/>
  <c r="D83" i="4"/>
  <c r="B83" i="4"/>
  <c r="I83" i="4"/>
  <c r="E83" i="4"/>
  <c r="K97" i="4"/>
  <c r="K11" i="4" s="1"/>
  <c r="J60" i="4"/>
  <c r="M96" i="4"/>
  <c r="K43" i="4"/>
  <c r="L43" i="4" s="1"/>
  <c r="M43" i="4" s="1"/>
  <c r="E99" i="4"/>
  <c r="G53" i="4"/>
  <c r="H53" i="4"/>
  <c r="D53" i="4"/>
  <c r="C53" i="4"/>
  <c r="I53" i="4"/>
  <c r="E53" i="4"/>
  <c r="B42" i="4"/>
  <c r="B53" i="4"/>
  <c r="F53" i="4"/>
  <c r="C99" i="4"/>
  <c r="G42" i="4"/>
  <c r="E25" i="4"/>
  <c r="C42" i="4"/>
  <c r="F42" i="4"/>
  <c r="H42" i="4"/>
  <c r="D42" i="4"/>
  <c r="I42" i="4"/>
  <c r="E42" i="4"/>
  <c r="I25" i="4"/>
  <c r="J25" i="4" s="1"/>
  <c r="K25" i="4" s="1"/>
  <c r="L25" i="4" s="1"/>
  <c r="M25" i="4" s="1"/>
  <c r="F25" i="4"/>
  <c r="G25" i="4"/>
  <c r="C25" i="4"/>
  <c r="H25" i="4"/>
  <c r="D25" i="4"/>
  <c r="B92" i="4"/>
  <c r="B93" i="4" s="1"/>
  <c r="C98" i="4" s="1"/>
  <c r="F92" i="4"/>
  <c r="G92" i="4"/>
  <c r="C92" i="4"/>
  <c r="H92" i="4"/>
  <c r="D92" i="4"/>
  <c r="H99" i="4"/>
  <c r="I92" i="4"/>
  <c r="E92" i="4"/>
  <c r="D99" i="4"/>
  <c r="G99" i="4"/>
  <c r="N70" i="4"/>
  <c r="N71" i="4" s="1"/>
  <c r="M71" i="4"/>
  <c r="F99" i="4"/>
  <c r="I99" i="4"/>
  <c r="J32" i="4"/>
  <c r="J88" i="4"/>
  <c r="K87" i="4" s="1"/>
  <c r="K16" i="4"/>
  <c r="J80" i="4"/>
  <c r="F17" i="4"/>
  <c r="G29" i="4"/>
  <c r="C29" i="4"/>
  <c r="I29" i="4"/>
  <c r="E26" i="4"/>
  <c r="E39" i="4" s="1"/>
  <c r="E29" i="4"/>
  <c r="F26" i="4"/>
  <c r="F39" i="4" s="1"/>
  <c r="F29" i="4"/>
  <c r="H26" i="4"/>
  <c r="H39" i="4" s="1"/>
  <c r="H29" i="4"/>
  <c r="D29" i="4"/>
  <c r="H17" i="4"/>
  <c r="D17" i="4"/>
  <c r="E17" i="4"/>
  <c r="I17" i="4"/>
  <c r="G17" i="4"/>
  <c r="C17" i="4"/>
  <c r="I26" i="4"/>
  <c r="G30" i="4"/>
  <c r="F34" i="4"/>
  <c r="L77" i="4"/>
  <c r="M77" i="4" s="1"/>
  <c r="N77" i="4" s="1"/>
  <c r="K66" i="4"/>
  <c r="C30" i="4"/>
  <c r="E34" i="4"/>
  <c r="C21" i="4"/>
  <c r="F30" i="4"/>
  <c r="H34" i="4"/>
  <c r="D34" i="4"/>
  <c r="I34" i="4"/>
  <c r="G34" i="4"/>
  <c r="C34" i="4"/>
  <c r="C20" i="4"/>
  <c r="D30" i="4"/>
  <c r="N97" i="3"/>
  <c r="N96" i="3"/>
  <c r="O96" i="3" s="1"/>
  <c r="L88" i="3"/>
  <c r="L30" i="3"/>
  <c r="I30" i="4"/>
  <c r="E30" i="4"/>
  <c r="C63" i="4"/>
  <c r="C65" i="4"/>
  <c r="H21" i="4"/>
  <c r="D21" i="4"/>
  <c r="D20" i="4"/>
  <c r="B26" i="4"/>
  <c r="D63" i="4"/>
  <c r="D65" i="4"/>
  <c r="G39" i="4"/>
  <c r="H30" i="4"/>
  <c r="B30" i="4"/>
  <c r="I20" i="4"/>
  <c r="J20" i="4" s="1"/>
  <c r="K20" i="4" s="1"/>
  <c r="L20" i="4" s="1"/>
  <c r="M20" i="4" s="1"/>
  <c r="N20" i="4" s="1"/>
  <c r="D26" i="4"/>
  <c r="J105" i="1"/>
  <c r="I80" i="4" s="1"/>
  <c r="I107" i="1"/>
  <c r="I22" i="1"/>
  <c r="G67" i="1"/>
  <c r="G79" i="1" s="1"/>
  <c r="G104" i="1" s="1"/>
  <c r="G106" i="1" s="1"/>
  <c r="G107" i="1" s="1"/>
  <c r="E67" i="1"/>
  <c r="E79" i="1" s="1"/>
  <c r="E104" i="1" s="1"/>
  <c r="E106" i="1" s="1"/>
  <c r="E107" i="1" s="1"/>
  <c r="M24" i="3"/>
  <c r="L47" i="3"/>
  <c r="L50" i="3"/>
  <c r="O45" i="3"/>
  <c r="L6" i="3"/>
  <c r="K4" i="3"/>
  <c r="K3" i="3" s="1"/>
  <c r="K50" i="3"/>
  <c r="M220" i="3"/>
  <c r="L37" i="3"/>
  <c r="K35" i="3"/>
  <c r="K34" i="3" s="1"/>
  <c r="L172" i="3"/>
  <c r="K170" i="3"/>
  <c r="K169" i="3" s="1"/>
  <c r="D19" i="3"/>
  <c r="E18" i="3"/>
  <c r="D18" i="3"/>
  <c r="L18" i="3"/>
  <c r="M18" i="3" s="1"/>
  <c r="N18" i="3" s="1"/>
  <c r="O18" i="3" s="1"/>
  <c r="K17" i="3"/>
  <c r="M33" i="3"/>
  <c r="D222" i="3"/>
  <c r="K86" i="3"/>
  <c r="M104" i="3"/>
  <c r="N104" i="3" s="1"/>
  <c r="O104" i="3" s="1"/>
  <c r="L103" i="3"/>
  <c r="D56" i="3"/>
  <c r="C74" i="3"/>
  <c r="C71" i="3"/>
  <c r="E74" i="3"/>
  <c r="E81" i="3"/>
  <c r="E71" i="3"/>
  <c r="H56" i="3"/>
  <c r="G56" i="3"/>
  <c r="I84" i="3"/>
  <c r="I81" i="3"/>
  <c r="I71" i="3"/>
  <c r="J56" i="3"/>
  <c r="K56" i="3" s="1"/>
  <c r="C105" i="3"/>
  <c r="C115" i="3"/>
  <c r="H87" i="3"/>
  <c r="G109" i="3"/>
  <c r="I109" i="3"/>
  <c r="I102" i="3"/>
  <c r="I87" i="3"/>
  <c r="D118" i="3"/>
  <c r="C140" i="3"/>
  <c r="C133" i="3"/>
  <c r="E136" i="3"/>
  <c r="E143" i="3"/>
  <c r="H118" i="3"/>
  <c r="G143" i="3"/>
  <c r="I136" i="3"/>
  <c r="I143" i="3"/>
  <c r="I140" i="3"/>
  <c r="I146" i="3"/>
  <c r="H204" i="3"/>
  <c r="H194" i="3"/>
  <c r="J194" i="3"/>
  <c r="J201" i="3"/>
  <c r="E78" i="3"/>
  <c r="M142" i="3"/>
  <c r="N142" i="3" s="1"/>
  <c r="O142" i="3" s="1"/>
  <c r="L141" i="3"/>
  <c r="B102" i="3"/>
  <c r="B101" i="3"/>
  <c r="M73" i="3"/>
  <c r="N73" i="3" s="1"/>
  <c r="O73" i="3" s="1"/>
  <c r="L72" i="3"/>
  <c r="O59" i="3"/>
  <c r="O58" i="3" s="1"/>
  <c r="N58" i="3"/>
  <c r="L70" i="3"/>
  <c r="M70" i="3" s="1"/>
  <c r="N70" i="3" s="1"/>
  <c r="O70" i="3" s="1"/>
  <c r="K69" i="3"/>
  <c r="M88" i="3"/>
  <c r="B154" i="3"/>
  <c r="B153" i="3"/>
  <c r="C153" i="3"/>
  <c r="M134" i="3"/>
  <c r="L176" i="3"/>
  <c r="K174" i="3"/>
  <c r="K173" i="3" s="1"/>
  <c r="L156" i="3"/>
  <c r="M156" i="3" s="1"/>
  <c r="N156" i="3" s="1"/>
  <c r="O156" i="3" s="1"/>
  <c r="K155" i="3"/>
  <c r="C210" i="3"/>
  <c r="C218" i="3"/>
  <c r="C219" i="3"/>
  <c r="D218" i="3"/>
  <c r="L152" i="3"/>
  <c r="M89" i="3"/>
  <c r="N90" i="3"/>
  <c r="L76" i="3"/>
  <c r="M68" i="3"/>
  <c r="K124" i="3"/>
  <c r="K123" i="3" s="1"/>
  <c r="L126" i="3"/>
  <c r="L184" i="3"/>
  <c r="K182" i="3"/>
  <c r="K181" i="3" s="1"/>
  <c r="L200" i="3"/>
  <c r="M200" i="3" s="1"/>
  <c r="N200" i="3" s="1"/>
  <c r="O200" i="3" s="1"/>
  <c r="K199" i="3"/>
  <c r="L188" i="3"/>
  <c r="K186" i="3"/>
  <c r="K185" i="3" s="1"/>
  <c r="B105" i="3"/>
  <c r="B115" i="3"/>
  <c r="B84" i="3"/>
  <c r="B3" i="3"/>
  <c r="B56" i="3"/>
  <c r="B81" i="3"/>
  <c r="L58" i="3"/>
  <c r="L57" i="3" s="1"/>
  <c r="M57" i="3" s="1"/>
  <c r="M79" i="3"/>
  <c r="K107" i="3"/>
  <c r="L108" i="3"/>
  <c r="M108" i="3" s="1"/>
  <c r="N108" i="3" s="1"/>
  <c r="O108" i="3" s="1"/>
  <c r="L122" i="3"/>
  <c r="K120" i="3"/>
  <c r="K119" i="3" s="1"/>
  <c r="L151" i="3"/>
  <c r="K149" i="3"/>
  <c r="K148" i="3" s="1"/>
  <c r="F58" i="3"/>
  <c r="F60" i="3" s="1"/>
  <c r="G58" i="3"/>
  <c r="G60" i="3" s="1"/>
  <c r="E111" i="3"/>
  <c r="E112" i="3"/>
  <c r="M159" i="3"/>
  <c r="L162" i="3"/>
  <c r="L214" i="3"/>
  <c r="M214" i="3" s="1"/>
  <c r="N214" i="3" s="1"/>
  <c r="O214" i="3" s="1"/>
  <c r="K213" i="3"/>
  <c r="G212" i="3"/>
  <c r="G211" i="3"/>
  <c r="L41" i="3"/>
  <c r="L65" i="3"/>
  <c r="B10" i="3"/>
  <c r="B44" i="3"/>
  <c r="B38" i="3"/>
  <c r="C42" i="3"/>
  <c r="L63" i="3"/>
  <c r="O125" i="3"/>
  <c r="N183" i="3"/>
  <c r="L180" i="3"/>
  <c r="M180" i="3" s="1"/>
  <c r="N180" i="3" s="1"/>
  <c r="O180" i="3" s="1"/>
  <c r="K178" i="3"/>
  <c r="K177" i="3" s="1"/>
  <c r="J13" i="3"/>
  <c r="I93" i="3"/>
  <c r="I95" i="3" s="1"/>
  <c r="J93" i="3"/>
  <c r="J95" i="3" s="1"/>
  <c r="L95" i="3" s="1"/>
  <c r="M95" i="3" s="1"/>
  <c r="L192" i="3"/>
  <c r="C157" i="3"/>
  <c r="C161" i="3"/>
  <c r="M179" i="3"/>
  <c r="L178" i="3"/>
  <c r="D201" i="3"/>
  <c r="D200" i="3"/>
  <c r="J215" i="3"/>
  <c r="J207" i="3"/>
  <c r="J209" i="3" s="1"/>
  <c r="H52" i="3"/>
  <c r="G52" i="3"/>
  <c r="G20" i="3"/>
  <c r="C20" i="3"/>
  <c r="C44" i="3"/>
  <c r="D83" i="3"/>
  <c r="E83" i="3"/>
  <c r="J145" i="3"/>
  <c r="K145" i="3" s="1"/>
  <c r="L145" i="3" s="1"/>
  <c r="M145" i="3" s="1"/>
  <c r="N145" i="3" s="1"/>
  <c r="O145" i="3" s="1"/>
  <c r="J137" i="3"/>
  <c r="F145" i="3"/>
  <c r="F137" i="3"/>
  <c r="B166" i="3"/>
  <c r="B167" i="3"/>
  <c r="B158" i="3"/>
  <c r="G166" i="3"/>
  <c r="G167" i="3"/>
  <c r="C158" i="3"/>
  <c r="C166" i="3"/>
  <c r="C167" i="3"/>
  <c r="H203" i="3"/>
  <c r="H195" i="3"/>
  <c r="I203" i="3"/>
  <c r="D203" i="3"/>
  <c r="D204" i="3"/>
  <c r="I216" i="3"/>
  <c r="I224" i="3"/>
  <c r="I225" i="3"/>
  <c r="E225" i="3"/>
  <c r="E224" i="3"/>
  <c r="H210" i="3"/>
  <c r="H219" i="3"/>
  <c r="H7" i="3"/>
  <c r="C10" i="3"/>
  <c r="C106" i="3"/>
  <c r="D87" i="3"/>
  <c r="D71" i="3"/>
  <c r="B109" i="3"/>
  <c r="I80" i="3"/>
  <c r="B29" i="3"/>
  <c r="B64" i="3"/>
  <c r="G68" i="3"/>
  <c r="B97" i="3"/>
  <c r="B99" i="3" s="1"/>
  <c r="C97" i="3"/>
  <c r="C99" i="3" s="1"/>
  <c r="I89" i="3"/>
  <c r="I91" i="3" s="1"/>
  <c r="H89" i="3"/>
  <c r="H91" i="3" s="1"/>
  <c r="N187" i="3"/>
  <c r="I167" i="3"/>
  <c r="I164" i="3"/>
  <c r="D195" i="3"/>
  <c r="C52" i="3"/>
  <c r="I83" i="3"/>
  <c r="I210" i="3"/>
  <c r="I219" i="3"/>
  <c r="I218" i="3"/>
  <c r="J218" i="3"/>
  <c r="K218" i="3" s="1"/>
  <c r="I131" i="3"/>
  <c r="J139" i="3"/>
  <c r="K139" i="3" s="1"/>
  <c r="H158" i="3"/>
  <c r="H156" i="3"/>
  <c r="H10" i="3"/>
  <c r="I156" i="3"/>
  <c r="F100" i="3"/>
  <c r="G104" i="3"/>
  <c r="F104" i="3"/>
  <c r="D189" i="3"/>
  <c r="D197" i="3"/>
  <c r="D100" i="3"/>
  <c r="E108" i="3"/>
  <c r="D108" i="3"/>
  <c r="K93" i="3"/>
  <c r="K92" i="3" s="1"/>
  <c r="E80" i="3"/>
  <c r="E91" i="3"/>
  <c r="C35" i="3"/>
  <c r="C37" i="3" s="1"/>
  <c r="J62" i="3"/>
  <c r="J64" i="3" s="1"/>
  <c r="L64" i="3" s="1"/>
  <c r="M64" i="3" s="1"/>
  <c r="N64" i="3" s="1"/>
  <c r="O64" i="3" s="1"/>
  <c r="J111" i="3"/>
  <c r="K111" i="3" s="1"/>
  <c r="L111" i="3" s="1"/>
  <c r="M111" i="3" s="1"/>
  <c r="N111" i="3" s="1"/>
  <c r="O111" i="3" s="1"/>
  <c r="C149" i="3"/>
  <c r="C151" i="3" s="1"/>
  <c r="C164" i="3"/>
  <c r="J225" i="3"/>
  <c r="L129" i="3"/>
  <c r="K128" i="3"/>
  <c r="K127" i="3" s="1"/>
  <c r="D52" i="3"/>
  <c r="D166" i="3"/>
  <c r="I59" i="4"/>
  <c r="G195" i="3"/>
  <c r="H193" i="3"/>
  <c r="G189" i="3"/>
  <c r="G193" i="3"/>
  <c r="G10" i="3"/>
  <c r="F195" i="3"/>
  <c r="F193" i="3"/>
  <c r="G120" i="3"/>
  <c r="G122" i="3" s="1"/>
  <c r="C135" i="3"/>
  <c r="B135" i="3"/>
  <c r="H20" i="4"/>
  <c r="G20" i="4"/>
  <c r="C26" i="4"/>
  <c r="J189" i="3"/>
  <c r="J197" i="3"/>
  <c r="K197" i="3" s="1"/>
  <c r="J100" i="3"/>
  <c r="J7" i="3" s="1"/>
  <c r="I38" i="3"/>
  <c r="I10" i="3"/>
  <c r="E210" i="3"/>
  <c r="E219" i="3"/>
  <c r="H20" i="3"/>
  <c r="D20" i="3"/>
  <c r="E52" i="3"/>
  <c r="K82" i="3"/>
  <c r="K75" i="3" s="1"/>
  <c r="L83" i="3"/>
  <c r="M83" i="3" s="1"/>
  <c r="N83" i="3" s="1"/>
  <c r="O83" i="3" s="1"/>
  <c r="E20" i="3"/>
  <c r="F83" i="3"/>
  <c r="J114" i="3"/>
  <c r="K114" i="3" s="1"/>
  <c r="F114" i="3"/>
  <c r="G114" i="3"/>
  <c r="F20" i="3"/>
  <c r="B20" i="3"/>
  <c r="H145" i="3"/>
  <c r="G145" i="3"/>
  <c r="D145" i="3"/>
  <c r="C145" i="3"/>
  <c r="C137" i="3"/>
  <c r="I166" i="3"/>
  <c r="H167" i="3"/>
  <c r="H166" i="3"/>
  <c r="E166" i="3"/>
  <c r="D158" i="3"/>
  <c r="D167" i="3"/>
  <c r="J203" i="3"/>
  <c r="K203" i="3" s="1"/>
  <c r="I195" i="3"/>
  <c r="E204" i="3"/>
  <c r="F203" i="3"/>
  <c r="J224" i="3"/>
  <c r="K224" i="3" s="1"/>
  <c r="L224" i="3" s="1"/>
  <c r="M224" i="3" s="1"/>
  <c r="N224" i="3" s="1"/>
  <c r="O224" i="3" s="1"/>
  <c r="J216" i="3"/>
  <c r="F224" i="3"/>
  <c r="G224" i="3"/>
  <c r="B21" i="4"/>
  <c r="G21" i="4"/>
  <c r="G152" i="3"/>
  <c r="G160" i="3"/>
  <c r="E7" i="3"/>
  <c r="K51" i="3"/>
  <c r="K44" i="3" s="1"/>
  <c r="G38" i="3"/>
  <c r="F189" i="3"/>
  <c r="E100" i="3"/>
  <c r="D210" i="3"/>
  <c r="C100" i="3"/>
  <c r="C198" i="3"/>
  <c r="K165" i="3"/>
  <c r="I20" i="3"/>
  <c r="I52" i="3"/>
  <c r="J210" i="3"/>
  <c r="J219" i="3"/>
  <c r="G158" i="3"/>
  <c r="F216" i="3"/>
  <c r="F10" i="3"/>
  <c r="E216" i="3"/>
  <c r="D7" i="3"/>
  <c r="F21" i="4"/>
  <c r="F20" i="4"/>
  <c r="L26" i="3"/>
  <c r="M26" i="3" s="1"/>
  <c r="N26" i="3" s="1"/>
  <c r="O27" i="3"/>
  <c r="E21" i="4"/>
  <c r="I21" i="4"/>
  <c r="E20" i="4"/>
  <c r="J47" i="4" l="1"/>
  <c r="K47" i="4" s="1"/>
  <c r="L47" i="4" s="1"/>
  <c r="M47" i="4" s="1"/>
  <c r="N47" i="4" s="1"/>
  <c r="J38" i="4"/>
  <c r="J37" i="4" s="1"/>
  <c r="J30" i="4"/>
  <c r="M52" i="4"/>
  <c r="N52" i="4" s="1"/>
  <c r="N43" i="4"/>
  <c r="L97" i="4"/>
  <c r="L11" i="4" s="1"/>
  <c r="K60" i="4"/>
  <c r="N96" i="4"/>
  <c r="K44" i="4"/>
  <c r="L44" i="4" s="1"/>
  <c r="M44" i="4" s="1"/>
  <c r="N44" i="4" s="1"/>
  <c r="J42" i="4"/>
  <c r="K42" i="4" s="1"/>
  <c r="L42" i="4" s="1"/>
  <c r="M42" i="4" s="1"/>
  <c r="J21" i="4"/>
  <c r="K21" i="4" s="1"/>
  <c r="L21" i="4" s="1"/>
  <c r="M21" i="4" s="1"/>
  <c r="N21" i="4" s="1"/>
  <c r="E93" i="4"/>
  <c r="F98" i="4" s="1"/>
  <c r="E94" i="4"/>
  <c r="H93" i="4"/>
  <c r="H94" i="4"/>
  <c r="I93" i="4"/>
  <c r="I94" i="4"/>
  <c r="F93" i="4"/>
  <c r="G98" i="4" s="1"/>
  <c r="F94" i="4"/>
  <c r="D93" i="4"/>
  <c r="E98" i="4" s="1"/>
  <c r="D94" i="4"/>
  <c r="C93" i="4"/>
  <c r="D98" i="4" s="1"/>
  <c r="C94" i="4"/>
  <c r="G93" i="4"/>
  <c r="H98" i="4" s="1"/>
  <c r="G94" i="4"/>
  <c r="K32" i="4"/>
  <c r="K88" i="4"/>
  <c r="L87" i="4" s="1"/>
  <c r="L16" i="4"/>
  <c r="J29" i="4"/>
  <c r="J17" i="4"/>
  <c r="K17" i="4" s="1"/>
  <c r="L17" i="4" s="1"/>
  <c r="M17" i="4" s="1"/>
  <c r="N17" i="4" s="1"/>
  <c r="I39" i="4"/>
  <c r="I54" i="4" s="1"/>
  <c r="G54" i="4"/>
  <c r="L66" i="4"/>
  <c r="J34" i="4"/>
  <c r="J33" i="4" s="1"/>
  <c r="D39" i="4"/>
  <c r="D54" i="4" s="1"/>
  <c r="E54" i="4"/>
  <c r="F54" i="4"/>
  <c r="C39" i="4"/>
  <c r="C54" i="4" s="1"/>
  <c r="B39" i="4"/>
  <c r="B54" i="4" s="1"/>
  <c r="H54" i="4"/>
  <c r="L177" i="3"/>
  <c r="N57" i="3"/>
  <c r="O57" i="3" s="1"/>
  <c r="I63" i="4"/>
  <c r="I65" i="4"/>
  <c r="J106" i="1"/>
  <c r="J107" i="1" s="1"/>
  <c r="J14" i="3"/>
  <c r="I5" i="4"/>
  <c r="J9" i="3"/>
  <c r="C101" i="3"/>
  <c r="C102" i="3"/>
  <c r="E21" i="3"/>
  <c r="E13" i="3"/>
  <c r="E22" i="3"/>
  <c r="D21" i="3"/>
  <c r="D13" i="3"/>
  <c r="D22" i="3"/>
  <c r="H59" i="4"/>
  <c r="H6" i="4"/>
  <c r="I11" i="3"/>
  <c r="I13" i="3"/>
  <c r="I12" i="3"/>
  <c r="J190" i="3"/>
  <c r="K190" i="3" s="1"/>
  <c r="L190" i="3" s="1"/>
  <c r="M190" i="3" s="1"/>
  <c r="N190" i="3" s="1"/>
  <c r="O190" i="3" s="1"/>
  <c r="J191" i="3"/>
  <c r="F59" i="4"/>
  <c r="G13" i="3"/>
  <c r="F6" i="4"/>
  <c r="G11" i="3"/>
  <c r="G12" i="3"/>
  <c r="D191" i="3"/>
  <c r="D190" i="3"/>
  <c r="E190" i="3"/>
  <c r="L139" i="3"/>
  <c r="M139" i="3" s="1"/>
  <c r="N139" i="3" s="1"/>
  <c r="O139" i="3" s="1"/>
  <c r="K138" i="3"/>
  <c r="O187" i="3"/>
  <c r="H14" i="3"/>
  <c r="G5" i="4"/>
  <c r="H9" i="3"/>
  <c r="H8" i="3"/>
  <c r="L62" i="3"/>
  <c r="M63" i="3"/>
  <c r="B13" i="3"/>
  <c r="B12" i="3"/>
  <c r="B11" i="3"/>
  <c r="M162" i="3"/>
  <c r="K161" i="3"/>
  <c r="K154" i="3"/>
  <c r="M188" i="3"/>
  <c r="L186" i="3"/>
  <c r="M184" i="3"/>
  <c r="L182" i="3"/>
  <c r="N68" i="3"/>
  <c r="M66" i="3"/>
  <c r="M65" i="3" s="1"/>
  <c r="N134" i="3"/>
  <c r="M136" i="3"/>
  <c r="M103" i="3"/>
  <c r="N33" i="3"/>
  <c r="M31" i="3"/>
  <c r="M30" i="3" s="1"/>
  <c r="L170" i="3"/>
  <c r="M172" i="3"/>
  <c r="F190" i="3"/>
  <c r="F191" i="3"/>
  <c r="D14" i="3"/>
  <c r="D9" i="3"/>
  <c r="D8" i="3"/>
  <c r="C5" i="4"/>
  <c r="I21" i="3"/>
  <c r="I22" i="3"/>
  <c r="D212" i="3"/>
  <c r="D211" i="3"/>
  <c r="G7" i="3"/>
  <c r="G40" i="3"/>
  <c r="G39" i="3"/>
  <c r="H39" i="3"/>
  <c r="H21" i="3"/>
  <c r="H22" i="3"/>
  <c r="I7" i="3"/>
  <c r="J39" i="3"/>
  <c r="K39" i="3" s="1"/>
  <c r="I40" i="3"/>
  <c r="I39" i="3"/>
  <c r="G59" i="4"/>
  <c r="G6" i="4"/>
  <c r="H11" i="3"/>
  <c r="H13" i="3"/>
  <c r="H12" i="3"/>
  <c r="I132" i="3"/>
  <c r="J132" i="3"/>
  <c r="K132" i="3" s="1"/>
  <c r="I133" i="3"/>
  <c r="I211" i="3"/>
  <c r="I212" i="3"/>
  <c r="C7" i="3"/>
  <c r="C21" i="3"/>
  <c r="C22" i="3"/>
  <c r="L209" i="3"/>
  <c r="K207" i="3"/>
  <c r="K206" i="3" s="1"/>
  <c r="K164" i="3"/>
  <c r="L149" i="3"/>
  <c r="L148" i="3" s="1"/>
  <c r="M151" i="3"/>
  <c r="L107" i="3"/>
  <c r="K109" i="3"/>
  <c r="L199" i="3"/>
  <c r="K201" i="3"/>
  <c r="M76" i="3"/>
  <c r="M152" i="3"/>
  <c r="C212" i="3"/>
  <c r="C211" i="3"/>
  <c r="M176" i="3"/>
  <c r="L174" i="3"/>
  <c r="L173" i="3" s="1"/>
  <c r="L17" i="3"/>
  <c r="K19" i="3"/>
  <c r="E14" i="3"/>
  <c r="D5" i="4"/>
  <c r="E8" i="3"/>
  <c r="E9" i="3"/>
  <c r="L165" i="3"/>
  <c r="K167" i="3"/>
  <c r="E101" i="3"/>
  <c r="E102" i="3"/>
  <c r="H153" i="3"/>
  <c r="G154" i="3"/>
  <c r="G153" i="3"/>
  <c r="K223" i="3"/>
  <c r="K202" i="3"/>
  <c r="L203" i="3"/>
  <c r="M203" i="3" s="1"/>
  <c r="N203" i="3" s="1"/>
  <c r="O203" i="3" s="1"/>
  <c r="B21" i="3"/>
  <c r="B22" i="3"/>
  <c r="L114" i="3"/>
  <c r="M114" i="3" s="1"/>
  <c r="N114" i="3" s="1"/>
  <c r="O114" i="3" s="1"/>
  <c r="K113" i="3"/>
  <c r="L82" i="3"/>
  <c r="J101" i="3"/>
  <c r="K101" i="3" s="1"/>
  <c r="L101" i="3" s="1"/>
  <c r="M101" i="3" s="1"/>
  <c r="N101" i="3" s="1"/>
  <c r="O101" i="3" s="1"/>
  <c r="J102" i="3"/>
  <c r="G190" i="3"/>
  <c r="H190" i="3"/>
  <c r="G191" i="3"/>
  <c r="J11" i="3"/>
  <c r="K11" i="3" s="1"/>
  <c r="K110" i="3"/>
  <c r="D101" i="3"/>
  <c r="D102" i="3"/>
  <c r="K217" i="3"/>
  <c r="L218" i="3"/>
  <c r="M218" i="3" s="1"/>
  <c r="N218" i="3" s="1"/>
  <c r="O218" i="3" s="1"/>
  <c r="H212" i="3"/>
  <c r="H211" i="3"/>
  <c r="G21" i="3"/>
  <c r="G22" i="3"/>
  <c r="M192" i="3"/>
  <c r="B39" i="3"/>
  <c r="B40" i="3"/>
  <c r="B7" i="3"/>
  <c r="C39" i="3"/>
  <c r="L213" i="3"/>
  <c r="K215" i="3"/>
  <c r="K216" i="3"/>
  <c r="N79" i="3"/>
  <c r="M126" i="3"/>
  <c r="L124" i="3"/>
  <c r="O90" i="3"/>
  <c r="O89" i="3" s="1"/>
  <c r="N89" i="3"/>
  <c r="N88" i="3" s="1"/>
  <c r="O88" i="3" s="1"/>
  <c r="L155" i="3"/>
  <c r="K157" i="3"/>
  <c r="K158" i="3"/>
  <c r="L93" i="3"/>
  <c r="L92" i="3" s="1"/>
  <c r="L69" i="3"/>
  <c r="M72" i="3"/>
  <c r="L75" i="3"/>
  <c r="L143" i="3"/>
  <c r="M141" i="3"/>
  <c r="K105" i="3"/>
  <c r="L86" i="3"/>
  <c r="M86" i="3" s="1"/>
  <c r="N86" i="3" s="1"/>
  <c r="O86" i="3" s="1"/>
  <c r="M37" i="3"/>
  <c r="L35" i="3"/>
  <c r="L34" i="3" s="1"/>
  <c r="M6" i="3"/>
  <c r="L4" i="3"/>
  <c r="L3" i="3" s="1"/>
  <c r="E59" i="4"/>
  <c r="F13" i="3"/>
  <c r="E6" i="4"/>
  <c r="F11" i="3"/>
  <c r="F12" i="3"/>
  <c r="J211" i="3"/>
  <c r="K211" i="3" s="1"/>
  <c r="L211" i="3" s="1"/>
  <c r="M211" i="3" s="1"/>
  <c r="N211" i="3" s="1"/>
  <c r="O211" i="3" s="1"/>
  <c r="J212" i="3"/>
  <c r="F7" i="3"/>
  <c r="L51" i="3"/>
  <c r="K53" i="3"/>
  <c r="F21" i="3"/>
  <c r="F22" i="3"/>
  <c r="E212" i="3"/>
  <c r="F211" i="3"/>
  <c r="E211" i="3"/>
  <c r="K196" i="3"/>
  <c r="L197" i="3"/>
  <c r="M197" i="3" s="1"/>
  <c r="N197" i="3" s="1"/>
  <c r="O197" i="3" s="1"/>
  <c r="M129" i="3"/>
  <c r="L128" i="3"/>
  <c r="L127" i="3" s="1"/>
  <c r="F101" i="3"/>
  <c r="G101" i="3"/>
  <c r="F102" i="3"/>
  <c r="B59" i="4"/>
  <c r="C11" i="3"/>
  <c r="C13" i="3"/>
  <c r="D11" i="3"/>
  <c r="B6" i="4"/>
  <c r="C12" i="3"/>
  <c r="K144" i="3"/>
  <c r="M178" i="3"/>
  <c r="M177" i="3" s="1"/>
  <c r="N179" i="3"/>
  <c r="N95" i="3"/>
  <c r="M93" i="3"/>
  <c r="J21" i="3"/>
  <c r="K21" i="3" s="1"/>
  <c r="O183" i="3"/>
  <c r="K62" i="3"/>
  <c r="K61" i="3" s="1"/>
  <c r="M41" i="3"/>
  <c r="L43" i="3"/>
  <c r="N159" i="3"/>
  <c r="M122" i="3"/>
  <c r="L120" i="3"/>
  <c r="L119" i="3" s="1"/>
  <c r="B4" i="3"/>
  <c r="B6" i="3" s="1"/>
  <c r="B19" i="3"/>
  <c r="C4" i="3"/>
  <c r="L185" i="3"/>
  <c r="L181" i="3"/>
  <c r="L123" i="3"/>
  <c r="L56" i="3"/>
  <c r="M56" i="3" s="1"/>
  <c r="N56" i="3" s="1"/>
  <c r="O56" i="3" s="1"/>
  <c r="K55" i="3"/>
  <c r="L169" i="3"/>
  <c r="N220" i="3"/>
  <c r="M50" i="3"/>
  <c r="N24" i="3"/>
  <c r="M47" i="3"/>
  <c r="O26" i="3"/>
  <c r="J46" i="4" l="1"/>
  <c r="K46" i="4"/>
  <c r="L46" i="4" s="1"/>
  <c r="M46" i="4" s="1"/>
  <c r="N46" i="4" s="1"/>
  <c r="K38" i="4"/>
  <c r="L38" i="4" s="1"/>
  <c r="M38" i="4" s="1"/>
  <c r="N38" i="4" s="1"/>
  <c r="K37" i="4"/>
  <c r="J68" i="4"/>
  <c r="J69" i="4" s="1"/>
  <c r="M97" i="4"/>
  <c r="M11" i="4" s="1"/>
  <c r="L60" i="4"/>
  <c r="J41" i="4"/>
  <c r="L88" i="4"/>
  <c r="M87" i="4" s="1"/>
  <c r="L32" i="4"/>
  <c r="M16" i="4"/>
  <c r="K29" i="4"/>
  <c r="L29" i="4" s="1"/>
  <c r="M29" i="4" s="1"/>
  <c r="N29" i="4" s="1"/>
  <c r="M66" i="4"/>
  <c r="K34" i="4"/>
  <c r="L34" i="4" s="1"/>
  <c r="M34" i="4" s="1"/>
  <c r="N34" i="4" s="1"/>
  <c r="K30" i="4"/>
  <c r="L61" i="3"/>
  <c r="E63" i="4"/>
  <c r="E65" i="4"/>
  <c r="H63" i="4"/>
  <c r="H65" i="4"/>
  <c r="B65" i="4"/>
  <c r="B63" i="4"/>
  <c r="G65" i="4"/>
  <c r="G79" i="4" s="1"/>
  <c r="G81" i="4" s="1"/>
  <c r="G82" i="4" s="1"/>
  <c r="G63" i="4"/>
  <c r="F63" i="4"/>
  <c r="F65" i="4"/>
  <c r="L161" i="3"/>
  <c r="L154" i="3"/>
  <c r="L164" i="3"/>
  <c r="N141" i="3"/>
  <c r="M143" i="3"/>
  <c r="N72" i="3"/>
  <c r="M75" i="3"/>
  <c r="O79" i="3"/>
  <c r="M213" i="3"/>
  <c r="L110" i="3"/>
  <c r="K112" i="3"/>
  <c r="L202" i="3"/>
  <c r="K195" i="3"/>
  <c r="K204" i="3"/>
  <c r="M165" i="3"/>
  <c r="L167" i="3"/>
  <c r="D79" i="4"/>
  <c r="D81" i="4" s="1"/>
  <c r="D82" i="4" s="1"/>
  <c r="D8" i="4"/>
  <c r="D12" i="4" s="1"/>
  <c r="E15" i="3"/>
  <c r="E16" i="3"/>
  <c r="D10" i="4" s="1"/>
  <c r="M17" i="3"/>
  <c r="L19" i="3"/>
  <c r="N76" i="3"/>
  <c r="M107" i="3"/>
  <c r="L109" i="3"/>
  <c r="I14" i="3"/>
  <c r="H5" i="4"/>
  <c r="I8" i="3"/>
  <c r="I9" i="3"/>
  <c r="M105" i="3"/>
  <c r="N103" i="3"/>
  <c r="O134" i="3"/>
  <c r="N136" i="3"/>
  <c r="N63" i="3"/>
  <c r="M62" i="3"/>
  <c r="M61" i="3" s="1"/>
  <c r="J8" i="3"/>
  <c r="K8" i="3" s="1"/>
  <c r="N50" i="3"/>
  <c r="O24" i="3"/>
  <c r="N47" i="3"/>
  <c r="L55" i="3"/>
  <c r="K74" i="3"/>
  <c r="K78" i="3"/>
  <c r="K81" i="3"/>
  <c r="M51" i="3"/>
  <c r="L53" i="3"/>
  <c r="C6" i="3"/>
  <c r="B4" i="4"/>
  <c r="J4" i="4" s="1"/>
  <c r="J3" i="4" s="1"/>
  <c r="N122" i="3"/>
  <c r="M120" i="3"/>
  <c r="M119" i="3" s="1"/>
  <c r="L44" i="3"/>
  <c r="N178" i="3"/>
  <c r="N177" i="3" s="1"/>
  <c r="O179" i="3"/>
  <c r="O178" i="3" s="1"/>
  <c r="M92" i="3"/>
  <c r="L196" i="3"/>
  <c r="K198" i="3"/>
  <c r="F14" i="3"/>
  <c r="F9" i="3"/>
  <c r="E5" i="4"/>
  <c r="F8" i="3"/>
  <c r="M35" i="3"/>
  <c r="M34" i="3" s="1"/>
  <c r="N37" i="3"/>
  <c r="K71" i="3"/>
  <c r="N192" i="3"/>
  <c r="L217" i="3"/>
  <c r="K219" i="3"/>
  <c r="K84" i="3"/>
  <c r="L223" i="3"/>
  <c r="L216" i="3" s="1"/>
  <c r="K225" i="3"/>
  <c r="N151" i="3"/>
  <c r="M149" i="3"/>
  <c r="M148" i="3" s="1"/>
  <c r="O33" i="3"/>
  <c r="O31" i="3" s="1"/>
  <c r="N31" i="3"/>
  <c r="N30" i="3" s="1"/>
  <c r="O30" i="3" s="1"/>
  <c r="N184" i="3"/>
  <c r="M182" i="3"/>
  <c r="M181" i="3" s="1"/>
  <c r="L138" i="3"/>
  <c r="K140" i="3"/>
  <c r="K189" i="3"/>
  <c r="O95" i="3"/>
  <c r="O93" i="3" s="1"/>
  <c r="N93" i="3"/>
  <c r="O220" i="3"/>
  <c r="N41" i="3"/>
  <c r="M44" i="3"/>
  <c r="M43" i="3"/>
  <c r="L21" i="3"/>
  <c r="M21" i="3" s="1"/>
  <c r="N21" i="3" s="1"/>
  <c r="O21" i="3" s="1"/>
  <c r="K20" i="3"/>
  <c r="M69" i="3"/>
  <c r="L71" i="3"/>
  <c r="L157" i="3"/>
  <c r="M155" i="3"/>
  <c r="L158" i="3"/>
  <c r="N126" i="3"/>
  <c r="M124" i="3"/>
  <c r="M123" i="3" s="1"/>
  <c r="B14" i="3"/>
  <c r="B9" i="3"/>
  <c r="B8" i="3"/>
  <c r="L11" i="3"/>
  <c r="M11" i="3" s="1"/>
  <c r="N11" i="3" s="1"/>
  <c r="O11" i="3" s="1"/>
  <c r="K10" i="3"/>
  <c r="K100" i="3"/>
  <c r="M82" i="3"/>
  <c r="L84" i="3"/>
  <c r="N176" i="3"/>
  <c r="M174" i="3"/>
  <c r="M173" i="3" s="1"/>
  <c r="N152" i="3"/>
  <c r="M199" i="3"/>
  <c r="L201" i="3"/>
  <c r="K222" i="3"/>
  <c r="K194" i="3"/>
  <c r="C14" i="3"/>
  <c r="D15" i="3" s="1"/>
  <c r="C8" i="3"/>
  <c r="B5" i="4"/>
  <c r="C9" i="3"/>
  <c r="L132" i="3"/>
  <c r="M132" i="3" s="1"/>
  <c r="N132" i="3" s="1"/>
  <c r="O132" i="3" s="1"/>
  <c r="K131" i="3"/>
  <c r="G14" i="3"/>
  <c r="F5" i="4"/>
  <c r="G9" i="3"/>
  <c r="G8" i="3"/>
  <c r="C8" i="4"/>
  <c r="C12" i="4" s="1"/>
  <c r="D16" i="3"/>
  <c r="C10" i="4" s="1"/>
  <c r="M170" i="3"/>
  <c r="M169" i="3" s="1"/>
  <c r="N172" i="3"/>
  <c r="L105" i="3"/>
  <c r="G8" i="4"/>
  <c r="G12" i="4" s="1"/>
  <c r="H16" i="3"/>
  <c r="G10" i="4" s="1"/>
  <c r="O159" i="3"/>
  <c r="L144" i="3"/>
  <c r="K146" i="3"/>
  <c r="K137" i="3"/>
  <c r="N129" i="3"/>
  <c r="M128" i="3"/>
  <c r="M127" i="3" s="1"/>
  <c r="K210" i="3"/>
  <c r="N6" i="3"/>
  <c r="M4" i="3"/>
  <c r="M3" i="3" s="1"/>
  <c r="L113" i="3"/>
  <c r="K115" i="3"/>
  <c r="K106" i="3"/>
  <c r="M209" i="3"/>
  <c r="L207" i="3"/>
  <c r="L206" i="3" s="1"/>
  <c r="L39" i="3"/>
  <c r="M39" i="3" s="1"/>
  <c r="N39" i="3" s="1"/>
  <c r="O39" i="3" s="1"/>
  <c r="K38" i="3"/>
  <c r="O68" i="3"/>
  <c r="O66" i="3" s="1"/>
  <c r="N66" i="3"/>
  <c r="N65" i="3" s="1"/>
  <c r="N188" i="3"/>
  <c r="M186" i="3"/>
  <c r="M185" i="3" s="1"/>
  <c r="N162" i="3"/>
  <c r="I79" i="4"/>
  <c r="I81" i="4" s="1"/>
  <c r="I82" i="4" s="1"/>
  <c r="I8" i="4"/>
  <c r="I12" i="4" s="1"/>
  <c r="J15" i="3"/>
  <c r="J16" i="3"/>
  <c r="I10" i="4" s="1"/>
  <c r="L37" i="4" l="1"/>
  <c r="K68" i="4"/>
  <c r="K69" i="4" s="1"/>
  <c r="J28" i="4"/>
  <c r="J99" i="4" s="1"/>
  <c r="J61" i="4" s="1"/>
  <c r="M60" i="4"/>
  <c r="N97" i="4"/>
  <c r="K41" i="4"/>
  <c r="M88" i="4"/>
  <c r="N87" i="4" s="1"/>
  <c r="M32" i="4"/>
  <c r="N16" i="4"/>
  <c r="J64" i="4"/>
  <c r="N66" i="4"/>
  <c r="K33" i="4"/>
  <c r="L33" i="4" s="1"/>
  <c r="M33" i="4" s="1"/>
  <c r="N33" i="4" s="1"/>
  <c r="L30" i="4"/>
  <c r="O177" i="3"/>
  <c r="O65" i="3"/>
  <c r="K4" i="4"/>
  <c r="L4" i="4" s="1"/>
  <c r="M4" i="4" s="1"/>
  <c r="N4" i="4" s="1"/>
  <c r="L222" i="3"/>
  <c r="L194" i="3"/>
  <c r="L215" i="3"/>
  <c r="M161" i="3"/>
  <c r="M164" i="3"/>
  <c r="M154" i="3"/>
  <c r="L38" i="3"/>
  <c r="K40" i="3"/>
  <c r="O6" i="3"/>
  <c r="O4" i="3" s="1"/>
  <c r="N4" i="3"/>
  <c r="N3" i="3" s="1"/>
  <c r="F79" i="4"/>
  <c r="F81" i="4" s="1"/>
  <c r="F82" i="4" s="1"/>
  <c r="F8" i="4"/>
  <c r="F12" i="4" s="1"/>
  <c r="G16" i="3"/>
  <c r="F10" i="4" s="1"/>
  <c r="G15" i="3"/>
  <c r="E79" i="4"/>
  <c r="E81" i="4" s="1"/>
  <c r="E82" i="4" s="1"/>
  <c r="E8" i="4"/>
  <c r="E12" i="4" s="1"/>
  <c r="F16" i="3"/>
  <c r="E10" i="4" s="1"/>
  <c r="F15" i="3"/>
  <c r="O50" i="3"/>
  <c r="O47" i="3"/>
  <c r="O63" i="3"/>
  <c r="O62" i="3" s="1"/>
  <c r="N62" i="3"/>
  <c r="O103" i="3"/>
  <c r="N105" i="3"/>
  <c r="O76" i="3"/>
  <c r="N165" i="3"/>
  <c r="M167" i="3"/>
  <c r="N213" i="3"/>
  <c r="M216" i="3"/>
  <c r="O188" i="3"/>
  <c r="O186" i="3" s="1"/>
  <c r="N186" i="3"/>
  <c r="N185" i="3" s="1"/>
  <c r="O185" i="3" s="1"/>
  <c r="L210" i="3"/>
  <c r="K212" i="3"/>
  <c r="L131" i="3"/>
  <c r="K133" i="3"/>
  <c r="O152" i="3"/>
  <c r="N82" i="3"/>
  <c r="O126" i="3"/>
  <c r="O124" i="3" s="1"/>
  <c r="N124" i="3"/>
  <c r="N123" i="3" s="1"/>
  <c r="O123" i="3" s="1"/>
  <c r="L189" i="3"/>
  <c r="K191" i="3"/>
  <c r="O184" i="3"/>
  <c r="O182" i="3" s="1"/>
  <c r="N182" i="3"/>
  <c r="N181" i="3" s="1"/>
  <c r="N149" i="3"/>
  <c r="N148" i="3" s="1"/>
  <c r="O151" i="3"/>
  <c r="O149" i="3" s="1"/>
  <c r="O122" i="3"/>
  <c r="O120" i="3" s="1"/>
  <c r="N120" i="3"/>
  <c r="N119" i="3" s="1"/>
  <c r="O119" i="3" s="1"/>
  <c r="N51" i="3"/>
  <c r="M53" i="3"/>
  <c r="M55" i="3"/>
  <c r="L81" i="3"/>
  <c r="L78" i="3"/>
  <c r="L74" i="3"/>
  <c r="D15" i="4"/>
  <c r="D22" i="4" s="1"/>
  <c r="D14" i="4"/>
  <c r="L112" i="3"/>
  <c r="M110" i="3"/>
  <c r="N75" i="3"/>
  <c r="O72" i="3"/>
  <c r="G14" i="4"/>
  <c r="G15" i="4"/>
  <c r="G22" i="4" s="1"/>
  <c r="M113" i="3"/>
  <c r="L115" i="3"/>
  <c r="L106" i="3"/>
  <c r="M144" i="3"/>
  <c r="L146" i="3"/>
  <c r="L137" i="3"/>
  <c r="B8" i="4"/>
  <c r="B12" i="4" s="1"/>
  <c r="C15" i="3"/>
  <c r="C16" i="3"/>
  <c r="B10" i="4" s="1"/>
  <c r="L100" i="3"/>
  <c r="K102" i="3"/>
  <c r="N69" i="3"/>
  <c r="L219" i="3"/>
  <c r="M217" i="3"/>
  <c r="M196" i="3"/>
  <c r="L198" i="3"/>
  <c r="L8" i="3"/>
  <c r="M8" i="3" s="1"/>
  <c r="N8" i="3" s="1"/>
  <c r="O8" i="3" s="1"/>
  <c r="K7" i="3"/>
  <c r="O136" i="3"/>
  <c r="N107" i="3"/>
  <c r="M109" i="3"/>
  <c r="N17" i="3"/>
  <c r="M19" i="3"/>
  <c r="C79" i="4"/>
  <c r="C81" i="4" s="1"/>
  <c r="C82" i="4" s="1"/>
  <c r="K15" i="3"/>
  <c r="H15" i="3"/>
  <c r="I15" i="4"/>
  <c r="I22" i="4" s="1"/>
  <c r="I14" i="4"/>
  <c r="O162" i="3"/>
  <c r="N209" i="3"/>
  <c r="M207" i="3"/>
  <c r="M206" i="3" s="1"/>
  <c r="O129" i="3"/>
  <c r="O128" i="3" s="1"/>
  <c r="N128" i="3"/>
  <c r="N127" i="3" s="1"/>
  <c r="O127" i="3" s="1"/>
  <c r="N61" i="3"/>
  <c r="O61" i="3" s="1"/>
  <c r="N170" i="3"/>
  <c r="N169" i="3" s="1"/>
  <c r="O169" i="3" s="1"/>
  <c r="O172" i="3"/>
  <c r="O170" i="3" s="1"/>
  <c r="C14" i="4"/>
  <c r="C15" i="4"/>
  <c r="C22" i="4" s="1"/>
  <c r="N199" i="3"/>
  <c r="M201" i="3"/>
  <c r="O176" i="3"/>
  <c r="O174" i="3" s="1"/>
  <c r="N174" i="3"/>
  <c r="N173" i="3" s="1"/>
  <c r="O173" i="3" s="1"/>
  <c r="L10" i="3"/>
  <c r="K13" i="3"/>
  <c r="K12" i="3"/>
  <c r="B16" i="3"/>
  <c r="B15" i="3"/>
  <c r="N155" i="3"/>
  <c r="M157" i="3"/>
  <c r="M158" i="3"/>
  <c r="L20" i="3"/>
  <c r="K22" i="3"/>
  <c r="O41" i="3"/>
  <c r="N44" i="3"/>
  <c r="N43" i="3"/>
  <c r="M138" i="3"/>
  <c r="L140" i="3"/>
  <c r="M223" i="3"/>
  <c r="L225" i="3"/>
  <c r="O192" i="3"/>
  <c r="O37" i="3"/>
  <c r="O35" i="3" s="1"/>
  <c r="N35" i="3"/>
  <c r="N34" i="3" s="1"/>
  <c r="O34" i="3" s="1"/>
  <c r="N92" i="3"/>
  <c r="O92" i="3" s="1"/>
  <c r="H79" i="4"/>
  <c r="H81" i="4" s="1"/>
  <c r="H82" i="4" s="1"/>
  <c r="H8" i="4"/>
  <c r="H12" i="4" s="1"/>
  <c r="I16" i="3"/>
  <c r="H10" i="4" s="1"/>
  <c r="I15" i="3"/>
  <c r="M202" i="3"/>
  <c r="L204" i="3"/>
  <c r="L195" i="3"/>
  <c r="O141" i="3"/>
  <c r="O143" i="3" s="1"/>
  <c r="N143" i="3"/>
  <c r="M37" i="4" l="1"/>
  <c r="L68" i="4"/>
  <c r="L69" i="4" s="1"/>
  <c r="N60" i="4"/>
  <c r="N11" i="4"/>
  <c r="L41" i="4"/>
  <c r="N88" i="4"/>
  <c r="N32" i="4"/>
  <c r="K64" i="4"/>
  <c r="L64" i="4" s="1"/>
  <c r="M64" i="4" s="1"/>
  <c r="N64" i="4" s="1"/>
  <c r="M30" i="4"/>
  <c r="J10" i="4"/>
  <c r="K10" i="4" s="1"/>
  <c r="K3" i="4"/>
  <c r="K28" i="4" s="1"/>
  <c r="K99" i="4" s="1"/>
  <c r="K61" i="4" s="1"/>
  <c r="O181" i="3"/>
  <c r="O3" i="3"/>
  <c r="M222" i="3"/>
  <c r="M194" i="3"/>
  <c r="M215" i="3"/>
  <c r="O148" i="3"/>
  <c r="O161" i="3" s="1"/>
  <c r="N161" i="3"/>
  <c r="N164" i="3"/>
  <c r="N154" i="3"/>
  <c r="N138" i="3"/>
  <c r="M140" i="3"/>
  <c r="N217" i="3"/>
  <c r="M219" i="3"/>
  <c r="N113" i="3"/>
  <c r="M115" i="3"/>
  <c r="M106" i="3"/>
  <c r="O165" i="3"/>
  <c r="N167" i="3"/>
  <c r="F14" i="4"/>
  <c r="F15" i="4"/>
  <c r="F22" i="4" s="1"/>
  <c r="M20" i="3"/>
  <c r="L22" i="3"/>
  <c r="M10" i="3"/>
  <c r="L13" i="3"/>
  <c r="L12" i="3"/>
  <c r="O199" i="3"/>
  <c r="O201" i="3" s="1"/>
  <c r="N201" i="3"/>
  <c r="L15" i="3"/>
  <c r="M15" i="3" s="1"/>
  <c r="N15" i="3" s="1"/>
  <c r="O15" i="3" s="1"/>
  <c r="K14" i="3"/>
  <c r="O107" i="3"/>
  <c r="O109" i="3" s="1"/>
  <c r="N109" i="3"/>
  <c r="B14" i="4"/>
  <c r="B15" i="4"/>
  <c r="B22" i="4" s="1"/>
  <c r="N144" i="3"/>
  <c r="M146" i="3"/>
  <c r="M137" i="3"/>
  <c r="N55" i="3"/>
  <c r="M81" i="3"/>
  <c r="M74" i="3"/>
  <c r="M78" i="3"/>
  <c r="L212" i="3"/>
  <c r="M210" i="3"/>
  <c r="O105" i="3"/>
  <c r="O155" i="3"/>
  <c r="N157" i="3"/>
  <c r="N158" i="3"/>
  <c r="O69" i="3"/>
  <c r="H14" i="4"/>
  <c r="H15" i="4"/>
  <c r="H22" i="4" s="1"/>
  <c r="N223" i="3"/>
  <c r="M225" i="3"/>
  <c r="O209" i="3"/>
  <c r="O207" i="3" s="1"/>
  <c r="N207" i="3"/>
  <c r="N206" i="3" s="1"/>
  <c r="M100" i="3"/>
  <c r="L102" i="3"/>
  <c r="N110" i="3"/>
  <c r="M112" i="3"/>
  <c r="M84" i="3"/>
  <c r="O213" i="3"/>
  <c r="N216" i="3"/>
  <c r="M38" i="3"/>
  <c r="L40" i="3"/>
  <c r="L7" i="3"/>
  <c r="K9" i="3"/>
  <c r="E15" i="4"/>
  <c r="E22" i="4" s="1"/>
  <c r="E14" i="4"/>
  <c r="N202" i="3"/>
  <c r="M204" i="3"/>
  <c r="M195" i="3"/>
  <c r="O43" i="3"/>
  <c r="O17" i="3"/>
  <c r="O19" i="3" s="1"/>
  <c r="N19" i="3"/>
  <c r="N196" i="3"/>
  <c r="M198" i="3"/>
  <c r="M71" i="3"/>
  <c r="O51" i="3"/>
  <c r="O53" i="3" s="1"/>
  <c r="N53" i="3"/>
  <c r="M189" i="3"/>
  <c r="L191" i="3"/>
  <c r="O82" i="3"/>
  <c r="N84" i="3"/>
  <c r="M131" i="3"/>
  <c r="L133" i="3"/>
  <c r="N37" i="4" l="1"/>
  <c r="N68" i="4" s="1"/>
  <c r="N69" i="4" s="1"/>
  <c r="M68" i="4"/>
  <c r="M69" i="4" s="1"/>
  <c r="M41" i="4"/>
  <c r="N41" i="4" s="1"/>
  <c r="L3" i="4"/>
  <c r="L28" i="4" s="1"/>
  <c r="L99" i="4" s="1"/>
  <c r="L61" i="4" s="1"/>
  <c r="J8" i="4"/>
  <c r="J9" i="4" s="1"/>
  <c r="N30" i="4"/>
  <c r="J14" i="4"/>
  <c r="K14" i="4" s="1"/>
  <c r="L14" i="4" s="1"/>
  <c r="M14" i="4" s="1"/>
  <c r="N14" i="4" s="1"/>
  <c r="L10" i="4"/>
  <c r="K8" i="4"/>
  <c r="O154" i="3"/>
  <c r="O167" i="3"/>
  <c r="O164" i="3"/>
  <c r="O206" i="3"/>
  <c r="O215" i="3" s="1"/>
  <c r="N222" i="3"/>
  <c r="N194" i="3"/>
  <c r="N215" i="3"/>
  <c r="M7" i="3"/>
  <c r="L9" i="3"/>
  <c r="O55" i="3"/>
  <c r="N81" i="3"/>
  <c r="N74" i="3"/>
  <c r="N78" i="3"/>
  <c r="K16" i="3"/>
  <c r="L14" i="3"/>
  <c r="N20" i="3"/>
  <c r="M22" i="3"/>
  <c r="O202" i="3"/>
  <c r="N204" i="3"/>
  <c r="N195" i="3"/>
  <c r="O196" i="3"/>
  <c r="O198" i="3" s="1"/>
  <c r="N198" i="3"/>
  <c r="O44" i="3"/>
  <c r="N71" i="3"/>
  <c r="O157" i="3"/>
  <c r="O158" i="3"/>
  <c r="O217" i="3"/>
  <c r="N219" i="3"/>
  <c r="O84" i="3"/>
  <c r="N131" i="3"/>
  <c r="M133" i="3"/>
  <c r="N189" i="3"/>
  <c r="M191" i="3"/>
  <c r="O75" i="3"/>
  <c r="O110" i="3"/>
  <c r="O112" i="3" s="1"/>
  <c r="N112" i="3"/>
  <c r="N100" i="3"/>
  <c r="M102" i="3"/>
  <c r="O223" i="3"/>
  <c r="O225" i="3" s="1"/>
  <c r="N225" i="3"/>
  <c r="O71" i="3"/>
  <c r="N210" i="3"/>
  <c r="M212" i="3"/>
  <c r="N10" i="3"/>
  <c r="M13" i="3"/>
  <c r="M12" i="3"/>
  <c r="M40" i="3"/>
  <c r="N38" i="3"/>
  <c r="O144" i="3"/>
  <c r="N146" i="3"/>
  <c r="N137" i="3"/>
  <c r="O113" i="3"/>
  <c r="N115" i="3"/>
  <c r="N106" i="3"/>
  <c r="O138" i="3"/>
  <c r="O140" i="3" s="1"/>
  <c r="N140" i="3"/>
  <c r="J5" i="4" l="1"/>
  <c r="M3" i="4"/>
  <c r="M28" i="4" s="1"/>
  <c r="M99" i="4" s="1"/>
  <c r="M61" i="4" s="1"/>
  <c r="J13" i="4"/>
  <c r="M10" i="4"/>
  <c r="L8" i="4"/>
  <c r="K9" i="4"/>
  <c r="K5" i="4"/>
  <c r="O219" i="3"/>
  <c r="O146" i="3"/>
  <c r="O137" i="3"/>
  <c r="O100" i="3"/>
  <c r="O102" i="3" s="1"/>
  <c r="N102" i="3"/>
  <c r="M14" i="3"/>
  <c r="L16" i="3"/>
  <c r="O38" i="3"/>
  <c r="O40" i="3" s="1"/>
  <c r="N40" i="3"/>
  <c r="O131" i="3"/>
  <c r="O133" i="3" s="1"/>
  <c r="N133" i="3"/>
  <c r="O204" i="3"/>
  <c r="O195" i="3"/>
  <c r="O81" i="3"/>
  <c r="O78" i="3"/>
  <c r="O74" i="3"/>
  <c r="O115" i="3"/>
  <c r="O106" i="3"/>
  <c r="O10" i="3"/>
  <c r="N13" i="3"/>
  <c r="N12" i="3"/>
  <c r="N212" i="3"/>
  <c r="O210" i="3"/>
  <c r="O212" i="3" s="1"/>
  <c r="O216" i="3"/>
  <c r="O189" i="3"/>
  <c r="O191" i="3" s="1"/>
  <c r="N191" i="3"/>
  <c r="O20" i="3"/>
  <c r="O22" i="3" s="1"/>
  <c r="N22" i="3"/>
  <c r="N7" i="3"/>
  <c r="M9" i="3"/>
  <c r="O222" i="3"/>
  <c r="O194" i="3"/>
  <c r="K13" i="4" l="1"/>
  <c r="J58" i="4"/>
  <c r="N3" i="4"/>
  <c r="N28" i="4" s="1"/>
  <c r="N99" i="4" s="1"/>
  <c r="N61" i="4" s="1"/>
  <c r="L9" i="4"/>
  <c r="L5" i="4"/>
  <c r="N10" i="4"/>
  <c r="M8" i="4"/>
  <c r="O7" i="3"/>
  <c r="O9" i="3" s="1"/>
  <c r="N9" i="3"/>
  <c r="O13" i="3"/>
  <c r="O12" i="3"/>
  <c r="M16" i="3"/>
  <c r="N14" i="3"/>
  <c r="L13" i="4" l="1"/>
  <c r="K58" i="4"/>
  <c r="N8" i="4"/>
  <c r="N9" i="4" s="1"/>
  <c r="M9" i="4"/>
  <c r="M5" i="4"/>
  <c r="N16" i="3"/>
  <c r="O14" i="3"/>
  <c r="O16" i="3" s="1"/>
  <c r="B79" i="4"/>
  <c r="B81" i="4" s="1"/>
  <c r="B82" i="4" s="1"/>
  <c r="M13" i="4" l="1"/>
  <c r="L58" i="4"/>
  <c r="N5" i="4"/>
  <c r="N13" i="4" l="1"/>
  <c r="N58" i="4" s="1"/>
  <c r="M58" i="4"/>
  <c r="I98" i="4" l="1"/>
  <c r="J98" i="4" s="1"/>
  <c r="K98" i="4" s="1"/>
  <c r="L98" i="4" s="1"/>
  <c r="M98" i="4" s="1"/>
  <c r="N98" i="4" s="1"/>
  <c r="J12" i="4" l="1"/>
  <c r="J15" i="4" s="1"/>
  <c r="J18" i="4" l="1"/>
  <c r="J19" i="4" s="1"/>
  <c r="J72" i="4" s="1"/>
  <c r="J56" i="4"/>
  <c r="J59" i="4" s="1"/>
  <c r="J22" i="4" l="1"/>
  <c r="J65" i="4"/>
  <c r="J63" i="4"/>
  <c r="K12" i="4" l="1"/>
  <c r="K15" i="4" s="1"/>
  <c r="L12" i="4"/>
  <c r="L15" i="4" s="1"/>
  <c r="K56" i="4" l="1"/>
  <c r="K59" i="4" s="1"/>
  <c r="K63" i="4" s="1"/>
  <c r="K18" i="4"/>
  <c r="K19" i="4" s="1"/>
  <c r="K72" i="4" s="1"/>
  <c r="L56" i="4"/>
  <c r="L59" i="4" s="1"/>
  <c r="L63" i="4" s="1"/>
  <c r="L18" i="4"/>
  <c r="L19" i="4" s="1"/>
  <c r="L72" i="4" s="1"/>
  <c r="M12" i="4"/>
  <c r="M15" i="4" s="1"/>
  <c r="M18" i="4" s="1"/>
  <c r="M19" i="4" s="1"/>
  <c r="M72" i="4" s="1"/>
  <c r="K65" i="4" l="1"/>
  <c r="K22" i="4"/>
  <c r="M56" i="4"/>
  <c r="M59" i="4" s="1"/>
  <c r="M63" i="4" s="1"/>
  <c r="L65" i="4"/>
  <c r="M22" i="4"/>
  <c r="L22" i="4"/>
  <c r="N12" i="4"/>
  <c r="N15" i="4" s="1"/>
  <c r="N18" i="4" s="1"/>
  <c r="N19" i="4" s="1"/>
  <c r="N72" i="4" s="1"/>
  <c r="N56" i="4" l="1"/>
  <c r="N59" i="4" s="1"/>
  <c r="N63" i="4" s="1"/>
  <c r="M65" i="4"/>
  <c r="N22" i="4"/>
  <c r="N65" i="4" l="1"/>
  <c r="J92" i="4" l="1"/>
  <c r="J94" i="4" s="1"/>
  <c r="J73" i="4" s="1"/>
  <c r="J76" i="4" s="1"/>
  <c r="J79" i="4" s="1"/>
  <c r="J81" i="4" s="1"/>
  <c r="L53" i="4"/>
  <c r="L54" i="4" s="1"/>
  <c r="J24" i="4" l="1"/>
  <c r="J39" i="4" s="1"/>
  <c r="L92" i="4"/>
  <c r="K53" i="4"/>
  <c r="K54" i="4" s="1"/>
  <c r="K92" i="4"/>
  <c r="J93" i="4" l="1"/>
  <c r="J95" i="4" s="1"/>
  <c r="J82" i="4"/>
  <c r="M92" i="4"/>
  <c r="M53" i="4"/>
  <c r="M54" i="4" s="1"/>
  <c r="K80" i="4"/>
  <c r="J83" i="4"/>
  <c r="K94" i="4"/>
  <c r="K73" i="4" s="1"/>
  <c r="K76" i="4" s="1"/>
  <c r="K79" i="4" s="1"/>
  <c r="L94" i="4"/>
  <c r="L73" i="4" s="1"/>
  <c r="L76" i="4" s="1"/>
  <c r="L79" i="4" s="1"/>
  <c r="K81" i="4" l="1"/>
  <c r="K24" i="4" s="1"/>
  <c r="N53" i="4"/>
  <c r="N54" i="4" s="1"/>
  <c r="N92" i="4"/>
  <c r="M94" i="4"/>
  <c r="M73" i="4" s="1"/>
  <c r="M76" i="4" s="1"/>
  <c r="M79" i="4" s="1"/>
  <c r="K82" i="4" l="1"/>
  <c r="N94" i="4"/>
  <c r="N73" i="4" s="1"/>
  <c r="N76" i="4" s="1"/>
  <c r="N79" i="4" s="1"/>
  <c r="L80" i="4"/>
  <c r="L81" i="4" s="1"/>
  <c r="K39" i="4"/>
  <c r="K83" i="4"/>
  <c r="K93" i="4"/>
  <c r="K95" i="4" s="1"/>
  <c r="L24" i="4" l="1"/>
  <c r="L39" i="4" l="1"/>
  <c r="M80" i="4"/>
  <c r="M81" i="4" s="1"/>
  <c r="L83" i="4"/>
  <c r="L93" i="4"/>
  <c r="L95" i="4" s="1"/>
  <c r="L82" i="4"/>
  <c r="M24" i="4" l="1"/>
  <c r="M82" i="4" s="1"/>
  <c r="M39" i="4" l="1"/>
  <c r="N80" i="4"/>
  <c r="N81" i="4" s="1"/>
  <c r="M83" i="4"/>
  <c r="M93" i="4"/>
  <c r="M95" i="4" s="1"/>
  <c r="N24" i="4" l="1"/>
  <c r="N39" i="4" l="1"/>
  <c r="N83" i="4"/>
  <c r="N93" i="4"/>
  <c r="N95" i="4" s="1"/>
  <c r="N82" i="4"/>
  <c r="J53" i="4"/>
  <c r="J54" i="4" s="1"/>
</calcChain>
</file>

<file path=xl/comments1.xml><?xml version="1.0" encoding="utf-8"?>
<comments xmlns="http://schemas.openxmlformats.org/spreadsheetml/2006/main">
  <authors>
    <author>Dell</author>
  </authors>
  <commentList>
    <comment ref="A173"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<sst xmlns="http://schemas.openxmlformats.org/spreadsheetml/2006/main" count="556" uniqueCount="240">
  <si>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</si>
  <si>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</si>
  <si>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</si>
  <si>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</si>
  <si>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</si>
  <si>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</si>
  <si>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</si>
  <si>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</si>
  <si>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</si>
  <si>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</si>
  <si>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</si>
  <si>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</si>
  <si>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</si>
  <si>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</si>
  <si>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</si>
  <si>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</si>
  <si>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</si>
  <si>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</si>
  <si>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</si>
  <si>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</si>
  <si>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</si>
  <si>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</si>
  <si>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</si>
  <si>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</si>
  <si>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</si>
  <si>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</si>
  <si>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</si>
  <si>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</si>
  <si>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</si>
  <si>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</si>
  <si>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</si>
  <si>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</si>
  <si>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</si>
  <si>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</si>
  <si>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</si>
  <si>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</si>
  <si>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</si>
  <si>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</si>
  <si>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</si>
  <si>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</si>
  <si>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</si>
  <si>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</si>
  <si>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</si>
  <si>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</si>
  <si>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</si>
  <si>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</si>
  <si>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</si>
  <si>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</si>
  <si>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</si>
  <si>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</si>
  <si>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</si>
  <si>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</si>
  <si>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</si>
  <si>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</si>
  <si>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</si>
  <si>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</si>
  <si>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</si>
  <si>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</si>
  <si>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</si>
  <si>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</si>
  <si>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</si>
  <si>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</si>
  <si>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</si>
  <si>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</si>
  <si>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</si>
  <si>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</si>
  <si>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</si>
  <si>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</si>
  <si>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</si>
  <si>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</si>
  <si>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</si>
  <si>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</si>
  <si>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</si>
  <si>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</si>
  <si>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</si>
  <si>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</si>
  <si>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</si>
  <si>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</si>
  <si>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</si>
  <si>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</si>
  <si>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</si>
  <si>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</si>
  <si>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</si>
  <si>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</si>
  <si>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</si>
  <si>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</si>
  <si>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</si>
  <si>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</si>
  <si>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</si>
  <si>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</si>
  <si>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</si>
  <si>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</si>
  <si>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</si>
  <si>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</si>
  <si>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</si>
  <si>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</si>
  <si>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</si>
  <si>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</si>
  <si>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</si>
  <si>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</si>
  <si>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</si>
  <si>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</si>
  <si>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</si>
  <si>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</si>
  <si>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</si>
  <si>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</si>
  <si>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</si>
  <si>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</si>
  <si>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</si>
  <si>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</si>
  <si>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</si>
  <si>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</si>
  <si>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</si>
  <si>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</si>
  <si>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</si>
  <si>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</si>
  <si>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</si>
  <si>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</si>
  <si>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</si>
  <si>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</si>
  <si>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</si>
  <si>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</si>
  <si>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</si>
  <si>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</si>
  <si>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</si>
  <si>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</si>
  <si>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</si>
  <si>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</si>
  <si>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</si>
  <si>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</si>
  <si>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</si>
  <si>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</si>
  <si>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</si>
  <si>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</si>
  <si>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</si>
  <si>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</si>
  <si>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</si>
  <si>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</si>
  <si>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</si>
  <si>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</si>
  <si>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Investments in reverse repurchase agreements</t>
  </si>
  <si>
    <t>Disposals of property, plant and equipment</t>
  </si>
  <si>
    <t>Decrease (increase) in other assets, net of other liabilities</t>
  </si>
  <si>
    <t>Long-term debt payments, including current portion</t>
  </si>
  <si>
    <t>Payments on capital lease obligations</t>
  </si>
  <si>
    <t>Excess tax benefits from share-based payment arrangements</t>
  </si>
  <si>
    <t>Tax payments for net share settlement of equity awards</t>
  </si>
  <si>
    <t xml:space="preserve">      Deferred income taxes</t>
  </si>
  <si>
    <t>Property, plant and equipment</t>
  </si>
  <si>
    <t>As a % of PPE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</si>
  <si>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</si>
  <si>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</si>
  <si>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</si>
  <si>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</si>
  <si>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</si>
  <si>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</si>
  <si>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</si>
  <si>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</si>
  <si>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</si>
  <si>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</si>
  <si>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</si>
  <si>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</si>
  <si>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</si>
  <si>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</si>
  <si>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</si>
  <si>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</si>
  <si>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</si>
  <si>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</si>
  <si>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</si>
  <si>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</si>
  <si>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</si>
  <si>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</si>
  <si>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</si>
  <si>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</si>
  <si>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</si>
  <si>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</si>
  <si>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</si>
  <si>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</si>
  <si>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</si>
  <si>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</si>
  <si>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</si>
  <si>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</si>
  <si>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</si>
  <si>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</si>
  <si>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</si>
  <si>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</si>
  <si>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</si>
  <si>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</si>
  <si>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</si>
  <si>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</si>
  <si>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</si>
  <si>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</si>
  <si>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</si>
  <si>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</si>
  <si>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</si>
  <si>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</si>
  <si>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</si>
  <si>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</si>
  <si>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 xml:space="preserve"> Growth %</t>
  </si>
  <si>
    <t xml:space="preserve">Dividends  on common stock </t>
  </si>
  <si>
    <t>Cash flow</t>
  </si>
  <si>
    <t>Operating profit</t>
  </si>
  <si>
    <t xml:space="preserve">Schedule </t>
  </si>
  <si>
    <t xml:space="preserve"> Revenue increased by 6.9% based on the historical average, since there are cases of declines in the group’s revenue.</t>
  </si>
  <si>
    <t>You can take up to 5 days for this exercise</t>
  </si>
  <si>
    <t>Comments</t>
  </si>
  <si>
    <t>D&amp;A forecast based on 2022 growth rate</t>
  </si>
  <si>
    <t>link from revenue model in segmental forecast sheet</t>
  </si>
  <si>
    <t xml:space="preserve">As a % of opening net debt </t>
  </si>
  <si>
    <t>Opening Assets</t>
  </si>
  <si>
    <t>Total Debt</t>
  </si>
  <si>
    <t>Net Debt</t>
  </si>
  <si>
    <t>Cash interest</t>
  </si>
  <si>
    <t>The historical average is taken based on trend</t>
  </si>
  <si>
    <t>link from revenue model in income statement</t>
  </si>
  <si>
    <t>long term debt forecasted based on historical trend</t>
  </si>
  <si>
    <t>Changes in long-term and short-term debt</t>
  </si>
  <si>
    <t>linked from changes in long term debt and short term debt</t>
  </si>
  <si>
    <t xml:space="preserve">EBIT is forecasted as a % of revenue, i.e. the historical average since it is a bit stable. </t>
  </si>
  <si>
    <t>tax is forecasted based on tax rate</t>
  </si>
  <si>
    <t>tax rate forecasted using historical average tax rate</t>
  </si>
  <si>
    <t xml:space="preserve">DPS is forecasted using the historical average of payout ratio </t>
  </si>
  <si>
    <t xml:space="preserve">Payout ratio forecasted based on historical average </t>
  </si>
  <si>
    <t>Intangible asset is forecasted based on historical average since it appears to be historically stable.</t>
  </si>
  <si>
    <t>link from revenue model in segmental forecasted sheet and historical sheet</t>
  </si>
  <si>
    <t>link from revenue model in segmental forecasted sheet</t>
  </si>
  <si>
    <t>current year minus previous year</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</si>
  <si>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</si>
  <si>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</si>
  <si>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</si>
  <si>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</si>
  <si>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</si>
  <si>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</si>
  <si>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</si>
  <si>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</si>
  <si>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</si>
  <si>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opening share count</t>
  </si>
  <si>
    <t>buy back amount</t>
  </si>
  <si>
    <t>1 year average share price</t>
  </si>
  <si>
    <t>numbers of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</si>
</sst>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00_);_(* \(#,##0.00\);_(* &quot;-&quot;??_);_(@_)"/>
    <numFmt numFmtId="165" formatCode="_(* #,##0_);_(* \(#,##0\);_(* &quot;-&quot;??_);_(@_)"/>
    <numFmt numFmtId="166" formatCode="0.0%"/>
    <numFmt numFmtId="167" formatCode="_-* #,##0.0_-;\-* #,##0.0_-;_-* &quot;-&quot;?_-;_-@_-"/>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name val="Calibri"/>
      <family val="2"/>
      <scheme val="minor"/>
    </font>
    <font>
      <b/>
      <sz val="11"/>
      <name val="Calibri"/>
      <family val="2"/>
      <scheme val="minor"/>
    </font>
    <font>
      <i/>
      <sz val="11"/>
      <color theme="1"/>
      <name val="Calibri"/>
      <family val="2"/>
      <scheme val="minor"/>
    </font>
    <font>
      <b/>
      <i/>
      <sz val="11"/>
      <color theme="1"/>
      <name val="Calibri"/>
      <family val="2"/>
      <scheme val="minor"/>
    </font>
    <font>
      <b/>
      <sz val="11"/>
      <color rgb="FF000000"/>
      <name val="Calibri"/>
    </font>
    <font>
      <i/>
      <sz val="10"/>
      <color rgb="FF000000"/>
      <name val="Calibri"/>
    </font>
    <font>
      <i/>
      <sz val="10"/>
      <color rgb="FF002060"/>
      <name val="Calibri"/>
    </font>
    <font>
      <i/>
      <sz val="9"/>
      <color rgb="FF000000"/>
      <name val="Calibri"/>
    </font>
    <font>
      <sz val="11"/>
      <color rgb="FF000000"/>
      <name val="Calibri"/>
    </font>
    <font>
      <b/>
      <sz val="11"/>
      <color rgb="FF000000"/>
      <name val="Calibri"/>
      <family val="2"/>
    </font>
    <font>
      <i/>
      <sz val="10"/>
      <color rgb="FF000000"/>
      <name val="Calibri"/>
      <family val="2"/>
    </font>
    <font>
      <sz val="11"/>
      <color rgb="FFFF0000"/>
      <name val="Calibri"/>
      <family val="2"/>
      <scheme val="minor"/>
    </font>
    <font>
      <b/>
      <sz val="11"/>
      <color rgb="FFFF0000"/>
      <name val="Calibri"/>
    </font>
    <font>
      <b/>
      <sz val="11"/>
      <color rgb="FFFFFFFF"/>
      <name val="Calibri"/>
    </font>
    <font>
      <sz val="11"/>
      <color rgb="FF000000"/>
      <name val="Calibri"/>
      <family val="2"/>
    </font>
    <font>
      <b/>
      <sz val="18"/>
      <color theme="0"/>
      <name val="Calibri"/>
      <family val="2"/>
      <scheme val="minor"/>
    </font>
    <font>
      <sz val="11"/>
      <name val="Calibri"/>
      <family val="2"/>
    </font>
    <font>
      <b/>
      <sz val="11"/>
      <color rgb="FFFF0000"/>
      <name val="Calibri"/>
      <family val="2"/>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EDEDED"/>
        <bgColor indexed="64"/>
      </patternFill>
    </fill>
    <fill>
      <patternFill patternType="solid">
        <fgColor theme="6"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6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0" fillId="0" borderId="0" xfId="0"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0" fillId="0" borderId="0" xfId="0" applyFont="1" applyAlignment="1">
      <alignment horizontal="left" indent="1"/>
    </xf>
    <xf numFmtId="166" fontId="10" fillId="0" borderId="0" xfId="2" applyNumberFormat="1" applyFont="1"/>
    <xf numFmtId="0" fontId="10" fillId="0" borderId="0" xfId="0" applyFont="1" applyAlignment="1">
      <alignment horizontal="left" indent="2"/>
    </xf>
    <xf numFmtId="0" fontId="11" fillId="0" borderId="2" xfId="0" applyFont="1" applyBorder="1"/>
    <xf numFmtId="0" fontId="11" fillId="0" borderId="0" xfId="0" applyFont="1" applyAlignment="1">
      <alignment horizontal="left" indent="1"/>
    </xf>
    <xf numFmtId="166" fontId="11" fillId="0" borderId="0" xfId="2" applyNumberFormat="1" applyFont="1"/>
    <xf numFmtId="0" fontId="10" fillId="0" borderId="1" xfId="0" applyFont="1" applyBorder="1"/>
    <xf numFmtId="166" fontId="11" fillId="0" borderId="2" xfId="2" applyNumberFormat="1" applyFont="1" applyBorder="1"/>
    <xf numFmtId="166" fontId="11"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2" fillId="0" borderId="0" xfId="1" applyNumberFormat="1" applyFont="1" applyBorder="1" applyAlignment="1">
      <alignment horizontal="left" indent="1"/>
    </xf>
    <xf numFmtId="165" fontId="2" fillId="5" borderId="0" xfId="5" applyNumberFormat="1" applyFont="1"/>
    <xf numFmtId="165" fontId="12" fillId="0" borderId="0" xfId="1" applyNumberFormat="1" applyFont="1" applyAlignment="1">
      <alignment horizontal="left" indent="2"/>
    </xf>
    <xf numFmtId="165" fontId="0" fillId="0" borderId="0" xfId="1" applyNumberFormat="1" applyFont="1" applyAlignment="1">
      <alignment horizontal="left" indent="1"/>
    </xf>
    <xf numFmtId="165" fontId="12" fillId="0" borderId="0" xfId="1" applyNumberFormat="1" applyFont="1" applyAlignment="1">
      <alignment horizontal="left" indent="1"/>
    </xf>
    <xf numFmtId="166" fontId="10" fillId="0" borderId="0" xfId="2" applyNumberFormat="1" applyFont="1" applyAlignment="1">
      <alignment horizontal="right"/>
    </xf>
    <xf numFmtId="165" fontId="2" fillId="0" borderId="0" xfId="0" applyNumberFormat="1" applyFont="1"/>
    <xf numFmtId="165" fontId="13" fillId="0" borderId="0" xfId="1" applyNumberFormat="1" applyFont="1"/>
    <xf numFmtId="3" fontId="13" fillId="0" borderId="0" xfId="0" applyNumberFormat="1" applyFont="1"/>
    <xf numFmtId="165" fontId="13" fillId="0" borderId="3" xfId="1" applyNumberFormat="1" applyFont="1" applyBorder="1"/>
    <xf numFmtId="165" fontId="14" fillId="0" borderId="0" xfId="1" applyNumberFormat="1" applyFont="1"/>
    <xf numFmtId="165" fontId="14" fillId="0" borderId="1" xfId="1" applyNumberFormat="1" applyFont="1" applyBorder="1"/>
    <xf numFmtId="0" fontId="13" fillId="0" borderId="0" xfId="0" applyNumberFormat="1" applyFont="1"/>
    <xf numFmtId="0" fontId="13" fillId="0" borderId="0" xfId="0" applyFont="1"/>
    <xf numFmtId="165" fontId="14" fillId="0" borderId="2" xfId="1" applyNumberFormat="1" applyFont="1" applyBorder="1"/>
    <xf numFmtId="4" fontId="0" fillId="0" borderId="0" xfId="0" applyNumberFormat="1"/>
    <xf numFmtId="3" fontId="2" fillId="0" borderId="0" xfId="0" applyNumberFormat="1" applyFont="1"/>
    <xf numFmtId="165" fontId="0" fillId="0" borderId="0" xfId="1" applyNumberFormat="1" applyFont="1" applyFill="1"/>
    <xf numFmtId="166" fontId="2" fillId="0" borderId="0" xfId="0" applyNumberFormat="1" applyFont="1"/>
    <xf numFmtId="166" fontId="15" fillId="0" borderId="0" xfId="0" applyNumberFormat="1" applyFont="1"/>
    <xf numFmtId="9" fontId="0" fillId="0" borderId="0" xfId="0" applyNumberFormat="1"/>
    <xf numFmtId="166" fontId="0" fillId="0" borderId="0" xfId="0" applyNumberFormat="1"/>
    <xf numFmtId="9" fontId="16" fillId="0" borderId="0" xfId="0" applyNumberFormat="1" applyFont="1"/>
    <xf numFmtId="9" fontId="15" fillId="0" borderId="0" xfId="0" applyNumberFormat="1" applyFont="1"/>
    <xf numFmtId="9" fontId="2" fillId="0" borderId="0" xfId="0" applyNumberFormat="1" applyFont="1"/>
    <xf numFmtId="0" fontId="0" fillId="0" borderId="0" xfId="0" applyFont="1" applyAlignment="1">
      <alignment horizontal="left" indent="1"/>
    </xf>
    <xf numFmtId="165" fontId="1" fillId="0" borderId="0" xfId="1" applyNumberFormat="1" applyFont="1"/>
    <xf numFmtId="166" fontId="12" fillId="0" borderId="0" xfId="1" applyNumberFormat="1" applyFont="1" applyBorder="1" applyAlignment="1">
      <alignment horizontal="left" indent="1"/>
    </xf>
    <xf numFmtId="0" fontId="10" fillId="0" borderId="0" xfId="2" applyNumberFormat="1" applyFont="1" applyAlignment="1">
      <alignment horizontal="right"/>
    </xf>
    <xf numFmtId="165" fontId="2" fillId="0" borderId="0" xfId="0" applyNumberFormat="1" applyFont="1" applyFill="1"/>
    <xf numFmtId="165" fontId="17" fillId="0" borderId="0" xfId="1" applyNumberFormat="1" applyFont="1" applyAlignment="1" applyProtection="1"/>
    <xf numFmtId="166" fontId="18" fillId="0" borderId="0" xfId="2" applyNumberFormat="1" applyFont="1" applyAlignment="1" applyProtection="1">
      <alignment horizontal="right"/>
    </xf>
    <xf numFmtId="166" fontId="19" fillId="7" borderId="0" xfId="2" applyNumberFormat="1" applyFont="1" applyFill="1" applyAlignment="1" applyProtection="1"/>
    <xf numFmtId="0" fontId="0" fillId="0" borderId="0" xfId="0" applyAlignment="1">
      <alignment vertical="center"/>
    </xf>
    <xf numFmtId="165" fontId="20" fillId="0" borderId="0" xfId="1" applyNumberFormat="1" applyFont="1" applyBorder="1" applyAlignment="1" applyProtection="1">
      <alignment horizontal="left" indent="1"/>
    </xf>
    <xf numFmtId="165" fontId="20" fillId="0" borderId="0" xfId="1" applyNumberFormat="1" applyFont="1" applyAlignment="1" applyProtection="1">
      <alignment horizontal="left" indent="1"/>
    </xf>
    <xf numFmtId="165" fontId="21" fillId="0" borderId="0" xfId="1" applyNumberFormat="1" applyFont="1" applyAlignment="1" applyProtection="1"/>
    <xf numFmtId="165" fontId="17" fillId="0" borderId="0" xfId="0" applyNumberFormat="1" applyFont="1" applyAlignment="1"/>
    <xf numFmtId="165" fontId="17" fillId="0" borderId="0" xfId="0" applyNumberFormat="1" applyFont="1" applyFill="1" applyAlignment="1"/>
    <xf numFmtId="166" fontId="10" fillId="0" borderId="0" xfId="2" applyNumberFormat="1" applyFont="1" applyFill="1" applyAlignment="1">
      <alignment horizontal="right"/>
    </xf>
    <xf numFmtId="166" fontId="18" fillId="0" borderId="0" xfId="2" applyNumberFormat="1" applyFont="1" applyFill="1" applyAlignment="1" applyProtection="1">
      <alignment horizontal="right"/>
    </xf>
    <xf numFmtId="166" fontId="19" fillId="0" borderId="0" xfId="2" applyNumberFormat="1" applyFont="1" applyFill="1" applyAlignment="1" applyProtection="1"/>
    <xf numFmtId="165" fontId="17" fillId="0" borderId="0" xfId="1" applyNumberFormat="1" applyFont="1" applyFill="1" applyAlignment="1" applyProtection="1"/>
    <xf numFmtId="0" fontId="0" fillId="0" borderId="0" xfId="0" applyFill="1"/>
    <xf numFmtId="0" fontId="0" fillId="6" borderId="0" xfId="0" applyFill="1"/>
    <xf numFmtId="166" fontId="12" fillId="0" borderId="0" xfId="1" applyNumberFormat="1" applyFont="1" applyFill="1" applyBorder="1" applyAlignment="1">
      <alignment horizontal="left" indent="1"/>
    </xf>
    <xf numFmtId="165" fontId="22" fillId="0" borderId="0" xfId="1" applyNumberFormat="1" applyFont="1" applyAlignment="1" applyProtection="1"/>
    <xf numFmtId="165" fontId="0" fillId="0" borderId="0" xfId="0" applyNumberFormat="1"/>
    <xf numFmtId="0" fontId="2" fillId="0" borderId="0" xfId="0" applyFont="1" applyAlignment="1">
      <alignment vertical="center"/>
    </xf>
    <xf numFmtId="10" fontId="21" fillId="0" borderId="0" xfId="1" applyNumberFormat="1" applyFont="1" applyAlignment="1" applyProtection="1"/>
    <xf numFmtId="165" fontId="0" fillId="0" borderId="0" xfId="0" applyNumberFormat="1" applyFill="1"/>
    <xf numFmtId="10" fontId="2" fillId="0" borderId="0" xfId="1" applyNumberFormat="1" applyFont="1" applyFill="1"/>
    <xf numFmtId="166" fontId="18" fillId="8" borderId="0" xfId="2" applyNumberFormat="1" applyFont="1" applyFill="1" applyAlignment="1" applyProtection="1">
      <alignment horizontal="right"/>
    </xf>
    <xf numFmtId="43" fontId="0" fillId="0" borderId="0" xfId="0" applyNumberFormat="1"/>
    <xf numFmtId="166" fontId="23" fillId="0" borderId="0" xfId="2" applyNumberFormat="1" applyFont="1" applyAlignment="1" applyProtection="1">
      <alignment horizontal="right"/>
    </xf>
    <xf numFmtId="0" fontId="23" fillId="0" borderId="0" xfId="2" applyNumberFormat="1" applyFont="1" applyAlignment="1" applyProtection="1">
      <alignment horizontal="right"/>
    </xf>
    <xf numFmtId="166" fontId="12" fillId="0" borderId="0" xfId="2" applyNumberFormat="1" applyFont="1" applyBorder="1" applyAlignment="1">
      <alignment horizontal="right"/>
    </xf>
    <xf numFmtId="165" fontId="12" fillId="0" borderId="0" xfId="1" applyNumberFormat="1" applyFont="1" applyAlignment="1">
      <alignment horizontal="left"/>
    </xf>
    <xf numFmtId="166" fontId="12" fillId="0" borderId="0" xfId="2" applyNumberFormat="1" applyFont="1" applyAlignment="1">
      <alignment horizontal="right"/>
    </xf>
    <xf numFmtId="164" fontId="0" fillId="0" borderId="0" xfId="1" applyNumberFormat="1" applyFont="1"/>
    <xf numFmtId="0" fontId="6" fillId="4" borderId="0" xfId="4" applyFont="1"/>
    <xf numFmtId="0" fontId="0" fillId="0" borderId="0" xfId="0" applyAlignment="1">
      <alignment horizontal="left"/>
    </xf>
    <xf numFmtId="164" fontId="24" fillId="0" borderId="0" xfId="1" applyFont="1" applyBorder="1"/>
    <xf numFmtId="0" fontId="12" fillId="0" borderId="0" xfId="0" applyFont="1" applyAlignment="1">
      <alignment horizontal="left" indent="1"/>
    </xf>
    <xf numFmtId="3" fontId="0" fillId="0" borderId="0" xfId="0" applyNumberFormat="1" applyFont="1"/>
    <xf numFmtId="3" fontId="0" fillId="0" borderId="0" xfId="0" applyNumberFormat="1" applyFill="1"/>
    <xf numFmtId="0" fontId="0" fillId="0" borderId="3" xfId="0" applyFill="1" applyBorder="1"/>
    <xf numFmtId="165" fontId="2" fillId="0" borderId="0" xfId="1" applyNumberFormat="1" applyFont="1" applyFill="1"/>
    <xf numFmtId="165" fontId="2" fillId="0" borderId="1" xfId="1" applyNumberFormat="1" applyFont="1" applyFill="1" applyBorder="1"/>
    <xf numFmtId="165" fontId="2" fillId="0" borderId="2" xfId="1" applyNumberFormat="1" applyFont="1" applyFill="1" applyBorder="1"/>
    <xf numFmtId="0" fontId="2" fillId="0" borderId="0" xfId="0" applyFont="1" applyFill="1"/>
    <xf numFmtId="165" fontId="5" fillId="0" borderId="0" xfId="0" applyNumberFormat="1" applyFont="1" applyFill="1"/>
    <xf numFmtId="0" fontId="2" fillId="0" borderId="0" xfId="0" applyFont="1" applyFill="1" applyAlignment="1">
      <alignment horizontal="left" indent="1"/>
    </xf>
    <xf numFmtId="0" fontId="0" fillId="0" borderId="0" xfId="0" applyFill="1" applyAlignment="1">
      <alignment horizontal="left" indent="1"/>
    </xf>
    <xf numFmtId="0" fontId="0" fillId="0" borderId="0" xfId="0" applyFill="1" applyAlignment="1">
      <alignment horizontal="left" indent="2"/>
    </xf>
    <xf numFmtId="0" fontId="0" fillId="0" borderId="0" xfId="0" applyFill="1" applyAlignment="1">
      <alignment horizontal="left" indent="3"/>
    </xf>
    <xf numFmtId="3" fontId="2" fillId="0" borderId="0" xfId="0" applyNumberFormat="1" applyFont="1" applyFill="1"/>
    <xf numFmtId="165" fontId="2" fillId="0" borderId="4" xfId="1" applyNumberFormat="1" applyFont="1" applyFill="1" applyBorder="1"/>
    <xf numFmtId="0" fontId="2" fillId="0" borderId="0" xfId="0" applyFont="1" applyFill="1" applyAlignment="1">
      <alignment horizontal="left"/>
    </xf>
    <xf numFmtId="166" fontId="11" fillId="0" borderId="0" xfId="2" applyNumberFormat="1" applyFont="1" applyFill="1"/>
    <xf numFmtId="9" fontId="0" fillId="0" borderId="0" xfId="0" applyNumberFormat="1" applyFill="1"/>
    <xf numFmtId="166" fontId="10" fillId="0" borderId="0" xfId="2" applyNumberFormat="1" applyFont="1" applyFill="1"/>
    <xf numFmtId="9" fontId="16" fillId="0" borderId="0" xfId="0" applyNumberFormat="1" applyFont="1" applyFill="1"/>
    <xf numFmtId="9" fontId="15" fillId="0" borderId="0" xfId="0" applyNumberFormat="1" applyFont="1" applyFill="1"/>
    <xf numFmtId="166" fontId="11" fillId="0" borderId="1" xfId="2" applyNumberFormat="1" applyFont="1" applyFill="1" applyBorder="1"/>
    <xf numFmtId="0" fontId="10" fillId="0" borderId="0" xfId="0" applyFont="1" applyFill="1" applyAlignment="1">
      <alignment horizontal="left" indent="2"/>
    </xf>
    <xf numFmtId="166" fontId="11" fillId="0" borderId="2" xfId="2" applyNumberFormat="1" applyFont="1" applyFill="1" applyBorder="1"/>
    <xf numFmtId="0" fontId="0" fillId="0" borderId="0" xfId="0" applyFont="1" applyFill="1"/>
    <xf numFmtId="0" fontId="0" fillId="0" borderId="0" xfId="0" applyFont="1" applyFill="1" applyAlignment="1">
      <alignment horizontal="left" indent="1"/>
    </xf>
    <xf numFmtId="164" fontId="25" fillId="0" borderId="0" xfId="1" applyFont="1" applyBorder="1" applyAlignment="1" applyProtection="1"/>
    <xf numFmtId="166" fontId="12" fillId="0" borderId="0" xfId="2" applyNumberFormat="1" applyFont="1" applyFill="1" applyAlignment="1">
      <alignment horizontal="right"/>
    </xf>
    <xf numFmtId="0" fontId="21" fillId="0" borderId="0" xfId="0" applyFont="1" applyAlignment="1"/>
    <xf numFmtId="0" fontId="17" fillId="0" borderId="0" xfId="0" applyFont="1" applyAlignment="1"/>
    <xf numFmtId="165" fontId="26" fillId="4" borderId="0" xfId="4" applyNumberFormat="1" applyFont="1" applyBorder="1" applyAlignment="1" applyProtection="1">
      <alignment horizontal="left"/>
    </xf>
    <xf numFmtId="165" fontId="20" fillId="0" borderId="0" xfId="1" applyNumberFormat="1" applyFont="1" applyAlignment="1" applyProtection="1">
      <alignment horizontal="left"/>
    </xf>
    <xf numFmtId="0" fontId="17" fillId="0" borderId="2" xfId="0" applyFont="1" applyBorder="1" applyAlignment="1"/>
    <xf numFmtId="0" fontId="26" fillId="4" borderId="0" xfId="4" applyFont="1" applyAlignment="1" applyProtection="1"/>
    <xf numFmtId="0" fontId="17" fillId="0" borderId="4" xfId="0" applyFont="1" applyBorder="1" applyAlignment="1"/>
    <xf numFmtId="165" fontId="21" fillId="0" borderId="0" xfId="0" applyNumberFormat="1" applyFont="1" applyAlignment="1"/>
    <xf numFmtId="165" fontId="17" fillId="0" borderId="4" xfId="1" applyNumberFormat="1" applyFont="1" applyBorder="1" applyAlignment="1" applyProtection="1"/>
    <xf numFmtId="165" fontId="17" fillId="0" borderId="2" xfId="1" applyNumberFormat="1" applyFont="1" applyBorder="1" applyAlignment="1" applyProtection="1"/>
    <xf numFmtId="0" fontId="2" fillId="0" borderId="0" xfId="0" applyFont="1" applyBorder="1" applyAlignment="1">
      <alignment horizontal="left" indent="1"/>
    </xf>
    <xf numFmtId="0" fontId="22" fillId="0" borderId="0" xfId="0" applyFont="1" applyAlignment="1"/>
    <xf numFmtId="10" fontId="0" fillId="0" borderId="0" xfId="0" applyNumberFormat="1"/>
    <xf numFmtId="0" fontId="27" fillId="0" borderId="0" xfId="0" applyFont="1" applyAlignment="1"/>
    <xf numFmtId="0" fontId="28" fillId="2" borderId="0" xfId="0" applyFont="1" applyFill="1" applyAlignment="1">
      <alignment wrapText="1"/>
    </xf>
    <xf numFmtId="0" fontId="7" fillId="2" borderId="0" xfId="0" applyFont="1" applyFill="1" applyAlignment="1">
      <alignment horizontal="center"/>
    </xf>
    <xf numFmtId="165" fontId="29" fillId="0" borderId="0" xfId="1" applyNumberFormat="1" applyFont="1" applyAlignment="1" applyProtection="1"/>
    <xf numFmtId="165" fontId="12" fillId="0" borderId="0" xfId="1" applyNumberFormat="1" applyFont="1" applyFill="1" applyBorder="1" applyAlignment="1">
      <alignment horizontal="left" indent="1"/>
    </xf>
    <xf numFmtId="166" fontId="12" fillId="0" borderId="0" xfId="2" applyNumberFormat="1" applyFont="1" applyFill="1" applyBorder="1" applyAlignment="1">
      <alignment horizontal="right"/>
    </xf>
    <xf numFmtId="10" fontId="2" fillId="0" borderId="0" xfId="1" applyNumberFormat="1" applyFont="1" applyFill="1" applyBorder="1"/>
    <xf numFmtId="167" fontId="0" fillId="0" borderId="0" xfId="0" applyNumberFormat="1"/>
    <xf numFmtId="165" fontId="22" fillId="0" borderId="0" xfId="0" applyNumberFormat="1" applyFont="1" applyAlignment="1"/>
    <xf numFmtId="0" fontId="21" fillId="0" borderId="0" xfId="0" applyFont="1" applyFill="1" applyAlignment="1"/>
    <xf numFmtId="0" fontId="13" fillId="0" borderId="0" xfId="0" applyFont="1" applyFill="1"/>
    <xf numFmtId="165" fontId="12" fillId="0" borderId="0" xfId="1" applyNumberFormat="1" applyFont="1" applyFill="1" applyAlignment="1">
      <alignment horizontal="left"/>
    </xf>
    <xf numFmtId="0" fontId="2" fillId="0" borderId="1" xfId="0" applyFont="1" applyFill="1" applyBorder="1"/>
    <xf numFmtId="165" fontId="1" fillId="0" borderId="0" xfId="1" applyNumberFormat="1" applyFont="1" applyFill="1" applyAlignment="1">
      <alignment horizontal="left"/>
    </xf>
    <xf numFmtId="165" fontId="27" fillId="0" borderId="0" xfId="1" applyNumberFormat="1" applyFont="1" applyAlignment="1" applyProtection="1"/>
    <xf numFmtId="165" fontId="30" fillId="0" borderId="4" xfId="1" applyNumberFormat="1" applyFont="1" applyBorder="1" applyAlignment="1" applyProtection="1"/>
    <xf numFmtId="165" fontId="0" fillId="0" borderId="0" xfId="0" applyNumberFormat="1" applyFill="1" applyAlignment="1">
      <alignment horizontal="left" indent="1"/>
    </xf>
    <xf numFmtId="2" fontId="0" fillId="0" borderId="0" xfId="0" applyNumberFormat="1" applyFill="1"/>
    <xf numFmtId="0" fontId="27" fillId="0" borderId="0" xfId="0" applyFont="1" applyFill="1" applyAlignment="1"/>
    <xf numFmtId="10" fontId="21" fillId="0" borderId="0" xfId="1" applyNumberFormat="1" applyFont="1" applyFill="1" applyAlignment="1" applyProtection="1"/>
    <xf numFmtId="165" fontId="21" fillId="0" borderId="0" xfId="1" applyNumberFormat="1" applyFont="1" applyFill="1" applyAlignment="1" applyProtection="1"/>
    <xf numFmtId="2" fontId="0" fillId="0" borderId="0" xfId="0" applyNumberFormat="1"/>
    <xf numFmtId="1" fontId="0" fillId="0" borderId="0" xfId="0" applyNumberFormat="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abSelected="1" zoomScale="120" zoomScaleNormal="120" workbookViewId="0">
      <selection activeCell="A7" sqref="A7:XFD7"/>
    </sheetView>
  </sheetViews>
  <sheetFormatPr defaultRowHeight="15" x14ac:dyDescent="0.25"/>
  <cols>
    <col min="1" max="1" width="176.140625" style="19" customWidth="1"/>
  </cols>
  <sheetData>
    <row r="1" spans="1:1" ht="23.25" x14ac:dyDescent="0.35">
      <c r="A1" s="145" t="s">
        <v>20</v>
      </c>
    </row>
    <row r="2" spans="1:1" x14ac:dyDescent="0.25">
      <c r="A2" s="1" t="s">
        <v>227</v>
      </c>
    </row>
    <row r="3" spans="1:1" x14ac:dyDescent="0.25">
      <c r="A3" t="s">
        <v>228</v>
      </c>
    </row>
    <row r="4" spans="1:1" x14ac:dyDescent="0.25">
      <c r="A4" t="s">
        <v>229</v>
      </c>
    </row>
    <row r="5" spans="1:1" x14ac:dyDescent="0.25">
      <c r="A5" t="s">
        <v>230</v>
      </c>
    </row>
    <row r="6" spans="1:1" x14ac:dyDescent="0.25">
      <c r="A6" t="s">
        <v>231</v>
      </c>
    </row>
    <row r="7" spans="1:1" s="53" customFormat="1" x14ac:dyDescent="0.25">
      <c r="A7" s="53" t="s">
        <v>232</v>
      </c>
    </row>
    <row r="8" spans="1:1" x14ac:dyDescent="0.25">
      <c r="A8" s="2" t="s">
        <v>233</v>
      </c>
    </row>
    <row r="9" spans="1:1" s="17" customFormat="1" x14ac:dyDescent="0.25">
      <c r="A9" t="s">
        <v>234</v>
      </c>
    </row>
    <row r="10" spans="1:1" s="83" customFormat="1" x14ac:dyDescent="0.25">
      <c r="A10"/>
    </row>
    <row r="11" spans="1:1" s="83" customFormat="1" x14ac:dyDescent="0.25">
      <c r="A11" t="s">
        <v>235</v>
      </c>
    </row>
    <row r="12" spans="1:1" s="83" customFormat="1" x14ac:dyDescent="0.25">
      <c r="A12" t="s">
        <v>204</v>
      </c>
    </row>
    <row r="13" spans="1:1" s="83" customFormat="1" x14ac:dyDescent="0.25">
      <c r="A13"/>
    </row>
    <row r="14" spans="1:1" x14ac:dyDescent="0.25">
      <c r="A14"/>
    </row>
    <row r="15" spans="1:1" x14ac:dyDescent="0.25">
      <c r="A15"/>
    </row>
    <row r="16" spans="1:1" x14ac:dyDescent="0.25">
      <c r="A16"/>
    </row>
    <row r="17" spans="1:1" x14ac:dyDescent="0.25">
      <c r="A17"/>
    </row>
    <row r="18" spans="1:1" s="83" customFormat="1" x14ac:dyDescent="0.25">
      <c r="A18"/>
    </row>
    <row r="19" spans="1:1" x14ac:dyDescent="0.25">
      <c r="A19"/>
    </row>
    <row r="20" spans="1:1" s="83" customFormat="1" x14ac:dyDescent="0.25">
      <c r="A20"/>
    </row>
    <row r="21" spans="1:1" x14ac:dyDescent="0.25">
      <c r="A21"/>
    </row>
    <row r="22" spans="1:1" x14ac:dyDescent="0.25">
      <c r="A22"/>
    </row>
    <row r="23" spans="1:1" x14ac:dyDescent="0.25">
      <c r="A2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19"/>
  <sheetViews>
    <sheetView zoomScale="120" zoomScaleNormal="120" workbookViewId="0">
      <pane ySplit="1" topLeftCell="A69" activePane="bottomLeft" state="frozen"/>
      <selection pane="bottomLeft" activeCell="A78" sqref="A78"/>
    </sheetView>
  </sheetViews>
  <sheetFormatPr defaultRowHeight="15" x14ac:dyDescent="0.25"/>
  <cols>
    <col min="1" max="1" width="63.42578125" customWidth="1"/>
    <col min="2" max="2" width="10.42578125" style="83" customWidth="1"/>
    <col min="3" max="8" width="9" bestFit="1" customWidth="1"/>
    <col min="9" max="9" width="10.42578125" bestFit="1" customWidth="1"/>
    <col min="10" max="10" width="10.7109375" bestFit="1" customWidth="1"/>
  </cols>
  <sheetData>
    <row r="1" spans="1:11" ht="60" customHeight="1" x14ac:dyDescent="0.25">
      <c r="A1" s="15" t="s">
        <v>116</v>
      </c>
      <c r="B1" s="16">
        <f t="shared" ref="B1:H1" si="0">+C1-1</f>
        <v>2014</v>
      </c>
      <c r="C1" s="16">
        <f t="shared" si="0"/>
        <v>2015</v>
      </c>
      <c r="D1" s="16">
        <f t="shared" si="0"/>
        <v>2016</v>
      </c>
      <c r="E1" s="16">
        <f t="shared" si="0"/>
        <v>2017</v>
      </c>
      <c r="F1" s="16">
        <f t="shared" si="0"/>
        <v>2018</v>
      </c>
      <c r="G1" s="16">
        <f t="shared" si="0"/>
        <v>2019</v>
      </c>
      <c r="H1" s="16">
        <f t="shared" si="0"/>
        <v>2020</v>
      </c>
      <c r="I1" s="16">
        <f>+J1-1</f>
        <v>2021</v>
      </c>
      <c r="J1" s="16">
        <v>2022</v>
      </c>
    </row>
    <row r="2" spans="1:11" x14ac:dyDescent="0.25">
      <c r="A2" t="s">
        <v>27</v>
      </c>
      <c r="B2" s="105">
        <v>27799</v>
      </c>
      <c r="C2" s="8">
        <v>30601</v>
      </c>
      <c r="D2" s="3">
        <v>32376</v>
      </c>
      <c r="E2" s="3">
        <v>34350</v>
      </c>
      <c r="F2" s="47">
        <v>36397</v>
      </c>
      <c r="G2" s="48">
        <v>39117</v>
      </c>
      <c r="H2" s="48">
        <v>37403</v>
      </c>
      <c r="I2" s="3">
        <v>44538</v>
      </c>
      <c r="J2" s="3">
        <v>46710</v>
      </c>
    </row>
    <row r="3" spans="1:11" x14ac:dyDescent="0.25">
      <c r="A3" s="22" t="s">
        <v>28</v>
      </c>
      <c r="B3" s="106">
        <v>15353</v>
      </c>
      <c r="C3" s="23">
        <v>16534</v>
      </c>
      <c r="D3" s="22">
        <v>17405</v>
      </c>
      <c r="E3" s="23">
        <v>19038</v>
      </c>
      <c r="F3" s="22">
        <v>20441</v>
      </c>
      <c r="G3" s="49">
        <v>21643</v>
      </c>
      <c r="H3" s="22">
        <v>21162</v>
      </c>
      <c r="I3" s="23">
        <v>24576</v>
      </c>
      <c r="J3" s="23">
        <v>25231</v>
      </c>
    </row>
    <row r="4" spans="1:11" s="1" customFormat="1" x14ac:dyDescent="0.25">
      <c r="A4" s="21" t="s">
        <v>4</v>
      </c>
      <c r="B4" s="107">
        <f>+B2-B3</f>
        <v>12446</v>
      </c>
      <c r="C4" s="9">
        <f>+C2-C3</f>
        <v>14067</v>
      </c>
      <c r="D4" s="9">
        <f t="shared" ref="D4:I4" si="1">+D2-D3</f>
        <v>14971</v>
      </c>
      <c r="E4" s="9">
        <f t="shared" si="1"/>
        <v>15312</v>
      </c>
      <c r="F4" s="50">
        <f t="shared" si="1"/>
        <v>15956</v>
      </c>
      <c r="G4" s="50">
        <f t="shared" si="1"/>
        <v>17474</v>
      </c>
      <c r="H4" s="50">
        <f t="shared" si="1"/>
        <v>16241</v>
      </c>
      <c r="I4" s="9">
        <f t="shared" si="1"/>
        <v>19962</v>
      </c>
      <c r="J4" s="9">
        <f>+J2-J3</f>
        <v>21479</v>
      </c>
      <c r="K4" s="3"/>
    </row>
    <row r="5" spans="1:11" x14ac:dyDescent="0.25">
      <c r="A5" s="11" t="s">
        <v>21</v>
      </c>
      <c r="B5" s="105">
        <v>3031</v>
      </c>
      <c r="C5" s="3">
        <v>3213</v>
      </c>
      <c r="D5" s="8">
        <v>3278</v>
      </c>
      <c r="E5" s="8">
        <v>3341</v>
      </c>
      <c r="F5" s="47">
        <v>3577</v>
      </c>
      <c r="G5" s="47">
        <v>3753</v>
      </c>
      <c r="H5" s="48">
        <v>3592</v>
      </c>
      <c r="I5" s="3">
        <v>3114</v>
      </c>
      <c r="J5" s="3">
        <v>3850</v>
      </c>
    </row>
    <row r="6" spans="1:11" x14ac:dyDescent="0.25">
      <c r="A6" s="11" t="s">
        <v>22</v>
      </c>
      <c r="B6" s="106">
        <v>5735</v>
      </c>
      <c r="C6" s="3">
        <v>6679</v>
      </c>
      <c r="D6" s="8">
        <v>7191</v>
      </c>
      <c r="E6" s="8">
        <v>7222</v>
      </c>
      <c r="F6" s="47">
        <v>7934</v>
      </c>
      <c r="G6" s="47">
        <v>8949</v>
      </c>
      <c r="H6" s="48">
        <v>9534</v>
      </c>
      <c r="I6" s="3">
        <v>9911</v>
      </c>
      <c r="J6" s="3">
        <v>10954</v>
      </c>
    </row>
    <row r="7" spans="1:11" x14ac:dyDescent="0.25">
      <c r="A7" s="20" t="s">
        <v>23</v>
      </c>
      <c r="B7" s="5">
        <f>+B5+B6</f>
        <v>8766</v>
      </c>
      <c r="C7" s="5">
        <f>+C5+C6</f>
        <v>9892</v>
      </c>
      <c r="D7" s="5">
        <f>+D5+D6</f>
        <v>10469</v>
      </c>
      <c r="E7" s="5">
        <f>+E5+E6</f>
        <v>10563</v>
      </c>
      <c r="F7" s="51">
        <f>+F5+F6</f>
        <v>11511</v>
      </c>
      <c r="G7" s="51">
        <f t="shared" ref="G7:I7" si="2">+G5+G6</f>
        <v>12702</v>
      </c>
      <c r="H7" s="51">
        <f>+H5+H6</f>
        <v>13126</v>
      </c>
      <c r="I7" s="5">
        <f t="shared" si="2"/>
        <v>13025</v>
      </c>
      <c r="J7" s="5">
        <f>+J5+J6</f>
        <v>14804</v>
      </c>
    </row>
    <row r="8" spans="1:11" x14ac:dyDescent="0.25">
      <c r="A8" s="141" t="s">
        <v>201</v>
      </c>
      <c r="B8" s="39">
        <f>B4-B7</f>
        <v>3680</v>
      </c>
      <c r="C8" s="39">
        <f t="shared" ref="C8:J8" si="3">C4-C7</f>
        <v>4175</v>
      </c>
      <c r="D8" s="39">
        <f t="shared" si="3"/>
        <v>4502</v>
      </c>
      <c r="E8" s="39">
        <f t="shared" si="3"/>
        <v>4749</v>
      </c>
      <c r="F8" s="39">
        <f t="shared" si="3"/>
        <v>4445</v>
      </c>
      <c r="G8" s="39">
        <f t="shared" si="3"/>
        <v>4772</v>
      </c>
      <c r="H8" s="39">
        <f t="shared" si="3"/>
        <v>3115</v>
      </c>
      <c r="I8" s="39">
        <f t="shared" si="3"/>
        <v>6937</v>
      </c>
      <c r="J8" s="39">
        <f t="shared" si="3"/>
        <v>6675</v>
      </c>
    </row>
    <row r="9" spans="1:11" x14ac:dyDescent="0.25">
      <c r="A9" s="2" t="s">
        <v>24</v>
      </c>
      <c r="B9" s="83">
        <v>33</v>
      </c>
      <c r="C9">
        <v>28</v>
      </c>
      <c r="D9" s="3">
        <v>19</v>
      </c>
      <c r="E9">
        <v>59</v>
      </c>
      <c r="F9" s="47">
        <v>54</v>
      </c>
      <c r="G9" s="47">
        <v>49</v>
      </c>
      <c r="H9" s="52">
        <v>89</v>
      </c>
      <c r="I9" s="3">
        <v>262</v>
      </c>
      <c r="J9" s="3">
        <v>205</v>
      </c>
    </row>
    <row r="10" spans="1:11" x14ac:dyDescent="0.25">
      <c r="A10" s="2" t="s">
        <v>5</v>
      </c>
      <c r="B10" s="83">
        <v>103</v>
      </c>
      <c r="C10">
        <v>-58</v>
      </c>
      <c r="D10" s="3">
        <v>-140</v>
      </c>
      <c r="E10">
        <v>-196</v>
      </c>
      <c r="F10" s="47">
        <v>66</v>
      </c>
      <c r="G10" s="47">
        <v>-78</v>
      </c>
      <c r="H10" s="47">
        <v>139</v>
      </c>
      <c r="I10" s="3">
        <v>14</v>
      </c>
      <c r="J10" s="3">
        <v>-181</v>
      </c>
    </row>
    <row r="11" spans="1:11" x14ac:dyDescent="0.25">
      <c r="A11" s="4" t="s">
        <v>25</v>
      </c>
      <c r="B11" s="108">
        <f>+B8-B9-B10</f>
        <v>3544</v>
      </c>
      <c r="C11" s="108">
        <f t="shared" ref="C11:J11" si="4">+C8-C9-C10</f>
        <v>4205</v>
      </c>
      <c r="D11" s="108">
        <f t="shared" si="4"/>
        <v>4623</v>
      </c>
      <c r="E11" s="108">
        <f t="shared" si="4"/>
        <v>4886</v>
      </c>
      <c r="F11" s="108">
        <f t="shared" si="4"/>
        <v>4325</v>
      </c>
      <c r="G11" s="108">
        <f t="shared" si="4"/>
        <v>4801</v>
      </c>
      <c r="H11" s="108">
        <f t="shared" si="4"/>
        <v>2887</v>
      </c>
      <c r="I11" s="108">
        <f t="shared" si="4"/>
        <v>6661</v>
      </c>
      <c r="J11" s="108">
        <f t="shared" si="4"/>
        <v>6651</v>
      </c>
    </row>
    <row r="12" spans="1:11" x14ac:dyDescent="0.25">
      <c r="A12" s="2" t="s">
        <v>26</v>
      </c>
      <c r="B12" s="83">
        <v>851</v>
      </c>
      <c r="C12">
        <v>932</v>
      </c>
      <c r="D12" s="3">
        <v>863</v>
      </c>
      <c r="E12">
        <v>646</v>
      </c>
      <c r="F12" s="47">
        <v>2392</v>
      </c>
      <c r="G12" s="47">
        <v>772</v>
      </c>
      <c r="H12" s="53">
        <v>348</v>
      </c>
      <c r="I12" s="3">
        <v>934</v>
      </c>
      <c r="J12" s="3">
        <v>605</v>
      </c>
    </row>
    <row r="13" spans="1:11" ht="15.75" thickBot="1" x14ac:dyDescent="0.3">
      <c r="A13" s="6" t="s">
        <v>29</v>
      </c>
      <c r="B13" s="109">
        <f t="shared" ref="B13:J13" si="5">+B11-B12</f>
        <v>2693</v>
      </c>
      <c r="C13" s="7">
        <f t="shared" si="5"/>
        <v>3273</v>
      </c>
      <c r="D13" s="7">
        <f t="shared" si="5"/>
        <v>3760</v>
      </c>
      <c r="E13" s="7">
        <f t="shared" si="5"/>
        <v>4240</v>
      </c>
      <c r="F13" s="54">
        <f t="shared" si="5"/>
        <v>1933</v>
      </c>
      <c r="G13" s="54">
        <f t="shared" si="5"/>
        <v>4029</v>
      </c>
      <c r="H13" s="54">
        <f t="shared" si="5"/>
        <v>2539</v>
      </c>
      <c r="I13" s="7">
        <f t="shared" si="5"/>
        <v>5727</v>
      </c>
      <c r="J13" s="7">
        <f t="shared" si="5"/>
        <v>6046</v>
      </c>
    </row>
    <row r="14" spans="1:11" ht="15.75" thickTop="1" x14ac:dyDescent="0.25">
      <c r="A14" s="1" t="s">
        <v>8</v>
      </c>
      <c r="B14" s="110"/>
    </row>
    <row r="15" spans="1:11" x14ac:dyDescent="0.25">
      <c r="A15" s="2" t="s">
        <v>6</v>
      </c>
      <c r="B15" s="83">
        <v>3.05</v>
      </c>
      <c r="C15">
        <v>1.9</v>
      </c>
      <c r="D15">
        <v>2.21</v>
      </c>
      <c r="E15">
        <v>2.56</v>
      </c>
      <c r="F15">
        <v>1.19</v>
      </c>
      <c r="G15">
        <v>2.5499999999999998</v>
      </c>
      <c r="H15">
        <v>1.63</v>
      </c>
      <c r="I15">
        <v>3.64</v>
      </c>
      <c r="J15">
        <v>3.83</v>
      </c>
    </row>
    <row r="16" spans="1:11" x14ac:dyDescent="0.25">
      <c r="A16" s="2" t="s">
        <v>7</v>
      </c>
      <c r="B16" s="83">
        <v>2.97</v>
      </c>
      <c r="C16">
        <v>1.85</v>
      </c>
      <c r="D16">
        <v>2.16</v>
      </c>
      <c r="E16">
        <v>2.5099999999999998</v>
      </c>
      <c r="F16">
        <v>1.17</v>
      </c>
      <c r="G16">
        <v>2.4900000000000002</v>
      </c>
      <c r="H16">
        <v>1.6</v>
      </c>
      <c r="I16">
        <v>3.56</v>
      </c>
      <c r="J16">
        <v>3.75</v>
      </c>
    </row>
    <row r="17" spans="1:13" x14ac:dyDescent="0.25">
      <c r="A17" s="2" t="s">
        <v>157</v>
      </c>
      <c r="B17" s="83">
        <v>0.93</v>
      </c>
      <c r="C17">
        <v>0.54</v>
      </c>
      <c r="D17">
        <v>0.62</v>
      </c>
      <c r="E17">
        <v>0.7</v>
      </c>
      <c r="F17">
        <v>0.78</v>
      </c>
      <c r="G17">
        <v>0.86</v>
      </c>
      <c r="H17">
        <v>0.95499999999999996</v>
      </c>
      <c r="I17">
        <v>1.07</v>
      </c>
      <c r="J17">
        <v>1.19</v>
      </c>
    </row>
    <row r="18" spans="1:13" x14ac:dyDescent="0.25">
      <c r="A18" s="1" t="s">
        <v>9</v>
      </c>
    </row>
    <row r="19" spans="1:13" x14ac:dyDescent="0.25">
      <c r="A19" s="2" t="s">
        <v>6</v>
      </c>
      <c r="B19" s="83">
        <v>883.4</v>
      </c>
      <c r="C19" s="55">
        <v>1723.5</v>
      </c>
      <c r="D19" s="55">
        <v>1697.9</v>
      </c>
      <c r="E19" s="55">
        <v>1657.8</v>
      </c>
      <c r="F19" s="55">
        <v>1623.8</v>
      </c>
      <c r="G19" s="55">
        <v>1579.7</v>
      </c>
      <c r="H19" s="8">
        <v>1558.8</v>
      </c>
      <c r="I19" s="8">
        <v>1573</v>
      </c>
      <c r="J19" s="8">
        <v>1578.8</v>
      </c>
    </row>
    <row r="20" spans="1:13" x14ac:dyDescent="0.25">
      <c r="A20" s="2" t="s">
        <v>7</v>
      </c>
      <c r="B20" s="83">
        <v>905.8</v>
      </c>
      <c r="C20" s="55">
        <v>1768.8</v>
      </c>
      <c r="D20" s="55">
        <v>1742.5</v>
      </c>
      <c r="E20" s="55">
        <v>1692</v>
      </c>
      <c r="F20" s="55">
        <v>1659.1</v>
      </c>
      <c r="G20" s="55">
        <v>1618.4</v>
      </c>
      <c r="H20" s="8">
        <v>1591.6</v>
      </c>
      <c r="I20" s="8">
        <v>1609.4</v>
      </c>
      <c r="J20" s="8">
        <v>1610.8</v>
      </c>
    </row>
    <row r="21" spans="1:13" x14ac:dyDescent="0.25">
      <c r="A21" s="2" t="s">
        <v>199</v>
      </c>
      <c r="B21" s="83">
        <v>821</v>
      </c>
      <c r="C21" s="93">
        <v>931</v>
      </c>
      <c r="D21">
        <v>1053</v>
      </c>
      <c r="E21" s="8">
        <v>1159</v>
      </c>
      <c r="F21" s="8">
        <v>1265</v>
      </c>
      <c r="G21" s="8">
        <v>1360</v>
      </c>
      <c r="H21" s="8">
        <v>1491</v>
      </c>
      <c r="I21" s="8">
        <v>1692</v>
      </c>
      <c r="J21" s="8">
        <v>1886</v>
      </c>
    </row>
    <row r="22" spans="1:13" s="12" customFormat="1" x14ac:dyDescent="0.25">
      <c r="A22" s="12" t="s">
        <v>2</v>
      </c>
      <c r="B22" s="111">
        <f>+ROUND(((B13/B20)-B16),2)</f>
        <v>0</v>
      </c>
      <c r="C22" s="13">
        <f t="shared" ref="C22:J22" si="6">+ROUND(((C13/C20)-C16),2)</f>
        <v>0</v>
      </c>
      <c r="D22" s="13">
        <f t="shared" si="6"/>
        <v>0</v>
      </c>
      <c r="E22" s="13">
        <f t="shared" si="6"/>
        <v>0</v>
      </c>
      <c r="F22" s="13">
        <f t="shared" si="6"/>
        <v>0</v>
      </c>
      <c r="G22" s="13">
        <f t="shared" si="6"/>
        <v>0</v>
      </c>
      <c r="H22" s="13">
        <f t="shared" si="6"/>
        <v>0</v>
      </c>
      <c r="I22" s="13">
        <f t="shared" si="6"/>
        <v>0</v>
      </c>
      <c r="J22" s="13">
        <f t="shared" si="6"/>
        <v>0</v>
      </c>
    </row>
    <row r="24" spans="1:13" x14ac:dyDescent="0.25">
      <c r="A24" s="14" t="s">
        <v>0</v>
      </c>
      <c r="B24" s="14"/>
      <c r="C24" s="14"/>
      <c r="D24" s="14"/>
      <c r="E24" s="14"/>
      <c r="F24" s="14"/>
      <c r="G24" s="14"/>
      <c r="H24" s="14"/>
      <c r="I24" s="14"/>
      <c r="J24" s="14"/>
    </row>
    <row r="25" spans="1:13" x14ac:dyDescent="0.25">
      <c r="A25" s="1" t="s">
        <v>30</v>
      </c>
      <c r="B25" s="110"/>
    </row>
    <row r="26" spans="1:13" x14ac:dyDescent="0.25">
      <c r="A26" s="10" t="s">
        <v>31</v>
      </c>
      <c r="B26" s="112"/>
      <c r="C26" s="3"/>
      <c r="D26" s="3"/>
      <c r="E26" s="3"/>
      <c r="F26" s="3"/>
      <c r="G26" s="3"/>
      <c r="H26" s="3"/>
      <c r="I26" s="3"/>
      <c r="J26" s="3"/>
    </row>
    <row r="27" spans="1:13" x14ac:dyDescent="0.25">
      <c r="A27" s="11" t="s">
        <v>32</v>
      </c>
      <c r="B27" s="105">
        <v>2220</v>
      </c>
      <c r="C27" s="8">
        <v>3852</v>
      </c>
      <c r="D27" s="8">
        <v>3138</v>
      </c>
      <c r="E27" s="8">
        <v>3808</v>
      </c>
      <c r="F27" s="8">
        <v>4249</v>
      </c>
      <c r="G27" s="8">
        <v>4466</v>
      </c>
      <c r="H27" s="3">
        <v>8348</v>
      </c>
      <c r="I27" s="3">
        <v>9889</v>
      </c>
      <c r="J27" s="3">
        <v>8574</v>
      </c>
    </row>
    <row r="28" spans="1:13" x14ac:dyDescent="0.25">
      <c r="A28" s="11" t="s">
        <v>33</v>
      </c>
      <c r="B28" s="105">
        <v>2922</v>
      </c>
      <c r="C28" s="105">
        <v>2072</v>
      </c>
      <c r="D28" s="3">
        <v>2319</v>
      </c>
      <c r="E28" s="8">
        <v>2371</v>
      </c>
      <c r="F28" s="3">
        <v>996</v>
      </c>
      <c r="G28">
        <v>197</v>
      </c>
      <c r="H28" s="3">
        <v>439</v>
      </c>
      <c r="I28" s="3">
        <v>3587</v>
      </c>
      <c r="J28" s="3">
        <v>4423</v>
      </c>
    </row>
    <row r="29" spans="1:13" x14ac:dyDescent="0.25">
      <c r="A29" s="11" t="s">
        <v>34</v>
      </c>
      <c r="B29" s="105">
        <v>3434</v>
      </c>
      <c r="C29" s="105">
        <v>3358</v>
      </c>
      <c r="D29" s="3">
        <v>3241</v>
      </c>
      <c r="E29" s="8">
        <v>3677</v>
      </c>
      <c r="F29" s="3">
        <v>3498</v>
      </c>
      <c r="G29" s="8">
        <v>4272</v>
      </c>
      <c r="H29" s="3">
        <v>2749</v>
      </c>
      <c r="I29" s="3">
        <v>4463</v>
      </c>
      <c r="J29" s="3">
        <v>4667</v>
      </c>
      <c r="K29" s="8"/>
      <c r="L29" s="8"/>
      <c r="M29" s="8"/>
    </row>
    <row r="30" spans="1:13" x14ac:dyDescent="0.25">
      <c r="A30" s="11" t="s">
        <v>35</v>
      </c>
      <c r="B30" s="105">
        <v>3947</v>
      </c>
      <c r="C30" s="105">
        <v>4337</v>
      </c>
      <c r="D30" s="3">
        <v>4838</v>
      </c>
      <c r="E30" s="8">
        <v>5055</v>
      </c>
      <c r="F30" s="3">
        <v>5261</v>
      </c>
      <c r="G30" s="8">
        <v>5622</v>
      </c>
      <c r="H30" s="3">
        <v>7367</v>
      </c>
      <c r="I30" s="3">
        <v>6854</v>
      </c>
      <c r="J30" s="3">
        <v>8420</v>
      </c>
    </row>
    <row r="31" spans="1:13" x14ac:dyDescent="0.25">
      <c r="A31" t="s">
        <v>147</v>
      </c>
      <c r="B31" s="83">
        <v>355</v>
      </c>
      <c r="C31" s="3">
        <v>0</v>
      </c>
      <c r="D31" s="3">
        <v>0</v>
      </c>
      <c r="E31" s="3">
        <v>0</v>
      </c>
      <c r="F31" s="3">
        <v>0</v>
      </c>
      <c r="G31" s="3">
        <v>0</v>
      </c>
      <c r="H31" s="3">
        <v>0</v>
      </c>
      <c r="I31" s="3">
        <v>0</v>
      </c>
      <c r="J31" s="3">
        <v>0</v>
      </c>
      <c r="K31" s="8"/>
    </row>
    <row r="32" spans="1:13" x14ac:dyDescent="0.25">
      <c r="A32" s="11" t="s">
        <v>36</v>
      </c>
      <c r="B32" s="83">
        <v>818</v>
      </c>
      <c r="C32" s="8">
        <v>1968</v>
      </c>
      <c r="D32" s="3">
        <v>1489</v>
      </c>
      <c r="E32" s="8">
        <v>1150</v>
      </c>
      <c r="F32" s="3">
        <v>1130</v>
      </c>
      <c r="G32" s="8">
        <v>1968</v>
      </c>
      <c r="H32" s="3">
        <v>1653</v>
      </c>
      <c r="I32" s="3">
        <v>1498</v>
      </c>
      <c r="J32" s="3">
        <v>2129</v>
      </c>
    </row>
    <row r="33" spans="1:10" x14ac:dyDescent="0.25">
      <c r="A33" s="4" t="s">
        <v>10</v>
      </c>
      <c r="B33" s="108">
        <f t="shared" ref="B33:I33" si="7">+SUM(B27:B32)</f>
        <v>13696</v>
      </c>
      <c r="C33" s="5">
        <f t="shared" si="7"/>
        <v>15587</v>
      </c>
      <c r="D33" s="5">
        <f t="shared" si="7"/>
        <v>15025</v>
      </c>
      <c r="E33" s="5">
        <f t="shared" si="7"/>
        <v>16061</v>
      </c>
      <c r="F33" s="5">
        <f t="shared" si="7"/>
        <v>15134</v>
      </c>
      <c r="G33" s="5">
        <f t="shared" si="7"/>
        <v>16525</v>
      </c>
      <c r="H33" s="5">
        <f t="shared" si="7"/>
        <v>20556</v>
      </c>
      <c r="I33" s="5">
        <f t="shared" si="7"/>
        <v>26291</v>
      </c>
      <c r="J33" s="5">
        <f>+SUM(J27:J32)</f>
        <v>28213</v>
      </c>
    </row>
    <row r="34" spans="1:10" x14ac:dyDescent="0.25">
      <c r="A34" s="2" t="s">
        <v>37</v>
      </c>
      <c r="B34" s="105">
        <v>2834</v>
      </c>
      <c r="C34" s="8">
        <v>3011</v>
      </c>
      <c r="D34" s="3">
        <v>3520</v>
      </c>
      <c r="E34" s="8">
        <v>3989</v>
      </c>
      <c r="F34" s="3">
        <v>4454</v>
      </c>
      <c r="G34" s="8">
        <v>4744</v>
      </c>
      <c r="H34" s="3">
        <v>4866</v>
      </c>
      <c r="I34" s="3">
        <v>4904</v>
      </c>
      <c r="J34" s="3">
        <v>4791</v>
      </c>
    </row>
    <row r="35" spans="1:10" x14ac:dyDescent="0.25">
      <c r="A35" s="2" t="s">
        <v>38</v>
      </c>
      <c r="B35" s="57">
        <v>0</v>
      </c>
      <c r="C35" s="3">
        <v>0</v>
      </c>
      <c r="D35" s="3">
        <v>0</v>
      </c>
      <c r="E35" s="3">
        <v>0</v>
      </c>
      <c r="F35" s="3">
        <v>0</v>
      </c>
      <c r="G35" s="3">
        <v>0</v>
      </c>
      <c r="H35" s="3">
        <v>3097</v>
      </c>
      <c r="I35" s="3">
        <v>3113</v>
      </c>
      <c r="J35" s="3">
        <v>2926</v>
      </c>
    </row>
    <row r="36" spans="1:10" x14ac:dyDescent="0.25">
      <c r="A36" s="2" t="s">
        <v>39</v>
      </c>
      <c r="B36" s="83">
        <v>282</v>
      </c>
      <c r="C36">
        <v>281</v>
      </c>
      <c r="D36">
        <v>281</v>
      </c>
      <c r="E36">
        <v>283</v>
      </c>
      <c r="F36" s="3">
        <v>285</v>
      </c>
      <c r="G36">
        <v>283</v>
      </c>
      <c r="H36" s="3">
        <v>274</v>
      </c>
      <c r="I36" s="3">
        <v>269</v>
      </c>
      <c r="J36" s="3">
        <v>286</v>
      </c>
    </row>
    <row r="37" spans="1:10" x14ac:dyDescent="0.25">
      <c r="A37" s="2" t="s">
        <v>40</v>
      </c>
      <c r="B37" s="83">
        <v>131</v>
      </c>
      <c r="C37">
        <v>131</v>
      </c>
      <c r="D37">
        <v>131</v>
      </c>
      <c r="E37">
        <v>139</v>
      </c>
      <c r="F37" s="3">
        <v>154</v>
      </c>
      <c r="G37">
        <v>154</v>
      </c>
      <c r="H37" s="3">
        <v>223</v>
      </c>
      <c r="I37" s="3">
        <v>242</v>
      </c>
      <c r="J37" s="3">
        <v>284</v>
      </c>
    </row>
    <row r="38" spans="1:10" x14ac:dyDescent="0.25">
      <c r="A38" s="2" t="s">
        <v>41</v>
      </c>
      <c r="B38" s="105">
        <v>1651</v>
      </c>
      <c r="C38" s="8">
        <v>2587</v>
      </c>
      <c r="D38" s="3">
        <v>2439</v>
      </c>
      <c r="E38" s="8">
        <v>2787</v>
      </c>
      <c r="F38" s="3">
        <v>2509</v>
      </c>
      <c r="G38" s="8">
        <v>2011</v>
      </c>
      <c r="H38" s="3">
        <v>2326</v>
      </c>
      <c r="I38" s="3">
        <v>2921</v>
      </c>
      <c r="J38" s="3">
        <v>3821</v>
      </c>
    </row>
    <row r="39" spans="1:10" ht="15.75" thickBot="1" x14ac:dyDescent="0.3">
      <c r="A39" s="6" t="s">
        <v>42</v>
      </c>
      <c r="B39" s="109">
        <f t="shared" ref="B39:I39" si="8">+SUM(B33:B38)</f>
        <v>18594</v>
      </c>
      <c r="C39" s="7">
        <f t="shared" si="8"/>
        <v>21597</v>
      </c>
      <c r="D39" s="7">
        <f t="shared" si="8"/>
        <v>21396</v>
      </c>
      <c r="E39" s="7">
        <f t="shared" si="8"/>
        <v>23259</v>
      </c>
      <c r="F39" s="7">
        <f t="shared" si="8"/>
        <v>22536</v>
      </c>
      <c r="G39" s="7">
        <f t="shared" si="8"/>
        <v>23717</v>
      </c>
      <c r="H39" s="7">
        <f t="shared" si="8"/>
        <v>31342</v>
      </c>
      <c r="I39" s="7">
        <f t="shared" si="8"/>
        <v>37740</v>
      </c>
      <c r="J39" s="7">
        <f>+SUM(J33:J38)</f>
        <v>40321</v>
      </c>
    </row>
    <row r="40" spans="1:10" ht="15.75" thickTop="1" x14ac:dyDescent="0.25">
      <c r="A40" s="1" t="s">
        <v>43</v>
      </c>
      <c r="B40" s="110"/>
      <c r="C40" s="3"/>
      <c r="D40" s="3"/>
      <c r="F40" s="3"/>
      <c r="G40" s="3"/>
      <c r="H40" s="3"/>
      <c r="I40" s="3"/>
      <c r="J40" s="3"/>
    </row>
    <row r="41" spans="1:10" x14ac:dyDescent="0.25">
      <c r="A41" s="2" t="s">
        <v>44</v>
      </c>
      <c r="B41" s="113"/>
      <c r="C41" s="3"/>
      <c r="D41" s="3"/>
      <c r="E41" s="3"/>
      <c r="F41" s="3"/>
      <c r="G41" s="3"/>
      <c r="H41" s="3"/>
      <c r="I41" s="3"/>
      <c r="J41" s="3"/>
    </row>
    <row r="42" spans="1:10" x14ac:dyDescent="0.25">
      <c r="A42" s="11" t="s">
        <v>45</v>
      </c>
      <c r="B42" s="83">
        <v>7</v>
      </c>
      <c r="C42">
        <v>107</v>
      </c>
      <c r="D42" s="3">
        <v>44</v>
      </c>
      <c r="E42" s="3">
        <v>6</v>
      </c>
      <c r="F42" s="3">
        <v>6</v>
      </c>
      <c r="G42" s="3">
        <v>6</v>
      </c>
      <c r="H42" s="3">
        <v>3</v>
      </c>
      <c r="I42" s="3">
        <v>0</v>
      </c>
      <c r="J42" s="3">
        <v>500</v>
      </c>
    </row>
    <row r="43" spans="1:10" x14ac:dyDescent="0.25">
      <c r="A43" s="11" t="s">
        <v>46</v>
      </c>
      <c r="B43" s="83">
        <v>167</v>
      </c>
      <c r="C43">
        <v>74</v>
      </c>
      <c r="D43" s="3">
        <v>1</v>
      </c>
      <c r="E43">
        <v>325</v>
      </c>
      <c r="F43" s="3">
        <v>336</v>
      </c>
      <c r="G43">
        <v>9</v>
      </c>
      <c r="H43" s="3">
        <v>248</v>
      </c>
      <c r="I43" s="3">
        <v>2</v>
      </c>
      <c r="J43" s="3">
        <v>10</v>
      </c>
    </row>
    <row r="44" spans="1:10" x14ac:dyDescent="0.25">
      <c r="A44" s="11" t="s">
        <v>11</v>
      </c>
      <c r="B44" s="105">
        <v>1930</v>
      </c>
      <c r="C44" s="8">
        <v>2131</v>
      </c>
      <c r="D44" s="3">
        <v>2191</v>
      </c>
      <c r="E44" s="8">
        <v>2048</v>
      </c>
      <c r="F44" s="3">
        <v>2279</v>
      </c>
      <c r="G44" s="8">
        <v>2612</v>
      </c>
      <c r="H44" s="3">
        <v>2248</v>
      </c>
      <c r="I44" s="3">
        <v>2836</v>
      </c>
      <c r="J44" s="3">
        <v>3358</v>
      </c>
    </row>
    <row r="45" spans="1:10" x14ac:dyDescent="0.25">
      <c r="A45" s="11" t="s">
        <v>47</v>
      </c>
      <c r="B45" s="57">
        <v>0</v>
      </c>
      <c r="C45" s="3">
        <v>0</v>
      </c>
      <c r="D45" s="3">
        <v>0</v>
      </c>
      <c r="E45" s="3">
        <v>0</v>
      </c>
      <c r="F45" s="3">
        <v>0</v>
      </c>
      <c r="G45" s="3">
        <v>0</v>
      </c>
      <c r="H45">
        <v>445</v>
      </c>
      <c r="I45" s="3">
        <v>467</v>
      </c>
      <c r="J45" s="3">
        <v>420</v>
      </c>
    </row>
    <row r="46" spans="1:10" x14ac:dyDescent="0.25">
      <c r="A46" s="11" t="s">
        <v>12</v>
      </c>
      <c r="B46" s="105">
        <v>2491</v>
      </c>
      <c r="C46" s="8">
        <v>3949</v>
      </c>
      <c r="D46" s="3">
        <v>3037</v>
      </c>
      <c r="E46" s="8">
        <v>3011</v>
      </c>
      <c r="F46" s="3">
        <v>3269</v>
      </c>
      <c r="G46" s="8">
        <v>5010</v>
      </c>
      <c r="H46" s="3">
        <v>5184</v>
      </c>
      <c r="I46" s="3">
        <v>6063</v>
      </c>
      <c r="J46" s="3">
        <v>6220</v>
      </c>
    </row>
    <row r="47" spans="1:10" x14ac:dyDescent="0.25">
      <c r="A47" s="11" t="s">
        <v>48</v>
      </c>
      <c r="B47" s="83">
        <v>432</v>
      </c>
      <c r="C47">
        <v>71</v>
      </c>
      <c r="D47" s="3">
        <v>85</v>
      </c>
      <c r="E47">
        <v>84</v>
      </c>
      <c r="F47" s="3">
        <v>150</v>
      </c>
      <c r="G47">
        <v>229</v>
      </c>
      <c r="H47">
        <v>156</v>
      </c>
      <c r="I47" s="3">
        <v>306</v>
      </c>
      <c r="J47" s="3">
        <v>222</v>
      </c>
    </row>
    <row r="48" spans="1:10" x14ac:dyDescent="0.25">
      <c r="A48" s="4" t="s">
        <v>13</v>
      </c>
      <c r="B48" s="108">
        <f t="shared" ref="B48:I48" si="9">+SUM(B42:B47)</f>
        <v>5027</v>
      </c>
      <c r="C48" s="5">
        <f t="shared" si="9"/>
        <v>6332</v>
      </c>
      <c r="D48" s="5">
        <f t="shared" si="9"/>
        <v>5358</v>
      </c>
      <c r="E48" s="5">
        <f t="shared" si="9"/>
        <v>5474</v>
      </c>
      <c r="F48" s="5">
        <f t="shared" si="9"/>
        <v>6040</v>
      </c>
      <c r="G48" s="5">
        <f t="shared" si="9"/>
        <v>7866</v>
      </c>
      <c r="H48" s="5">
        <f t="shared" si="9"/>
        <v>8284</v>
      </c>
      <c r="I48" s="5">
        <f t="shared" si="9"/>
        <v>9674</v>
      </c>
      <c r="J48" s="5">
        <f>+SUM(J42:J47)</f>
        <v>10730</v>
      </c>
    </row>
    <row r="49" spans="1:10" x14ac:dyDescent="0.25">
      <c r="A49" s="2" t="s">
        <v>49</v>
      </c>
      <c r="B49" s="105">
        <v>1199</v>
      </c>
      <c r="C49" s="8">
        <v>1079</v>
      </c>
      <c r="D49" s="3">
        <v>2010</v>
      </c>
      <c r="E49" s="8">
        <v>3471</v>
      </c>
      <c r="F49" s="3">
        <v>3468</v>
      </c>
      <c r="G49" s="8">
        <v>3464</v>
      </c>
      <c r="H49" s="3">
        <v>9406</v>
      </c>
      <c r="I49" s="3">
        <v>9413</v>
      </c>
      <c r="J49" s="3">
        <v>8920</v>
      </c>
    </row>
    <row r="50" spans="1:10" x14ac:dyDescent="0.25">
      <c r="A50" s="2" t="s">
        <v>50</v>
      </c>
      <c r="B50" s="57">
        <v>0</v>
      </c>
      <c r="C50" s="3">
        <v>0</v>
      </c>
      <c r="D50" s="3">
        <v>0</v>
      </c>
      <c r="E50" s="3">
        <v>0</v>
      </c>
      <c r="F50" s="3">
        <v>0</v>
      </c>
      <c r="G50" s="3">
        <v>0</v>
      </c>
      <c r="H50" s="3">
        <v>2913</v>
      </c>
      <c r="I50" s="3">
        <v>2931</v>
      </c>
      <c r="J50" s="3">
        <v>2777</v>
      </c>
    </row>
    <row r="51" spans="1:10" x14ac:dyDescent="0.25">
      <c r="A51" s="2" t="s">
        <v>51</v>
      </c>
      <c r="B51" s="105">
        <v>1544</v>
      </c>
      <c r="C51" s="8">
        <v>1479</v>
      </c>
      <c r="D51" s="3">
        <v>1770</v>
      </c>
      <c r="E51" s="8">
        <v>1907</v>
      </c>
      <c r="F51" s="3">
        <v>3216</v>
      </c>
      <c r="G51" s="8">
        <v>3347</v>
      </c>
      <c r="H51" s="3">
        <v>2684</v>
      </c>
      <c r="I51" s="3">
        <v>2955</v>
      </c>
      <c r="J51" s="3">
        <v>2613</v>
      </c>
    </row>
    <row r="52" spans="1:10" x14ac:dyDescent="0.25">
      <c r="A52" s="2" t="s">
        <v>52</v>
      </c>
      <c r="B52" s="113"/>
      <c r="C52" s="3"/>
      <c r="D52" s="3"/>
      <c r="E52" s="3"/>
      <c r="F52" s="3"/>
      <c r="G52" s="3"/>
      <c r="H52" s="3"/>
      <c r="I52" s="3"/>
      <c r="J52" s="3"/>
    </row>
    <row r="53" spans="1:10" x14ac:dyDescent="0.25">
      <c r="A53" s="11" t="s">
        <v>53</v>
      </c>
      <c r="B53" s="57">
        <v>0</v>
      </c>
      <c r="C53" s="3">
        <v>0</v>
      </c>
      <c r="D53" s="3">
        <v>0</v>
      </c>
      <c r="E53" s="3">
        <v>0</v>
      </c>
      <c r="F53" s="3">
        <v>0</v>
      </c>
      <c r="G53" s="3">
        <v>0</v>
      </c>
      <c r="H53" s="3">
        <v>0</v>
      </c>
      <c r="I53" s="3">
        <v>0</v>
      </c>
      <c r="J53" s="3">
        <v>0</v>
      </c>
    </row>
    <row r="54" spans="1:10" x14ac:dyDescent="0.25">
      <c r="A54" s="2" t="s">
        <v>54</v>
      </c>
      <c r="B54" s="160"/>
      <c r="C54" s="3"/>
      <c r="D54" s="3"/>
      <c r="E54" s="3"/>
      <c r="F54" s="3"/>
      <c r="G54" s="3"/>
      <c r="H54" s="3"/>
      <c r="I54" s="3"/>
      <c r="J54" s="3"/>
    </row>
    <row r="55" spans="1:10" x14ac:dyDescent="0.25">
      <c r="A55" s="11" t="s">
        <v>55</v>
      </c>
      <c r="B55" s="114"/>
      <c r="C55" s="3"/>
      <c r="D55" s="3"/>
      <c r="E55" s="3"/>
      <c r="F55" s="3"/>
      <c r="G55" s="3"/>
      <c r="H55" s="3"/>
      <c r="I55" s="3"/>
      <c r="J55" s="3"/>
    </row>
    <row r="56" spans="1:10" x14ac:dyDescent="0.25">
      <c r="A56" s="18" t="s">
        <v>56</v>
      </c>
      <c r="B56" s="115"/>
      <c r="C56" s="3">
        <v>0</v>
      </c>
      <c r="D56" s="3">
        <v>0</v>
      </c>
      <c r="E56" s="3">
        <v>0</v>
      </c>
      <c r="F56" s="3">
        <v>0</v>
      </c>
      <c r="G56" s="3">
        <v>0</v>
      </c>
      <c r="H56" s="3">
        <v>0</v>
      </c>
      <c r="I56" s="3"/>
      <c r="J56" s="3"/>
    </row>
    <row r="57" spans="1:10" x14ac:dyDescent="0.25">
      <c r="A57" s="18" t="s">
        <v>57</v>
      </c>
      <c r="B57" s="115">
        <v>3</v>
      </c>
      <c r="C57" s="3">
        <v>3</v>
      </c>
      <c r="D57" s="3">
        <v>3</v>
      </c>
      <c r="E57" s="3">
        <v>3</v>
      </c>
      <c r="F57" s="3">
        <v>3</v>
      </c>
      <c r="G57" s="3">
        <v>3</v>
      </c>
      <c r="H57" s="3">
        <v>3</v>
      </c>
      <c r="I57" s="3">
        <v>3</v>
      </c>
      <c r="J57" s="3">
        <v>3</v>
      </c>
    </row>
    <row r="58" spans="1:10" x14ac:dyDescent="0.25">
      <c r="A58" s="18" t="s">
        <v>58</v>
      </c>
      <c r="B58" s="105">
        <v>5865</v>
      </c>
      <c r="C58" s="8">
        <v>6773</v>
      </c>
      <c r="D58" s="3">
        <v>7786</v>
      </c>
      <c r="E58" s="8">
        <v>5710</v>
      </c>
      <c r="F58" s="3">
        <v>6384</v>
      </c>
      <c r="G58" s="8">
        <v>7163</v>
      </c>
      <c r="H58" s="3">
        <v>8299</v>
      </c>
      <c r="I58" s="3">
        <v>9965</v>
      </c>
      <c r="J58" s="3">
        <v>11484</v>
      </c>
    </row>
    <row r="59" spans="1:10" x14ac:dyDescent="0.25">
      <c r="A59" s="18" t="s">
        <v>59</v>
      </c>
      <c r="B59" s="83">
        <v>85</v>
      </c>
      <c r="C59" s="8">
        <v>1246</v>
      </c>
      <c r="D59" s="3">
        <v>318</v>
      </c>
      <c r="E59">
        <v>-213</v>
      </c>
      <c r="F59" s="3">
        <v>-92</v>
      </c>
      <c r="G59">
        <v>231</v>
      </c>
      <c r="H59" s="3">
        <v>-56</v>
      </c>
      <c r="I59" s="3">
        <v>-380</v>
      </c>
      <c r="J59" s="3">
        <v>318</v>
      </c>
    </row>
    <row r="60" spans="1:10" x14ac:dyDescent="0.25">
      <c r="A60" s="18" t="s">
        <v>60</v>
      </c>
      <c r="B60" s="105">
        <v>4871</v>
      </c>
      <c r="C60" s="8">
        <v>4685</v>
      </c>
      <c r="D60" s="3">
        <v>4151</v>
      </c>
      <c r="E60" s="8">
        <v>6907</v>
      </c>
      <c r="F60" s="3">
        <v>3517</v>
      </c>
      <c r="G60" s="8">
        <v>1643</v>
      </c>
      <c r="H60" s="3">
        <v>-191</v>
      </c>
      <c r="I60" s="3">
        <v>3179</v>
      </c>
      <c r="J60" s="3">
        <v>3476</v>
      </c>
    </row>
    <row r="61" spans="1:10" x14ac:dyDescent="0.25">
      <c r="A61" s="4" t="s">
        <v>61</v>
      </c>
      <c r="B61" s="108">
        <f t="shared" ref="B61:I61" si="10">+SUM(B56:B60)</f>
        <v>10824</v>
      </c>
      <c r="C61" s="5">
        <f t="shared" si="10"/>
        <v>12707</v>
      </c>
      <c r="D61" s="5">
        <f t="shared" si="10"/>
        <v>12258</v>
      </c>
      <c r="E61" s="5">
        <f t="shared" si="10"/>
        <v>12407</v>
      </c>
      <c r="F61" s="5">
        <f t="shared" si="10"/>
        <v>9812</v>
      </c>
      <c r="G61" s="5">
        <f t="shared" si="10"/>
        <v>9040</v>
      </c>
      <c r="H61" s="5">
        <f t="shared" si="10"/>
        <v>8055</v>
      </c>
      <c r="I61" s="5">
        <f t="shared" si="10"/>
        <v>12767</v>
      </c>
      <c r="J61" s="5">
        <f>+SUM(J56:J60)</f>
        <v>15281</v>
      </c>
    </row>
    <row r="62" spans="1:10" ht="15.75" thickBot="1" x14ac:dyDescent="0.3">
      <c r="A62" s="6" t="s">
        <v>62</v>
      </c>
      <c r="B62" s="109">
        <f t="shared" ref="B62:I62" si="11">+SUM(B48:B53)+B61</f>
        <v>18594</v>
      </c>
      <c r="C62" s="7">
        <f t="shared" si="11"/>
        <v>21597</v>
      </c>
      <c r="D62" s="7">
        <f t="shared" si="11"/>
        <v>21396</v>
      </c>
      <c r="E62" s="7">
        <f t="shared" si="11"/>
        <v>23259</v>
      </c>
      <c r="F62" s="7">
        <f t="shared" si="11"/>
        <v>22536</v>
      </c>
      <c r="G62" s="7">
        <f t="shared" si="11"/>
        <v>23717</v>
      </c>
      <c r="H62" s="7">
        <f t="shared" si="11"/>
        <v>31342</v>
      </c>
      <c r="I62" s="7">
        <f t="shared" si="11"/>
        <v>37740</v>
      </c>
      <c r="J62" s="7">
        <f>+SUM(J48:J53)+J61</f>
        <v>40321</v>
      </c>
    </row>
    <row r="63" spans="1:10" s="12" customFormat="1" ht="15.75" thickTop="1" x14ac:dyDescent="0.25">
      <c r="A63" s="12" t="s">
        <v>3</v>
      </c>
      <c r="B63" s="111">
        <f t="shared" ref="B63:I63" si="12">+B62-B39</f>
        <v>0</v>
      </c>
      <c r="C63" s="13">
        <f t="shared" si="12"/>
        <v>0</v>
      </c>
      <c r="D63" s="13">
        <f t="shared" si="12"/>
        <v>0</v>
      </c>
      <c r="E63" s="13">
        <f t="shared" si="12"/>
        <v>0</v>
      </c>
      <c r="F63" s="13">
        <f t="shared" si="12"/>
        <v>0</v>
      </c>
      <c r="G63" s="13">
        <f t="shared" si="12"/>
        <v>0</v>
      </c>
      <c r="H63" s="13">
        <f t="shared" si="12"/>
        <v>0</v>
      </c>
      <c r="I63" s="13">
        <f t="shared" si="12"/>
        <v>0</v>
      </c>
      <c r="J63" s="13">
        <f>+J62-J39</f>
        <v>0</v>
      </c>
    </row>
    <row r="64" spans="1:10" x14ac:dyDescent="0.25">
      <c r="A64" s="14" t="s">
        <v>1</v>
      </c>
      <c r="B64" s="14"/>
      <c r="C64" s="14"/>
      <c r="D64" s="14"/>
      <c r="E64" s="14"/>
      <c r="F64" s="14"/>
      <c r="G64" s="14"/>
      <c r="H64" s="14"/>
      <c r="I64" s="14"/>
      <c r="J64" s="14"/>
    </row>
    <row r="65" spans="1:11" x14ac:dyDescent="0.25">
      <c r="A65" t="s">
        <v>15</v>
      </c>
    </row>
    <row r="66" spans="1:11" x14ac:dyDescent="0.25">
      <c r="A66" s="1" t="s">
        <v>63</v>
      </c>
      <c r="B66" s="110"/>
      <c r="C66" s="8"/>
    </row>
    <row r="67" spans="1:11" s="1" customFormat="1" x14ac:dyDescent="0.25">
      <c r="A67" s="10" t="s">
        <v>64</v>
      </c>
      <c r="B67" s="116">
        <f t="shared" ref="B67:J67" si="13">+B13</f>
        <v>2693</v>
      </c>
      <c r="C67" s="56">
        <f t="shared" si="13"/>
        <v>3273</v>
      </c>
      <c r="D67" s="56">
        <f t="shared" si="13"/>
        <v>3760</v>
      </c>
      <c r="E67" s="56">
        <f t="shared" si="13"/>
        <v>4240</v>
      </c>
      <c r="F67" s="56">
        <f t="shared" si="13"/>
        <v>1933</v>
      </c>
      <c r="G67" s="56">
        <f t="shared" si="13"/>
        <v>4029</v>
      </c>
      <c r="H67" s="56">
        <f t="shared" si="13"/>
        <v>2539</v>
      </c>
      <c r="I67" s="56">
        <f t="shared" si="13"/>
        <v>5727</v>
      </c>
      <c r="J67" s="56">
        <f t="shared" si="13"/>
        <v>6046</v>
      </c>
    </row>
    <row r="68" spans="1:11" s="1" customFormat="1" x14ac:dyDescent="0.25">
      <c r="A68" s="2" t="s">
        <v>65</v>
      </c>
      <c r="B68" s="113"/>
      <c r="C68" s="3"/>
      <c r="D68" s="3"/>
      <c r="E68" s="3"/>
      <c r="F68" s="3"/>
      <c r="G68" s="3"/>
      <c r="H68" s="3"/>
      <c r="I68" s="3"/>
      <c r="J68" s="3"/>
    </row>
    <row r="69" spans="1:11" s="17" customFormat="1" x14ac:dyDescent="0.25">
      <c r="A69" s="11" t="s">
        <v>66</v>
      </c>
      <c r="B69" s="83">
        <v>518</v>
      </c>
      <c r="C69" s="83">
        <v>606</v>
      </c>
      <c r="D69" s="3">
        <v>649</v>
      </c>
      <c r="E69">
        <v>706</v>
      </c>
      <c r="F69" s="3">
        <v>747</v>
      </c>
      <c r="G69">
        <v>705</v>
      </c>
      <c r="H69" s="3">
        <v>721</v>
      </c>
      <c r="I69" s="3">
        <v>744</v>
      </c>
      <c r="J69" s="3">
        <v>717</v>
      </c>
    </row>
    <row r="70" spans="1:11" s="17" customFormat="1" x14ac:dyDescent="0.25">
      <c r="A70" s="11" t="s">
        <v>67</v>
      </c>
      <c r="B70" s="83">
        <v>-11</v>
      </c>
      <c r="C70">
        <v>-113</v>
      </c>
      <c r="D70" s="3">
        <v>-80</v>
      </c>
      <c r="E70">
        <v>-273</v>
      </c>
      <c r="F70" s="3">
        <v>647</v>
      </c>
      <c r="G70">
        <v>34</v>
      </c>
      <c r="H70" s="3">
        <v>-380</v>
      </c>
      <c r="I70" s="3">
        <v>-385</v>
      </c>
      <c r="J70" s="3">
        <v>-650</v>
      </c>
    </row>
    <row r="71" spans="1:11" s="17" customFormat="1" x14ac:dyDescent="0.25">
      <c r="A71" s="11" t="s">
        <v>68</v>
      </c>
      <c r="B71" s="83">
        <v>177</v>
      </c>
      <c r="C71">
        <v>191</v>
      </c>
      <c r="D71" s="3">
        <v>236</v>
      </c>
      <c r="E71">
        <v>215</v>
      </c>
      <c r="F71" s="3">
        <v>218</v>
      </c>
      <c r="G71">
        <v>325</v>
      </c>
      <c r="H71" s="3">
        <v>429</v>
      </c>
      <c r="I71" s="3">
        <v>611</v>
      </c>
      <c r="J71" s="3">
        <v>638</v>
      </c>
    </row>
    <row r="72" spans="1:11" s="17" customFormat="1" x14ac:dyDescent="0.25">
      <c r="A72" s="11" t="s">
        <v>69</v>
      </c>
      <c r="B72" s="83">
        <v>114</v>
      </c>
      <c r="C72">
        <v>43</v>
      </c>
      <c r="D72" s="3">
        <v>13</v>
      </c>
      <c r="E72">
        <v>10</v>
      </c>
      <c r="F72" s="3">
        <v>27</v>
      </c>
      <c r="G72">
        <v>15</v>
      </c>
      <c r="H72" s="3">
        <v>398</v>
      </c>
      <c r="I72" s="3">
        <v>53</v>
      </c>
      <c r="J72" s="3">
        <v>123</v>
      </c>
    </row>
    <row r="73" spans="1:11" s="17" customFormat="1" x14ac:dyDescent="0.25">
      <c r="A73" s="11" t="s">
        <v>70</v>
      </c>
      <c r="B73" s="114"/>
      <c r="C73">
        <v>424</v>
      </c>
      <c r="D73" s="3">
        <v>98</v>
      </c>
      <c r="E73">
        <v>-117</v>
      </c>
      <c r="F73" s="3">
        <v>-99</v>
      </c>
      <c r="G73">
        <v>233</v>
      </c>
      <c r="H73" s="3">
        <v>23</v>
      </c>
      <c r="I73" s="3">
        <v>-138</v>
      </c>
      <c r="J73" s="3">
        <v>-26</v>
      </c>
    </row>
    <row r="74" spans="1:11" s="17" customFormat="1" x14ac:dyDescent="0.25">
      <c r="A74" s="2" t="s">
        <v>71</v>
      </c>
      <c r="B74" s="113"/>
      <c r="C74" s="3"/>
      <c r="D74" s="3"/>
      <c r="E74" s="3"/>
      <c r="F74" s="3"/>
      <c r="G74" s="3"/>
      <c r="H74" s="3"/>
      <c r="I74" s="3"/>
      <c r="J74" s="3"/>
    </row>
    <row r="75" spans="1:11" s="17" customFormat="1" x14ac:dyDescent="0.25">
      <c r="A75" s="114" t="s">
        <v>72</v>
      </c>
      <c r="B75" s="83">
        <v>-298</v>
      </c>
      <c r="C75" s="83">
        <v>-216</v>
      </c>
      <c r="D75" s="3">
        <v>60</v>
      </c>
      <c r="E75">
        <v>-426</v>
      </c>
      <c r="F75" s="3">
        <v>187</v>
      </c>
      <c r="G75">
        <v>-270</v>
      </c>
      <c r="H75" s="3">
        <v>1239</v>
      </c>
      <c r="I75" s="3">
        <v>-1606</v>
      </c>
      <c r="J75" s="3">
        <v>-504</v>
      </c>
    </row>
    <row r="76" spans="1:11" s="17" customFormat="1" x14ac:dyDescent="0.25">
      <c r="A76" s="114" t="s">
        <v>73</v>
      </c>
      <c r="B76" s="83">
        <v>-505</v>
      </c>
      <c r="C76" s="83">
        <v>-621</v>
      </c>
      <c r="D76" s="3">
        <v>-590</v>
      </c>
      <c r="E76">
        <v>-231</v>
      </c>
      <c r="F76" s="3">
        <v>-255</v>
      </c>
      <c r="G76">
        <v>-490</v>
      </c>
      <c r="H76" s="3">
        <v>-1854</v>
      </c>
      <c r="I76" s="3">
        <v>507</v>
      </c>
      <c r="J76" s="3">
        <v>-1676</v>
      </c>
    </row>
    <row r="77" spans="1:11" s="17" customFormat="1" x14ac:dyDescent="0.25">
      <c r="A77" s="114" t="s">
        <v>98</v>
      </c>
      <c r="B77" s="83">
        <v>-210</v>
      </c>
      <c r="C77" s="83">
        <v>-144</v>
      </c>
      <c r="D77" s="3">
        <v>-161</v>
      </c>
      <c r="E77">
        <v>-120</v>
      </c>
      <c r="F77" s="3">
        <v>35</v>
      </c>
      <c r="G77">
        <v>-203</v>
      </c>
      <c r="H77" s="3">
        <v>-654</v>
      </c>
      <c r="I77" s="3">
        <v>-182</v>
      </c>
      <c r="J77" s="3">
        <v>-845</v>
      </c>
    </row>
    <row r="78" spans="1:11" s="17" customFormat="1" x14ac:dyDescent="0.25">
      <c r="A78" s="114" t="s">
        <v>97</v>
      </c>
      <c r="B78" s="83">
        <v>525</v>
      </c>
      <c r="C78" s="105">
        <v>1237</v>
      </c>
      <c r="D78" s="3">
        <v>-889</v>
      </c>
      <c r="E78">
        <v>-158</v>
      </c>
      <c r="F78" s="3">
        <v>1515</v>
      </c>
      <c r="G78" s="8">
        <v>1525</v>
      </c>
      <c r="H78" s="3">
        <v>24</v>
      </c>
      <c r="I78" s="3">
        <v>1326</v>
      </c>
      <c r="J78" s="3">
        <v>1365</v>
      </c>
      <c r="K78" s="104"/>
    </row>
    <row r="79" spans="1:11" s="17" customFormat="1" x14ac:dyDescent="0.25">
      <c r="A79" s="24" t="s">
        <v>74</v>
      </c>
      <c r="B79" s="117">
        <f t="shared" ref="B79:I79" si="14">+SUM(B67:B78)</f>
        <v>3003</v>
      </c>
      <c r="C79" s="25">
        <f t="shared" si="14"/>
        <v>4680</v>
      </c>
      <c r="D79" s="25">
        <f t="shared" si="14"/>
        <v>3096</v>
      </c>
      <c r="E79" s="25">
        <f t="shared" si="14"/>
        <v>3846</v>
      </c>
      <c r="F79" s="25">
        <f t="shared" si="14"/>
        <v>4955</v>
      </c>
      <c r="G79" s="25">
        <f t="shared" si="14"/>
        <v>5903</v>
      </c>
      <c r="H79" s="25">
        <f t="shared" si="14"/>
        <v>2485</v>
      </c>
      <c r="I79" s="25">
        <f t="shared" si="14"/>
        <v>6657</v>
      </c>
      <c r="J79" s="25">
        <f>+SUM(J67:J78)</f>
        <v>5188</v>
      </c>
    </row>
    <row r="80" spans="1:11" s="17" customFormat="1" x14ac:dyDescent="0.25">
      <c r="A80" s="1" t="s">
        <v>75</v>
      </c>
      <c r="B80" s="110"/>
      <c r="C80" s="3"/>
      <c r="D80" s="3"/>
      <c r="E80" s="3"/>
      <c r="F80" s="3"/>
      <c r="G80" s="3"/>
      <c r="H80" s="3"/>
      <c r="I80" s="3"/>
      <c r="J80" s="3"/>
    </row>
    <row r="81" spans="1:10" s="17" customFormat="1" x14ac:dyDescent="0.25">
      <c r="A81" s="2" t="s">
        <v>76</v>
      </c>
      <c r="B81" s="105">
        <v>-5386</v>
      </c>
      <c r="C81" s="8">
        <v>-4936</v>
      </c>
      <c r="D81" s="3">
        <v>-5367</v>
      </c>
      <c r="E81" s="8">
        <v>-5928</v>
      </c>
      <c r="F81" s="3">
        <v>-4783</v>
      </c>
      <c r="G81" s="8">
        <v>-2937</v>
      </c>
      <c r="H81" s="3">
        <v>-2426</v>
      </c>
      <c r="I81" s="3">
        <v>-9961</v>
      </c>
      <c r="J81" s="3">
        <v>-12913</v>
      </c>
    </row>
    <row r="82" spans="1:10" s="17" customFormat="1" x14ac:dyDescent="0.25">
      <c r="A82" s="2" t="s">
        <v>77</v>
      </c>
      <c r="B82" s="105">
        <v>3932</v>
      </c>
      <c r="C82" s="8">
        <v>3655</v>
      </c>
      <c r="D82" s="3">
        <v>2924</v>
      </c>
      <c r="E82" s="8">
        <v>3623</v>
      </c>
      <c r="F82" s="3">
        <v>3613</v>
      </c>
      <c r="G82" s="8">
        <v>1715</v>
      </c>
      <c r="H82" s="3">
        <v>74</v>
      </c>
      <c r="I82" s="3">
        <v>4236</v>
      </c>
      <c r="J82" s="3">
        <v>8199</v>
      </c>
    </row>
    <row r="83" spans="1:10" s="17" customFormat="1" x14ac:dyDescent="0.25">
      <c r="A83" s="2" t="s">
        <v>78</v>
      </c>
      <c r="B83" s="105">
        <v>1126</v>
      </c>
      <c r="C83" s="8">
        <v>2216</v>
      </c>
      <c r="D83" s="3">
        <v>2386</v>
      </c>
      <c r="E83" s="8">
        <v>2423</v>
      </c>
      <c r="F83" s="3">
        <v>2496</v>
      </c>
      <c r="G83" s="8">
        <v>2072</v>
      </c>
      <c r="H83" s="3">
        <v>2379</v>
      </c>
      <c r="I83" s="3">
        <v>2449</v>
      </c>
      <c r="J83" s="3">
        <v>3967</v>
      </c>
    </row>
    <row r="84" spans="1:10" s="17" customFormat="1" x14ac:dyDescent="0.25">
      <c r="A84" t="s">
        <v>140</v>
      </c>
      <c r="B84" s="57">
        <v>0</v>
      </c>
      <c r="C84" s="8">
        <v>-150</v>
      </c>
      <c r="D84" s="3">
        <v>150</v>
      </c>
      <c r="E84" s="3">
        <v>0</v>
      </c>
      <c r="F84" s="3">
        <v>0</v>
      </c>
      <c r="G84" s="3">
        <v>0</v>
      </c>
      <c r="H84" s="3">
        <v>0</v>
      </c>
      <c r="I84" s="3">
        <v>0</v>
      </c>
      <c r="J84" s="3">
        <v>0</v>
      </c>
    </row>
    <row r="85" spans="1:10" s="17" customFormat="1" x14ac:dyDescent="0.25">
      <c r="A85" s="2" t="s">
        <v>14</v>
      </c>
      <c r="B85" s="83">
        <v>-880</v>
      </c>
      <c r="C85">
        <v>-963</v>
      </c>
      <c r="D85" s="3">
        <v>-1143</v>
      </c>
      <c r="E85" s="8">
        <v>-1105</v>
      </c>
      <c r="F85" s="3">
        <v>-1028</v>
      </c>
      <c r="G85" s="8">
        <v>-1119</v>
      </c>
      <c r="H85" s="3">
        <v>-1086</v>
      </c>
      <c r="I85" s="3">
        <v>-695</v>
      </c>
      <c r="J85" s="3">
        <v>-758</v>
      </c>
    </row>
    <row r="86" spans="1:10" s="17" customFormat="1" x14ac:dyDescent="0.25">
      <c r="A86" t="s">
        <v>141</v>
      </c>
      <c r="B86" s="105">
        <v>3</v>
      </c>
      <c r="C86">
        <v>3</v>
      </c>
      <c r="D86" s="3">
        <v>10</v>
      </c>
      <c r="E86">
        <v>13</v>
      </c>
      <c r="F86" s="3">
        <v>3</v>
      </c>
      <c r="G86" s="3">
        <v>0</v>
      </c>
      <c r="H86" s="3">
        <v>0</v>
      </c>
      <c r="I86" s="3">
        <v>0</v>
      </c>
      <c r="J86" s="3">
        <v>0</v>
      </c>
    </row>
    <row r="87" spans="1:10" s="17" customFormat="1" x14ac:dyDescent="0.25">
      <c r="A87" t="s">
        <v>142</v>
      </c>
      <c r="B87" s="83">
        <v>-2</v>
      </c>
      <c r="C87" s="3">
        <v>0</v>
      </c>
      <c r="D87" s="3">
        <v>6</v>
      </c>
      <c r="E87" s="3"/>
      <c r="F87" s="3"/>
      <c r="G87" s="3">
        <v>0</v>
      </c>
      <c r="H87" s="3">
        <v>0</v>
      </c>
      <c r="I87" s="3">
        <v>0</v>
      </c>
      <c r="J87" s="3">
        <v>0</v>
      </c>
    </row>
    <row r="88" spans="1:10" s="17" customFormat="1" x14ac:dyDescent="0.25">
      <c r="A88" s="2" t="s">
        <v>79</v>
      </c>
      <c r="B88" s="57">
        <v>0</v>
      </c>
      <c r="C88" s="3">
        <v>0</v>
      </c>
      <c r="D88" s="3">
        <v>0</v>
      </c>
      <c r="E88">
        <v>-34</v>
      </c>
      <c r="F88">
        <v>-25</v>
      </c>
      <c r="G88" s="3">
        <v>5</v>
      </c>
      <c r="H88" s="3">
        <v>31</v>
      </c>
      <c r="I88" s="3">
        <v>171</v>
      </c>
      <c r="J88" s="3">
        <v>-19</v>
      </c>
    </row>
    <row r="89" spans="1:10" s="17" customFormat="1" x14ac:dyDescent="0.25">
      <c r="A89" s="26" t="s">
        <v>80</v>
      </c>
      <c r="B89" s="117">
        <f>+SUM(B81:B87)</f>
        <v>-1207</v>
      </c>
      <c r="C89" s="25">
        <f>+SUM(C81:C87)</f>
        <v>-175</v>
      </c>
      <c r="D89" s="25">
        <f>+SUM(D81:D87)</f>
        <v>-1034</v>
      </c>
      <c r="E89" s="25">
        <f t="shared" ref="E89:I89" si="15">+SUM(E81:E88)</f>
        <v>-1008</v>
      </c>
      <c r="F89" s="25">
        <f t="shared" si="15"/>
        <v>276</v>
      </c>
      <c r="G89" s="25">
        <f t="shared" si="15"/>
        <v>-264</v>
      </c>
      <c r="H89" s="25">
        <f t="shared" si="15"/>
        <v>-1028</v>
      </c>
      <c r="I89" s="25">
        <f t="shared" si="15"/>
        <v>-3800</v>
      </c>
      <c r="J89" s="25">
        <f>+SUM(J81:J88)</f>
        <v>-1524</v>
      </c>
    </row>
    <row r="90" spans="1:10" s="17" customFormat="1" x14ac:dyDescent="0.25">
      <c r="A90" s="1" t="s">
        <v>81</v>
      </c>
      <c r="B90" s="110"/>
      <c r="C90" s="3"/>
      <c r="D90" s="3"/>
      <c r="E90" s="3"/>
      <c r="F90"/>
      <c r="G90" s="3"/>
      <c r="H90" s="3"/>
      <c r="I90" s="3"/>
      <c r="J90" s="3"/>
    </row>
    <row r="91" spans="1:10" s="17" customFormat="1" x14ac:dyDescent="0.25">
      <c r="A91" s="2" t="s">
        <v>82</v>
      </c>
      <c r="B91" s="57">
        <v>0</v>
      </c>
      <c r="C91" s="3">
        <v>0</v>
      </c>
      <c r="D91">
        <v>981</v>
      </c>
      <c r="E91" s="8">
        <v>1482</v>
      </c>
      <c r="F91" s="3">
        <v>0</v>
      </c>
      <c r="G91" s="3">
        <v>0</v>
      </c>
      <c r="H91" s="8">
        <v>6134</v>
      </c>
      <c r="I91" s="3">
        <v>0</v>
      </c>
      <c r="J91" s="3">
        <v>0</v>
      </c>
    </row>
    <row r="92" spans="1:10" s="17" customFormat="1" x14ac:dyDescent="0.25">
      <c r="A92" t="s">
        <v>143</v>
      </c>
      <c r="B92" s="83">
        <v>-60</v>
      </c>
      <c r="C92">
        <v>-7</v>
      </c>
      <c r="D92">
        <v>-106</v>
      </c>
      <c r="E92">
        <v>-44</v>
      </c>
      <c r="F92" s="3">
        <v>-6</v>
      </c>
      <c r="G92" s="3">
        <v>0</v>
      </c>
      <c r="H92" s="3">
        <v>0</v>
      </c>
      <c r="I92" s="3">
        <v>0</v>
      </c>
      <c r="J92" s="3">
        <v>0</v>
      </c>
    </row>
    <row r="93" spans="1:10" s="17" customFormat="1" x14ac:dyDescent="0.25">
      <c r="A93" s="2" t="s">
        <v>83</v>
      </c>
      <c r="B93" s="83">
        <v>75</v>
      </c>
      <c r="C93">
        <v>-63</v>
      </c>
      <c r="D93" s="3">
        <v>-67</v>
      </c>
      <c r="E93">
        <v>327</v>
      </c>
      <c r="F93" s="3">
        <v>13</v>
      </c>
      <c r="G93">
        <v>-325</v>
      </c>
      <c r="H93" s="3">
        <v>49</v>
      </c>
      <c r="I93" s="3">
        <v>-52</v>
      </c>
      <c r="J93" s="3">
        <v>15</v>
      </c>
    </row>
    <row r="94" spans="1:10" s="17" customFormat="1" x14ac:dyDescent="0.25">
      <c r="A94" s="2" t="s">
        <v>84</v>
      </c>
      <c r="B94" s="57">
        <v>0</v>
      </c>
      <c r="C94" s="3">
        <v>0</v>
      </c>
      <c r="D94" s="3">
        <v>0</v>
      </c>
      <c r="E94" s="3">
        <v>0</v>
      </c>
      <c r="F94" s="3">
        <v>0</v>
      </c>
      <c r="G94" s="3">
        <v>0</v>
      </c>
      <c r="H94" s="3">
        <v>0</v>
      </c>
      <c r="I94" s="3">
        <v>-197</v>
      </c>
      <c r="J94" s="3">
        <v>0</v>
      </c>
    </row>
    <row r="95" spans="1:10" s="17" customFormat="1" x14ac:dyDescent="0.25">
      <c r="A95" t="s">
        <v>144</v>
      </c>
      <c r="B95" s="83">
        <v>-17</v>
      </c>
      <c r="C95">
        <v>-19</v>
      </c>
      <c r="D95" s="3">
        <v>-7</v>
      </c>
      <c r="E95" s="3">
        <v>-17</v>
      </c>
      <c r="F95">
        <v>-23</v>
      </c>
      <c r="G95" s="3">
        <v>0</v>
      </c>
      <c r="H95" s="3">
        <v>0</v>
      </c>
      <c r="I95" s="3">
        <v>0</v>
      </c>
      <c r="J95" s="3">
        <v>0</v>
      </c>
    </row>
    <row r="96" spans="1:10" s="17" customFormat="1" x14ac:dyDescent="0.25">
      <c r="A96" s="2" t="s">
        <v>85</v>
      </c>
      <c r="B96" s="83">
        <v>383</v>
      </c>
      <c r="C96">
        <v>514</v>
      </c>
      <c r="D96" s="3">
        <v>507</v>
      </c>
      <c r="E96">
        <v>489</v>
      </c>
      <c r="F96" s="3">
        <v>733</v>
      </c>
      <c r="G96">
        <v>700</v>
      </c>
      <c r="H96" s="3">
        <v>885</v>
      </c>
      <c r="I96" s="3">
        <v>1172</v>
      </c>
      <c r="J96" s="3">
        <v>1151</v>
      </c>
    </row>
    <row r="97" spans="1:10" s="17" customFormat="1" x14ac:dyDescent="0.25">
      <c r="A97" t="s">
        <v>145</v>
      </c>
      <c r="B97" s="83">
        <v>132</v>
      </c>
      <c r="C97">
        <v>218</v>
      </c>
      <c r="D97" s="3">
        <v>281</v>
      </c>
      <c r="E97" s="3">
        <v>0</v>
      </c>
      <c r="F97" s="3">
        <v>0</v>
      </c>
      <c r="G97" s="3">
        <v>0</v>
      </c>
      <c r="H97" s="3">
        <v>0</v>
      </c>
      <c r="I97" s="3">
        <v>0</v>
      </c>
      <c r="J97" s="3">
        <v>0</v>
      </c>
    </row>
    <row r="98" spans="1:10" s="17" customFormat="1" x14ac:dyDescent="0.25">
      <c r="A98" s="2" t="s">
        <v>16</v>
      </c>
      <c r="B98" s="105">
        <v>-2628</v>
      </c>
      <c r="C98" s="8">
        <v>-2534</v>
      </c>
      <c r="D98" s="3">
        <v>-3238</v>
      </c>
      <c r="E98" s="8">
        <v>-3223</v>
      </c>
      <c r="F98" s="3">
        <v>-4254</v>
      </c>
      <c r="G98" s="8">
        <v>-4286</v>
      </c>
      <c r="H98" s="3">
        <v>-3067</v>
      </c>
      <c r="I98" s="3">
        <v>-608</v>
      </c>
      <c r="J98" s="3">
        <v>-4014</v>
      </c>
    </row>
    <row r="99" spans="1:10" s="17" customFormat="1" x14ac:dyDescent="0.25">
      <c r="A99" s="2" t="s">
        <v>86</v>
      </c>
      <c r="B99" s="83">
        <v>-799</v>
      </c>
      <c r="C99">
        <v>-899</v>
      </c>
      <c r="D99" s="3">
        <v>-1022</v>
      </c>
      <c r="E99" s="8">
        <v>-1133</v>
      </c>
      <c r="F99" s="3">
        <v>-1243</v>
      </c>
      <c r="G99" s="8">
        <v>-1332</v>
      </c>
      <c r="H99" s="3">
        <v>-1452</v>
      </c>
      <c r="I99" s="3">
        <v>-1638</v>
      </c>
      <c r="J99" s="3">
        <v>-1837</v>
      </c>
    </row>
    <row r="100" spans="1:10" s="12" customFormat="1" x14ac:dyDescent="0.25">
      <c r="A100" t="s">
        <v>146</v>
      </c>
      <c r="B100" s="57">
        <v>0</v>
      </c>
      <c r="C100" s="3">
        <v>0</v>
      </c>
      <c r="D100" s="3">
        <v>0</v>
      </c>
      <c r="E100">
        <v>-29</v>
      </c>
      <c r="F100" s="3">
        <v>-55</v>
      </c>
      <c r="G100" s="3"/>
      <c r="H100" s="3"/>
      <c r="I100" s="3">
        <v>0</v>
      </c>
      <c r="J100" s="3">
        <v>0</v>
      </c>
    </row>
    <row r="101" spans="1:10" s="17" customFormat="1" x14ac:dyDescent="0.25">
      <c r="A101" s="2" t="s">
        <v>87</v>
      </c>
      <c r="B101" s="57">
        <v>0</v>
      </c>
      <c r="C101" s="3">
        <v>0</v>
      </c>
      <c r="D101" s="3">
        <v>0</v>
      </c>
      <c r="E101" s="3">
        <v>0</v>
      </c>
      <c r="F101" s="3">
        <v>0</v>
      </c>
      <c r="G101">
        <v>-50</v>
      </c>
      <c r="H101" s="3">
        <v>-58</v>
      </c>
      <c r="I101" s="3">
        <v>-136</v>
      </c>
      <c r="J101" s="3">
        <v>-151</v>
      </c>
    </row>
    <row r="102" spans="1:10" s="17" customFormat="1" x14ac:dyDescent="0.25">
      <c r="A102" s="26" t="s">
        <v>88</v>
      </c>
      <c r="B102" s="117">
        <f t="shared" ref="B102:I102" si="16">+SUM(B91:B101)</f>
        <v>-2914</v>
      </c>
      <c r="C102" s="25">
        <f t="shared" si="16"/>
        <v>-2790</v>
      </c>
      <c r="D102" s="25">
        <f t="shared" si="16"/>
        <v>-2671</v>
      </c>
      <c r="E102" s="25">
        <f>+SUM(E91:E101)</f>
        <v>-2148</v>
      </c>
      <c r="F102" s="25">
        <f t="shared" si="16"/>
        <v>-4835</v>
      </c>
      <c r="G102" s="25">
        <f t="shared" si="16"/>
        <v>-5293</v>
      </c>
      <c r="H102" s="25">
        <f t="shared" si="16"/>
        <v>2491</v>
      </c>
      <c r="I102" s="25">
        <f t="shared" si="16"/>
        <v>-1459</v>
      </c>
      <c r="J102" s="25">
        <f>+SUM(J91:J101)</f>
        <v>-4836</v>
      </c>
    </row>
    <row r="103" spans="1:10" s="17" customFormat="1" x14ac:dyDescent="0.25">
      <c r="A103" s="2" t="s">
        <v>89</v>
      </c>
      <c r="B103" s="83">
        <v>1</v>
      </c>
      <c r="C103">
        <v>-83</v>
      </c>
      <c r="D103" s="3">
        <v>-105</v>
      </c>
      <c r="E103">
        <v>-20</v>
      </c>
      <c r="F103" s="3">
        <v>45</v>
      </c>
      <c r="G103">
        <v>-129</v>
      </c>
      <c r="H103" s="3">
        <v>-66</v>
      </c>
      <c r="I103" s="3">
        <v>143</v>
      </c>
      <c r="J103" s="3">
        <v>-143</v>
      </c>
    </row>
    <row r="104" spans="1:10" s="17" customFormat="1" x14ac:dyDescent="0.25">
      <c r="A104" s="26" t="s">
        <v>90</v>
      </c>
      <c r="B104" s="117">
        <f t="shared" ref="B104:I104" si="17">+B79+B89+B102+B103</f>
        <v>-1117</v>
      </c>
      <c r="C104" s="25">
        <f t="shared" si="17"/>
        <v>1632</v>
      </c>
      <c r="D104" s="25">
        <f t="shared" si="17"/>
        <v>-714</v>
      </c>
      <c r="E104" s="25">
        <f t="shared" si="17"/>
        <v>670</v>
      </c>
      <c r="F104" s="25">
        <f t="shared" si="17"/>
        <v>441</v>
      </c>
      <c r="G104" s="25">
        <f t="shared" si="17"/>
        <v>217</v>
      </c>
      <c r="H104" s="25">
        <f t="shared" si="17"/>
        <v>3882</v>
      </c>
      <c r="I104" s="25">
        <f t="shared" si="17"/>
        <v>1541</v>
      </c>
      <c r="J104" s="25">
        <f>+J79+J89+J102+J103</f>
        <v>-1315</v>
      </c>
    </row>
    <row r="105" spans="1:10" s="17" customFormat="1" x14ac:dyDescent="0.25">
      <c r="A105" t="s">
        <v>91</v>
      </c>
      <c r="B105" s="105">
        <v>3337</v>
      </c>
      <c r="C105" s="8">
        <v>2220</v>
      </c>
      <c r="D105" s="3">
        <v>3852</v>
      </c>
      <c r="E105" s="8">
        <v>3138</v>
      </c>
      <c r="F105" s="3">
        <v>3808</v>
      </c>
      <c r="G105" s="8">
        <v>4249</v>
      </c>
      <c r="H105" s="3">
        <v>4466</v>
      </c>
      <c r="I105" s="3">
        <v>8348</v>
      </c>
      <c r="J105" s="3">
        <f>+I106</f>
        <v>9889</v>
      </c>
    </row>
    <row r="106" spans="1:10" s="17" customFormat="1" ht="15.75" thickBot="1" x14ac:dyDescent="0.3">
      <c r="A106" s="6" t="s">
        <v>92</v>
      </c>
      <c r="B106" s="109">
        <f t="shared" ref="B106:H106" si="18">+B104+B105</f>
        <v>2220</v>
      </c>
      <c r="C106" s="7">
        <f t="shared" si="18"/>
        <v>3852</v>
      </c>
      <c r="D106" s="7">
        <f t="shared" si="18"/>
        <v>3138</v>
      </c>
      <c r="E106" s="7">
        <f t="shared" si="18"/>
        <v>3808</v>
      </c>
      <c r="F106" s="7">
        <f t="shared" si="18"/>
        <v>4249</v>
      </c>
      <c r="G106" s="7">
        <f t="shared" si="18"/>
        <v>4466</v>
      </c>
      <c r="H106" s="7">
        <f t="shared" si="18"/>
        <v>8348</v>
      </c>
      <c r="I106" s="7">
        <f>+I104+I105</f>
        <v>9889</v>
      </c>
      <c r="J106" s="7">
        <f>+J104+J105</f>
        <v>8574</v>
      </c>
    </row>
    <row r="107" spans="1:10" ht="15.75" thickTop="1" x14ac:dyDescent="0.25">
      <c r="A107" s="12" t="s">
        <v>19</v>
      </c>
      <c r="B107" s="111">
        <f t="shared" ref="B107:I107" si="19">+B106-B27</f>
        <v>0</v>
      </c>
      <c r="C107" s="13">
        <f t="shared" si="19"/>
        <v>0</v>
      </c>
      <c r="D107" s="13">
        <f t="shared" si="19"/>
        <v>0</v>
      </c>
      <c r="E107" s="13">
        <f t="shared" si="19"/>
        <v>0</v>
      </c>
      <c r="F107" s="13">
        <f t="shared" si="19"/>
        <v>0</v>
      </c>
      <c r="G107" s="13">
        <f t="shared" si="19"/>
        <v>0</v>
      </c>
      <c r="H107" s="13">
        <f t="shared" si="19"/>
        <v>0</v>
      </c>
      <c r="I107" s="13">
        <f t="shared" si="19"/>
        <v>0</v>
      </c>
      <c r="J107" s="13">
        <f>+J106-J27</f>
        <v>0</v>
      </c>
    </row>
    <row r="108" spans="1:10" x14ac:dyDescent="0.25">
      <c r="A108" t="s">
        <v>93</v>
      </c>
      <c r="C108" s="3"/>
      <c r="D108" s="3"/>
      <c r="E108" s="3"/>
      <c r="F108" s="3"/>
      <c r="G108" s="3"/>
      <c r="H108" s="3"/>
      <c r="I108" s="3"/>
      <c r="J108" s="3"/>
    </row>
    <row r="109" spans="1:10" x14ac:dyDescent="0.25">
      <c r="A109" s="2" t="s">
        <v>17</v>
      </c>
      <c r="B109" s="113"/>
      <c r="C109" s="3"/>
      <c r="D109" s="3"/>
      <c r="E109" s="3"/>
      <c r="F109" s="3"/>
      <c r="G109" s="3"/>
      <c r="H109" s="3"/>
      <c r="I109" s="3"/>
      <c r="J109" s="3"/>
    </row>
    <row r="110" spans="1:10" x14ac:dyDescent="0.25">
      <c r="A110" s="11" t="s">
        <v>94</v>
      </c>
      <c r="B110" s="83">
        <v>53</v>
      </c>
      <c r="C110">
        <v>53</v>
      </c>
      <c r="D110" s="3">
        <v>70</v>
      </c>
      <c r="E110">
        <v>98</v>
      </c>
      <c r="F110" s="3">
        <v>125</v>
      </c>
      <c r="G110">
        <v>153</v>
      </c>
      <c r="H110" s="3">
        <v>140</v>
      </c>
      <c r="I110" s="3">
        <v>293</v>
      </c>
      <c r="J110" s="3">
        <v>290</v>
      </c>
    </row>
    <row r="111" spans="1:10" x14ac:dyDescent="0.25">
      <c r="A111" s="11" t="s">
        <v>18</v>
      </c>
      <c r="B111" s="83">
        <v>856</v>
      </c>
      <c r="C111" s="8">
        <v>1262</v>
      </c>
      <c r="D111" s="3">
        <v>748</v>
      </c>
      <c r="E111">
        <v>703</v>
      </c>
      <c r="F111" s="3">
        <v>529</v>
      </c>
      <c r="G111">
        <v>757</v>
      </c>
      <c r="H111" s="3">
        <v>1028</v>
      </c>
      <c r="I111" s="3">
        <v>1177</v>
      </c>
      <c r="J111" s="3">
        <v>1231</v>
      </c>
    </row>
    <row r="112" spans="1:10" x14ac:dyDescent="0.25">
      <c r="A112" s="11" t="s">
        <v>95</v>
      </c>
      <c r="B112" s="83">
        <v>167</v>
      </c>
      <c r="C112">
        <v>206</v>
      </c>
      <c r="D112" s="3">
        <v>252</v>
      </c>
      <c r="E112">
        <v>266</v>
      </c>
      <c r="F112" s="3">
        <v>294</v>
      </c>
      <c r="G112">
        <v>160</v>
      </c>
      <c r="H112" s="3">
        <v>121</v>
      </c>
      <c r="I112" s="3">
        <v>179</v>
      </c>
      <c r="J112" s="3">
        <v>160</v>
      </c>
    </row>
    <row r="113" spans="1:10" x14ac:dyDescent="0.25">
      <c r="A113" s="11" t="s">
        <v>96</v>
      </c>
      <c r="B113" s="83">
        <v>209</v>
      </c>
      <c r="C113">
        <v>240</v>
      </c>
      <c r="D113" s="3">
        <v>271</v>
      </c>
      <c r="E113">
        <v>300</v>
      </c>
      <c r="F113" s="3">
        <v>320</v>
      </c>
      <c r="G113">
        <v>347</v>
      </c>
      <c r="H113" s="3">
        <v>385</v>
      </c>
      <c r="I113" s="3">
        <v>438</v>
      </c>
      <c r="J113" s="3">
        <v>480</v>
      </c>
    </row>
    <row r="115" spans="1:10" x14ac:dyDescent="0.25">
      <c r="A115" s="14" t="s">
        <v>99</v>
      </c>
      <c r="B115" s="14"/>
      <c r="C115" s="14"/>
      <c r="D115" s="14"/>
      <c r="E115" s="14"/>
      <c r="F115" s="14"/>
      <c r="G115" s="14"/>
      <c r="H115" s="14"/>
      <c r="I115" s="14"/>
      <c r="J115" s="14"/>
    </row>
    <row r="116" spans="1:10" x14ac:dyDescent="0.25">
      <c r="A116" s="27" t="s">
        <v>109</v>
      </c>
      <c r="B116" s="118"/>
      <c r="C116" s="3"/>
      <c r="D116" s="3"/>
      <c r="E116" s="3"/>
      <c r="F116" s="3"/>
      <c r="G116" s="3"/>
      <c r="H116" s="3"/>
      <c r="I116" s="3"/>
      <c r="J116" s="3"/>
    </row>
    <row r="117" spans="1:10" x14ac:dyDescent="0.25">
      <c r="A117" s="2" t="s">
        <v>100</v>
      </c>
      <c r="B117" s="57">
        <f t="shared" ref="B117:I117" si="20">+SUM(B118:B120)</f>
        <v>12299</v>
      </c>
      <c r="C117" s="3">
        <f t="shared" si="20"/>
        <v>13740</v>
      </c>
      <c r="D117" s="3">
        <f t="shared" si="20"/>
        <v>14764</v>
      </c>
      <c r="E117" s="3">
        <f>+SUM(E118:E120)</f>
        <v>15216</v>
      </c>
      <c r="F117" s="3">
        <f t="shared" si="20"/>
        <v>14855</v>
      </c>
      <c r="G117" s="3">
        <f t="shared" si="20"/>
        <v>15902</v>
      </c>
      <c r="H117" s="3">
        <f t="shared" si="20"/>
        <v>14484</v>
      </c>
      <c r="I117" s="3">
        <f t="shared" si="20"/>
        <v>17179</v>
      </c>
      <c r="J117" s="3">
        <f>+SUM(J118:J120)</f>
        <v>18353</v>
      </c>
    </row>
    <row r="118" spans="1:10" x14ac:dyDescent="0.25">
      <c r="A118" s="11" t="s">
        <v>113</v>
      </c>
      <c r="B118" s="105">
        <v>7495</v>
      </c>
      <c r="C118" s="8">
        <v>8506</v>
      </c>
      <c r="D118" s="8">
        <v>9299</v>
      </c>
      <c r="E118" s="8">
        <v>9684</v>
      </c>
      <c r="F118" s="8">
        <v>9322</v>
      </c>
      <c r="G118" s="8">
        <v>10045</v>
      </c>
      <c r="H118" s="8">
        <v>9329</v>
      </c>
      <c r="I118" s="8">
        <v>11644</v>
      </c>
      <c r="J118" s="8">
        <v>12228</v>
      </c>
    </row>
    <row r="119" spans="1:10" x14ac:dyDescent="0.25">
      <c r="A119" s="11" t="s">
        <v>114</v>
      </c>
      <c r="B119" s="105">
        <v>3937</v>
      </c>
      <c r="C119" s="8">
        <v>4410</v>
      </c>
      <c r="D119" s="8">
        <v>4746</v>
      </c>
      <c r="E119" s="8">
        <v>4886</v>
      </c>
      <c r="F119" s="8">
        <v>4938</v>
      </c>
      <c r="G119" s="8">
        <v>5260</v>
      </c>
      <c r="H119" s="8">
        <v>4639</v>
      </c>
      <c r="I119" s="8">
        <v>5028</v>
      </c>
      <c r="J119" s="8">
        <v>5492</v>
      </c>
    </row>
    <row r="120" spans="1:10" x14ac:dyDescent="0.25">
      <c r="A120" s="11" t="s">
        <v>115</v>
      </c>
      <c r="B120" s="83">
        <v>867</v>
      </c>
      <c r="C120">
        <v>824</v>
      </c>
      <c r="D120">
        <v>719</v>
      </c>
      <c r="E120">
        <v>646</v>
      </c>
      <c r="F120">
        <v>595</v>
      </c>
      <c r="G120">
        <v>597</v>
      </c>
      <c r="H120">
        <v>516</v>
      </c>
      <c r="I120">
        <v>507</v>
      </c>
      <c r="J120">
        <v>633</v>
      </c>
    </row>
    <row r="121" spans="1:10" x14ac:dyDescent="0.25">
      <c r="A121" s="2" t="s">
        <v>101</v>
      </c>
      <c r="B121" s="57">
        <f t="shared" ref="B121:I121" si="21">+SUM(B122:B124)</f>
        <v>10315</v>
      </c>
      <c r="C121" s="3">
        <f t="shared" si="21"/>
        <v>11024</v>
      </c>
      <c r="D121" s="3">
        <f t="shared" si="21"/>
        <v>7568</v>
      </c>
      <c r="E121" s="3">
        <f t="shared" si="21"/>
        <v>7970</v>
      </c>
      <c r="F121" s="3">
        <f t="shared" si="21"/>
        <v>9242</v>
      </c>
      <c r="G121" s="3">
        <f t="shared" si="21"/>
        <v>9812</v>
      </c>
      <c r="H121" s="3">
        <f t="shared" si="21"/>
        <v>9347</v>
      </c>
      <c r="I121" s="3">
        <f t="shared" si="21"/>
        <v>11456</v>
      </c>
      <c r="J121" s="3">
        <f>+SUM(J122:J124)</f>
        <v>12479</v>
      </c>
    </row>
    <row r="122" spans="1:10" x14ac:dyDescent="0.25">
      <c r="A122" s="11" t="s">
        <v>113</v>
      </c>
      <c r="B122" s="83">
        <v>6704</v>
      </c>
      <c r="C122">
        <v>7344</v>
      </c>
      <c r="D122" s="8">
        <v>5043</v>
      </c>
      <c r="E122" s="8">
        <v>5192</v>
      </c>
      <c r="F122" s="8">
        <v>5875</v>
      </c>
      <c r="G122" s="8">
        <v>6293</v>
      </c>
      <c r="H122" s="8">
        <v>5892</v>
      </c>
      <c r="I122" s="8">
        <v>6970</v>
      </c>
      <c r="J122" s="8">
        <v>7388</v>
      </c>
    </row>
    <row r="123" spans="1:10" x14ac:dyDescent="0.25">
      <c r="A123" s="11" t="s">
        <v>114</v>
      </c>
      <c r="B123" s="83">
        <v>3020</v>
      </c>
      <c r="C123">
        <v>3072</v>
      </c>
      <c r="D123" s="8">
        <v>2149</v>
      </c>
      <c r="E123" s="8">
        <v>2395</v>
      </c>
      <c r="F123" s="8">
        <v>2940</v>
      </c>
      <c r="G123" s="8">
        <v>3087</v>
      </c>
      <c r="H123" s="8">
        <v>3053</v>
      </c>
      <c r="I123" s="8">
        <v>3996</v>
      </c>
      <c r="J123" s="8">
        <v>4527</v>
      </c>
    </row>
    <row r="124" spans="1:10" x14ac:dyDescent="0.25">
      <c r="A124" s="11" t="s">
        <v>115</v>
      </c>
      <c r="B124" s="83">
        <v>591</v>
      </c>
      <c r="C124">
        <v>608</v>
      </c>
      <c r="D124">
        <v>376</v>
      </c>
      <c r="E124">
        <v>383</v>
      </c>
      <c r="F124">
        <v>427</v>
      </c>
      <c r="G124" s="8">
        <v>432</v>
      </c>
      <c r="H124" s="8">
        <v>402</v>
      </c>
      <c r="I124">
        <v>490</v>
      </c>
      <c r="J124">
        <v>564</v>
      </c>
    </row>
    <row r="125" spans="1:10" x14ac:dyDescent="0.25">
      <c r="A125" s="2" t="s">
        <v>102</v>
      </c>
      <c r="B125" s="57">
        <f t="shared" ref="B125:I125" si="22">+SUM(B126:B128)</f>
        <v>2602</v>
      </c>
      <c r="C125" s="3">
        <f t="shared" si="22"/>
        <v>3067</v>
      </c>
      <c r="D125" s="3">
        <f t="shared" si="22"/>
        <v>3785</v>
      </c>
      <c r="E125" s="3">
        <f t="shared" si="22"/>
        <v>4237</v>
      </c>
      <c r="F125" s="3">
        <f t="shared" si="22"/>
        <v>5134</v>
      </c>
      <c r="G125" s="3">
        <f t="shared" si="22"/>
        <v>6208</v>
      </c>
      <c r="H125" s="3">
        <f t="shared" si="22"/>
        <v>6679</v>
      </c>
      <c r="I125" s="3">
        <f t="shared" si="22"/>
        <v>8290</v>
      </c>
      <c r="J125" s="3">
        <f>+SUM(J126:J128)</f>
        <v>7547</v>
      </c>
    </row>
    <row r="126" spans="1:10" x14ac:dyDescent="0.25">
      <c r="A126" s="11" t="s">
        <v>113</v>
      </c>
      <c r="B126" s="105">
        <v>1600</v>
      </c>
      <c r="C126" s="8">
        <v>2016</v>
      </c>
      <c r="D126" s="8">
        <v>2599</v>
      </c>
      <c r="E126" s="8">
        <v>2920</v>
      </c>
      <c r="F126" s="8">
        <v>3496</v>
      </c>
      <c r="G126" s="8">
        <v>4262</v>
      </c>
      <c r="H126" s="8">
        <v>4635</v>
      </c>
      <c r="I126" s="8">
        <v>5748</v>
      </c>
      <c r="J126" s="8">
        <v>5416</v>
      </c>
    </row>
    <row r="127" spans="1:10" x14ac:dyDescent="0.25">
      <c r="A127" s="11" t="s">
        <v>114</v>
      </c>
      <c r="B127" s="83">
        <v>876</v>
      </c>
      <c r="C127">
        <v>925</v>
      </c>
      <c r="D127" s="8">
        <v>1055</v>
      </c>
      <c r="E127" s="8">
        <v>1188</v>
      </c>
      <c r="F127" s="8">
        <v>1508</v>
      </c>
      <c r="G127" s="8">
        <v>1808</v>
      </c>
      <c r="H127" s="8">
        <v>1896</v>
      </c>
      <c r="I127" s="8">
        <v>2347</v>
      </c>
      <c r="J127" s="8">
        <v>1938</v>
      </c>
    </row>
    <row r="128" spans="1:10" x14ac:dyDescent="0.25">
      <c r="A128" s="11" t="s">
        <v>115</v>
      </c>
      <c r="B128" s="83">
        <v>126</v>
      </c>
      <c r="C128">
        <v>126</v>
      </c>
      <c r="D128">
        <v>131</v>
      </c>
      <c r="E128">
        <v>129</v>
      </c>
      <c r="F128">
        <v>130</v>
      </c>
      <c r="G128">
        <v>138</v>
      </c>
      <c r="H128" s="8">
        <v>148</v>
      </c>
      <c r="I128">
        <v>195</v>
      </c>
      <c r="J128">
        <v>193</v>
      </c>
    </row>
    <row r="129" spans="1:10" x14ac:dyDescent="0.25">
      <c r="A129" s="2" t="s">
        <v>106</v>
      </c>
      <c r="B129" s="57">
        <f t="shared" ref="B129:I129" si="23">+SUM(B130:B132)</f>
        <v>771</v>
      </c>
      <c r="C129" s="3">
        <f t="shared" si="23"/>
        <v>755</v>
      </c>
      <c r="D129" s="3">
        <f t="shared" si="23"/>
        <v>4317</v>
      </c>
      <c r="E129" s="3">
        <f t="shared" si="23"/>
        <v>4737</v>
      </c>
      <c r="F129" s="3">
        <f t="shared" si="23"/>
        <v>5166</v>
      </c>
      <c r="G129" s="3">
        <f t="shared" si="23"/>
        <v>5254</v>
      </c>
      <c r="H129" s="3">
        <f t="shared" si="23"/>
        <v>5028</v>
      </c>
      <c r="I129" s="3">
        <f t="shared" si="23"/>
        <v>5343</v>
      </c>
      <c r="J129" s="3">
        <f>+SUM(J130:J132)</f>
        <v>5955</v>
      </c>
    </row>
    <row r="130" spans="1:10" x14ac:dyDescent="0.25">
      <c r="A130" s="11" t="s">
        <v>113</v>
      </c>
      <c r="B130" s="83">
        <v>409</v>
      </c>
      <c r="C130">
        <v>452</v>
      </c>
      <c r="D130" s="8">
        <v>2930</v>
      </c>
      <c r="E130" s="8">
        <v>3285</v>
      </c>
      <c r="F130" s="8">
        <v>3575</v>
      </c>
      <c r="G130" s="8">
        <v>3622</v>
      </c>
      <c r="H130" s="8">
        <v>3449</v>
      </c>
      <c r="I130" s="8">
        <v>3659</v>
      </c>
      <c r="J130" s="8">
        <v>4111</v>
      </c>
    </row>
    <row r="131" spans="1:10" x14ac:dyDescent="0.25">
      <c r="A131" s="11" t="s">
        <v>114</v>
      </c>
      <c r="B131" s="83">
        <v>276</v>
      </c>
      <c r="C131">
        <v>230</v>
      </c>
      <c r="D131" s="8">
        <v>1117</v>
      </c>
      <c r="E131" s="8">
        <v>1185</v>
      </c>
      <c r="F131" s="8">
        <v>1347</v>
      </c>
      <c r="G131" s="8">
        <v>1395</v>
      </c>
      <c r="H131" s="8">
        <v>1365</v>
      </c>
      <c r="I131" s="8">
        <v>1494</v>
      </c>
      <c r="J131" s="8">
        <v>1610</v>
      </c>
    </row>
    <row r="132" spans="1:10" x14ac:dyDescent="0.25">
      <c r="A132" s="11" t="s">
        <v>115</v>
      </c>
      <c r="B132" s="83">
        <v>86</v>
      </c>
      <c r="C132">
        <v>73</v>
      </c>
      <c r="D132" s="8">
        <v>270</v>
      </c>
      <c r="E132">
        <v>267</v>
      </c>
      <c r="F132">
        <v>244</v>
      </c>
      <c r="G132" s="8">
        <v>237</v>
      </c>
      <c r="H132">
        <v>214</v>
      </c>
      <c r="I132">
        <v>190</v>
      </c>
      <c r="J132">
        <v>234</v>
      </c>
    </row>
    <row r="133" spans="1:10" x14ac:dyDescent="0.25">
      <c r="A133" s="2" t="s">
        <v>107</v>
      </c>
      <c r="B133" s="83">
        <v>125</v>
      </c>
      <c r="C133">
        <v>115</v>
      </c>
      <c r="D133" s="3">
        <v>73</v>
      </c>
      <c r="E133">
        <v>73</v>
      </c>
      <c r="F133" s="3">
        <v>88</v>
      </c>
      <c r="G133" s="3">
        <v>42</v>
      </c>
      <c r="H133" s="3">
        <v>30</v>
      </c>
      <c r="I133" s="3">
        <v>25</v>
      </c>
      <c r="J133" s="3">
        <v>102</v>
      </c>
    </row>
    <row r="134" spans="1:10" x14ac:dyDescent="0.25">
      <c r="A134" s="4" t="s">
        <v>103</v>
      </c>
      <c r="B134" s="108">
        <f t="shared" ref="B134:J134" si="24">+B117+B121+B125+B129+B133</f>
        <v>26112</v>
      </c>
      <c r="C134" s="5">
        <f t="shared" si="24"/>
        <v>28701</v>
      </c>
      <c r="D134" s="5">
        <f t="shared" si="24"/>
        <v>30507</v>
      </c>
      <c r="E134" s="5">
        <f t="shared" si="24"/>
        <v>32233</v>
      </c>
      <c r="F134" s="5">
        <f t="shared" si="24"/>
        <v>34485</v>
      </c>
      <c r="G134" s="5">
        <f t="shared" si="24"/>
        <v>37218</v>
      </c>
      <c r="H134" s="5">
        <f t="shared" si="24"/>
        <v>35568</v>
      </c>
      <c r="I134" s="5">
        <f t="shared" si="24"/>
        <v>42293</v>
      </c>
      <c r="J134" s="5">
        <f t="shared" si="24"/>
        <v>44436</v>
      </c>
    </row>
    <row r="135" spans="1:10" s="12" customFormat="1" x14ac:dyDescent="0.25">
      <c r="A135" s="2" t="s">
        <v>104</v>
      </c>
      <c r="B135" s="105">
        <v>1684</v>
      </c>
      <c r="C135" s="3">
        <v>1982</v>
      </c>
      <c r="D135" s="3">
        <v>1955</v>
      </c>
      <c r="E135" s="3">
        <v>2042</v>
      </c>
      <c r="F135" s="3">
        <f t="shared" ref="F135:H135" si="25">+SUM(F136:F139)</f>
        <v>1886</v>
      </c>
      <c r="G135" s="3">
        <f t="shared" si="25"/>
        <v>1906</v>
      </c>
      <c r="H135" s="3">
        <f t="shared" si="25"/>
        <v>1846</v>
      </c>
      <c r="I135" s="3">
        <f>+SUM(I136:I139)</f>
        <v>2205</v>
      </c>
      <c r="J135" s="3">
        <f>+SUM(J136:J139)</f>
        <v>2346</v>
      </c>
    </row>
    <row r="136" spans="1:10" x14ac:dyDescent="0.25">
      <c r="A136" s="11" t="s">
        <v>113</v>
      </c>
      <c r="B136" s="114"/>
      <c r="C136" s="8"/>
      <c r="D136" s="3"/>
      <c r="E136" s="3"/>
      <c r="F136" s="8">
        <v>1611</v>
      </c>
      <c r="G136" s="8">
        <v>1658</v>
      </c>
      <c r="H136" s="8">
        <v>1642</v>
      </c>
      <c r="I136" s="57">
        <v>1986</v>
      </c>
      <c r="J136" s="57">
        <v>2094</v>
      </c>
    </row>
    <row r="137" spans="1:10" x14ac:dyDescent="0.25">
      <c r="A137" s="11" t="s">
        <v>114</v>
      </c>
      <c r="B137" s="114"/>
      <c r="C137" s="8"/>
      <c r="D137" s="3"/>
      <c r="E137" s="3"/>
      <c r="F137">
        <v>144</v>
      </c>
      <c r="G137">
        <v>118</v>
      </c>
      <c r="H137">
        <v>89</v>
      </c>
      <c r="I137" s="57">
        <v>104</v>
      </c>
      <c r="J137" s="57">
        <v>103</v>
      </c>
    </row>
    <row r="138" spans="1:10" x14ac:dyDescent="0.25">
      <c r="A138" s="11" t="s">
        <v>115</v>
      </c>
      <c r="B138" s="114"/>
      <c r="C138" s="8"/>
      <c r="D138" s="3"/>
      <c r="E138" s="3"/>
      <c r="F138" s="3">
        <v>28</v>
      </c>
      <c r="G138" s="3">
        <v>24</v>
      </c>
      <c r="H138" s="3">
        <v>25</v>
      </c>
      <c r="I138" s="57">
        <v>29</v>
      </c>
      <c r="J138" s="57">
        <v>26</v>
      </c>
    </row>
    <row r="139" spans="1:10" x14ac:dyDescent="0.25">
      <c r="A139" s="11" t="s">
        <v>121</v>
      </c>
      <c r="B139" s="114"/>
      <c r="C139" s="8"/>
      <c r="D139" s="3"/>
      <c r="E139" s="3"/>
      <c r="F139">
        <v>103</v>
      </c>
      <c r="G139" s="3">
        <v>106</v>
      </c>
      <c r="H139" s="3">
        <v>90</v>
      </c>
      <c r="I139" s="57">
        <v>86</v>
      </c>
      <c r="J139" s="57">
        <v>123</v>
      </c>
    </row>
    <row r="140" spans="1:10" x14ac:dyDescent="0.25">
      <c r="A140" s="2" t="s">
        <v>108</v>
      </c>
      <c r="B140" s="83">
        <v>3</v>
      </c>
      <c r="C140">
        <v>-82</v>
      </c>
      <c r="D140" s="3">
        <v>-86</v>
      </c>
      <c r="E140">
        <v>75</v>
      </c>
      <c r="F140" s="3">
        <v>26</v>
      </c>
      <c r="G140">
        <v>-7</v>
      </c>
      <c r="H140">
        <v>-11</v>
      </c>
      <c r="I140" s="3">
        <v>40</v>
      </c>
      <c r="J140" s="3">
        <v>-72</v>
      </c>
    </row>
    <row r="141" spans="1:10" ht="15.75" thickBot="1" x14ac:dyDescent="0.3">
      <c r="A141" s="6" t="s">
        <v>105</v>
      </c>
      <c r="B141" s="109">
        <f t="shared" ref="B141:I141" si="26">+B134+B135+B140</f>
        <v>27799</v>
      </c>
      <c r="C141" s="7">
        <f t="shared" si="26"/>
        <v>30601</v>
      </c>
      <c r="D141" s="7">
        <f t="shared" si="26"/>
        <v>32376</v>
      </c>
      <c r="E141" s="7">
        <f t="shared" si="26"/>
        <v>34350</v>
      </c>
      <c r="F141" s="7">
        <f t="shared" si="26"/>
        <v>36397</v>
      </c>
      <c r="G141" s="7">
        <f t="shared" si="26"/>
        <v>39117</v>
      </c>
      <c r="H141" s="7">
        <f t="shared" si="26"/>
        <v>37403</v>
      </c>
      <c r="I141" s="7">
        <f t="shared" si="26"/>
        <v>44538</v>
      </c>
      <c r="J141" s="7">
        <f>+J134+J135+J140</f>
        <v>46710</v>
      </c>
    </row>
    <row r="142" spans="1:10" ht="15.75" thickTop="1" x14ac:dyDescent="0.25">
      <c r="A142" s="12" t="s">
        <v>111</v>
      </c>
      <c r="B142" s="111">
        <f t="shared" ref="B142:J142" si="27">+B141-B2</f>
        <v>0</v>
      </c>
      <c r="C142" s="13">
        <f t="shared" si="27"/>
        <v>0</v>
      </c>
      <c r="D142" s="13">
        <f t="shared" si="27"/>
        <v>0</v>
      </c>
      <c r="E142" s="13">
        <f t="shared" si="27"/>
        <v>0</v>
      </c>
      <c r="F142" s="13">
        <f t="shared" si="27"/>
        <v>0</v>
      </c>
      <c r="G142" s="13">
        <f t="shared" si="27"/>
        <v>0</v>
      </c>
      <c r="H142" s="13">
        <f t="shared" si="27"/>
        <v>0</v>
      </c>
      <c r="I142" s="13">
        <f t="shared" si="27"/>
        <v>0</v>
      </c>
      <c r="J142" s="13">
        <f t="shared" si="27"/>
        <v>0</v>
      </c>
    </row>
    <row r="143" spans="1:10" x14ac:dyDescent="0.25">
      <c r="A143" s="1" t="s">
        <v>110</v>
      </c>
      <c r="B143" s="110"/>
    </row>
    <row r="144" spans="1:10" x14ac:dyDescent="0.25">
      <c r="A144" s="2" t="s">
        <v>100</v>
      </c>
      <c r="B144" s="105">
        <v>3075</v>
      </c>
      <c r="C144" s="8">
        <v>3645</v>
      </c>
      <c r="D144" s="3">
        <v>3763</v>
      </c>
      <c r="E144" s="8">
        <v>3875</v>
      </c>
      <c r="F144" s="3">
        <v>3600</v>
      </c>
      <c r="G144" s="8">
        <v>3925</v>
      </c>
      <c r="H144" s="3">
        <v>2899</v>
      </c>
      <c r="I144" s="3">
        <v>5089</v>
      </c>
      <c r="J144" s="3">
        <v>5114</v>
      </c>
    </row>
    <row r="145" spans="1:10" x14ac:dyDescent="0.25">
      <c r="A145" s="2" t="s">
        <v>101</v>
      </c>
      <c r="B145" s="57">
        <v>2089</v>
      </c>
      <c r="C145" s="3">
        <v>2342</v>
      </c>
      <c r="D145" s="8">
        <v>1787</v>
      </c>
      <c r="E145" s="3">
        <v>1507</v>
      </c>
      <c r="F145" s="3">
        <v>1587</v>
      </c>
      <c r="G145" s="8">
        <v>1995</v>
      </c>
      <c r="H145" s="3">
        <v>1541</v>
      </c>
      <c r="I145" s="3">
        <v>2435</v>
      </c>
      <c r="J145" s="3">
        <v>3293</v>
      </c>
    </row>
    <row r="146" spans="1:10" s="12" customFormat="1" x14ac:dyDescent="0.25">
      <c r="A146" s="2" t="s">
        <v>102</v>
      </c>
      <c r="B146" s="83">
        <v>816</v>
      </c>
      <c r="C146">
        <v>993</v>
      </c>
      <c r="D146" s="3">
        <v>1372</v>
      </c>
      <c r="E146" s="8">
        <v>1507</v>
      </c>
      <c r="F146" s="3">
        <v>1807</v>
      </c>
      <c r="G146" s="8">
        <v>2376</v>
      </c>
      <c r="H146" s="3">
        <v>2490</v>
      </c>
      <c r="I146" s="3">
        <v>3243</v>
      </c>
      <c r="J146" s="3">
        <v>2365</v>
      </c>
    </row>
    <row r="147" spans="1:10" x14ac:dyDescent="0.25">
      <c r="A147" s="2" t="s">
        <v>106</v>
      </c>
      <c r="B147" s="83">
        <v>131</v>
      </c>
      <c r="C147">
        <v>100</v>
      </c>
      <c r="D147" s="8">
        <v>1002</v>
      </c>
      <c r="E147">
        <v>980</v>
      </c>
      <c r="F147" s="3">
        <v>1189</v>
      </c>
      <c r="G147" s="8">
        <v>1323</v>
      </c>
      <c r="H147" s="3">
        <v>1184</v>
      </c>
      <c r="I147" s="3">
        <v>1530</v>
      </c>
      <c r="J147" s="3">
        <v>1896</v>
      </c>
    </row>
    <row r="148" spans="1:10" x14ac:dyDescent="0.25">
      <c r="A148" s="2" t="s">
        <v>107</v>
      </c>
      <c r="B148" s="105">
        <v>-2021</v>
      </c>
      <c r="C148" s="8">
        <v>-2267</v>
      </c>
      <c r="D148" s="3">
        <v>-2596</v>
      </c>
      <c r="E148" s="8">
        <v>-2677</v>
      </c>
      <c r="F148" s="3">
        <v>-2658</v>
      </c>
      <c r="G148" s="8">
        <v>-3262</v>
      </c>
      <c r="H148" s="3">
        <v>-3468</v>
      </c>
      <c r="I148" s="3">
        <v>-3656</v>
      </c>
      <c r="J148" s="3">
        <v>-4262</v>
      </c>
    </row>
    <row r="149" spans="1:10" x14ac:dyDescent="0.25">
      <c r="A149" s="4" t="s">
        <v>103</v>
      </c>
      <c r="B149" s="108">
        <f t="shared" ref="B149:J149" si="28">+SUM(B144:B148)</f>
        <v>4090</v>
      </c>
      <c r="C149" s="5">
        <f t="shared" si="28"/>
        <v>4813</v>
      </c>
      <c r="D149" s="5">
        <f t="shared" si="28"/>
        <v>5328</v>
      </c>
      <c r="E149" s="5">
        <f t="shared" si="28"/>
        <v>5192</v>
      </c>
      <c r="F149" s="5">
        <f t="shared" si="28"/>
        <v>5525</v>
      </c>
      <c r="G149" s="5">
        <f t="shared" si="28"/>
        <v>6357</v>
      </c>
      <c r="H149" s="5">
        <f t="shared" si="28"/>
        <v>4646</v>
      </c>
      <c r="I149" s="5">
        <f t="shared" si="28"/>
        <v>8641</v>
      </c>
      <c r="J149" s="5">
        <f t="shared" si="28"/>
        <v>8406</v>
      </c>
    </row>
    <row r="150" spans="1:10" x14ac:dyDescent="0.25">
      <c r="A150" s="2" t="s">
        <v>104</v>
      </c>
      <c r="B150" s="83">
        <v>496</v>
      </c>
      <c r="C150">
        <v>517</v>
      </c>
      <c r="D150" s="3">
        <v>487</v>
      </c>
      <c r="E150">
        <v>477</v>
      </c>
      <c r="F150" s="3">
        <v>310</v>
      </c>
      <c r="G150">
        <v>303</v>
      </c>
      <c r="H150" s="3">
        <v>297</v>
      </c>
      <c r="I150" s="3">
        <v>543</v>
      </c>
      <c r="J150" s="3">
        <v>669</v>
      </c>
    </row>
    <row r="151" spans="1:10" x14ac:dyDescent="0.25">
      <c r="A151" s="2" t="s">
        <v>108</v>
      </c>
      <c r="B151" s="105">
        <v>-1009</v>
      </c>
      <c r="C151" s="8">
        <v>-1097</v>
      </c>
      <c r="D151" s="3">
        <v>-1173</v>
      </c>
      <c r="E151">
        <v>-724</v>
      </c>
      <c r="F151" s="3">
        <v>-1456</v>
      </c>
      <c r="G151" s="8">
        <v>-1810</v>
      </c>
      <c r="H151" s="3">
        <v>-1967</v>
      </c>
      <c r="I151" s="3">
        <v>-2261</v>
      </c>
      <c r="J151" s="3">
        <v>-2219</v>
      </c>
    </row>
    <row r="152" spans="1:10" ht="15.75" thickBot="1" x14ac:dyDescent="0.3">
      <c r="A152" s="6" t="s">
        <v>112</v>
      </c>
      <c r="B152" s="109">
        <f t="shared" ref="B152:I152" si="29">+SUM(B149:B151)</f>
        <v>3577</v>
      </c>
      <c r="C152" s="7">
        <f t="shared" si="29"/>
        <v>4233</v>
      </c>
      <c r="D152" s="7">
        <f t="shared" si="29"/>
        <v>4642</v>
      </c>
      <c r="E152" s="7">
        <f t="shared" si="29"/>
        <v>4945</v>
      </c>
      <c r="F152" s="7">
        <f t="shared" si="29"/>
        <v>4379</v>
      </c>
      <c r="G152" s="7">
        <f t="shared" si="29"/>
        <v>4850</v>
      </c>
      <c r="H152" s="7">
        <f t="shared" si="29"/>
        <v>2976</v>
      </c>
      <c r="I152" s="7">
        <f t="shared" si="29"/>
        <v>6923</v>
      </c>
      <c r="J152" s="7">
        <f>+SUM(J149:J151)</f>
        <v>6856</v>
      </c>
    </row>
    <row r="153" spans="1:10" ht="15.75" thickTop="1" x14ac:dyDescent="0.25">
      <c r="A153" s="12" t="s">
        <v>111</v>
      </c>
      <c r="B153" s="111">
        <f t="shared" ref="B153:J153" si="30">+B152-B11-B9</f>
        <v>0</v>
      </c>
      <c r="C153" s="13">
        <f t="shared" si="30"/>
        <v>0</v>
      </c>
      <c r="D153" s="13">
        <f t="shared" si="30"/>
        <v>0</v>
      </c>
      <c r="E153" s="13">
        <f t="shared" si="30"/>
        <v>0</v>
      </c>
      <c r="F153" s="13">
        <f t="shared" si="30"/>
        <v>0</v>
      </c>
      <c r="G153" s="13">
        <f t="shared" si="30"/>
        <v>0</v>
      </c>
      <c r="H153" s="13">
        <f t="shared" si="30"/>
        <v>0</v>
      </c>
      <c r="I153" s="13">
        <f t="shared" si="30"/>
        <v>0</v>
      </c>
      <c r="J153" s="13">
        <f t="shared" si="30"/>
        <v>0</v>
      </c>
    </row>
    <row r="154" spans="1:10" x14ac:dyDescent="0.25">
      <c r="A154" s="1" t="s">
        <v>117</v>
      </c>
      <c r="B154" s="110"/>
    </row>
    <row r="155" spans="1:10" x14ac:dyDescent="0.25">
      <c r="A155" s="2" t="s">
        <v>100</v>
      </c>
      <c r="B155" s="83">
        <v>545</v>
      </c>
      <c r="C155">
        <v>632</v>
      </c>
      <c r="D155" s="3">
        <v>742</v>
      </c>
      <c r="E155">
        <v>819</v>
      </c>
      <c r="F155" s="3">
        <v>848</v>
      </c>
      <c r="G155">
        <v>814</v>
      </c>
      <c r="H155" s="3">
        <v>645</v>
      </c>
      <c r="I155" s="3">
        <v>617</v>
      </c>
      <c r="J155" s="3">
        <v>639</v>
      </c>
    </row>
    <row r="156" spans="1:10" x14ac:dyDescent="0.25">
      <c r="A156" s="2" t="s">
        <v>101</v>
      </c>
      <c r="B156" s="83">
        <v>550</v>
      </c>
      <c r="C156">
        <v>601</v>
      </c>
      <c r="D156">
        <v>748</v>
      </c>
      <c r="E156">
        <v>709</v>
      </c>
      <c r="F156" s="3">
        <v>849</v>
      </c>
      <c r="G156">
        <v>929</v>
      </c>
      <c r="H156" s="3">
        <v>885</v>
      </c>
      <c r="I156" s="3">
        <v>982</v>
      </c>
      <c r="J156" s="3">
        <v>920</v>
      </c>
    </row>
    <row r="157" spans="1:10" x14ac:dyDescent="0.25">
      <c r="A157" s="2" t="s">
        <v>102</v>
      </c>
      <c r="B157" s="83">
        <v>232</v>
      </c>
      <c r="C157">
        <v>254</v>
      </c>
      <c r="D157" s="3">
        <v>234</v>
      </c>
      <c r="E157">
        <v>225</v>
      </c>
      <c r="F157" s="3">
        <v>256</v>
      </c>
      <c r="G157">
        <v>237</v>
      </c>
      <c r="H157" s="3">
        <v>214</v>
      </c>
      <c r="I157" s="3">
        <v>288</v>
      </c>
      <c r="J157" s="3">
        <v>303</v>
      </c>
    </row>
    <row r="158" spans="1:10" x14ac:dyDescent="0.25">
      <c r="A158" s="2" t="s">
        <v>118</v>
      </c>
      <c r="B158" s="83">
        <v>258</v>
      </c>
      <c r="C158">
        <v>205</v>
      </c>
      <c r="D158" s="3">
        <v>223</v>
      </c>
      <c r="E158">
        <v>340</v>
      </c>
      <c r="F158" s="3">
        <v>339</v>
      </c>
      <c r="G158">
        <v>326</v>
      </c>
      <c r="H158" s="3">
        <v>296</v>
      </c>
      <c r="I158" s="3">
        <v>304</v>
      </c>
      <c r="J158" s="3">
        <v>274</v>
      </c>
    </row>
    <row r="159" spans="1:10" x14ac:dyDescent="0.25">
      <c r="A159" s="2" t="s">
        <v>107</v>
      </c>
      <c r="B159" s="83">
        <v>537</v>
      </c>
      <c r="C159">
        <v>484</v>
      </c>
      <c r="D159" s="3">
        <v>511</v>
      </c>
      <c r="E159">
        <v>533</v>
      </c>
      <c r="F159" s="3">
        <v>597</v>
      </c>
      <c r="G159">
        <v>665</v>
      </c>
      <c r="H159" s="3">
        <v>830</v>
      </c>
      <c r="I159" s="3">
        <v>780</v>
      </c>
      <c r="J159" s="3">
        <v>789</v>
      </c>
    </row>
    <row r="160" spans="1:10" x14ac:dyDescent="0.25">
      <c r="A160" s="4" t="s">
        <v>119</v>
      </c>
      <c r="B160" s="108">
        <f t="shared" ref="B160:J160" si="31">+SUM(B155:B159)</f>
        <v>2122</v>
      </c>
      <c r="C160" s="5">
        <f t="shared" si="31"/>
        <v>2176</v>
      </c>
      <c r="D160" s="5">
        <f t="shared" si="31"/>
        <v>2458</v>
      </c>
      <c r="E160" s="5">
        <f t="shared" si="31"/>
        <v>2626</v>
      </c>
      <c r="F160" s="5">
        <f t="shared" si="31"/>
        <v>2889</v>
      </c>
      <c r="G160" s="5">
        <f t="shared" si="31"/>
        <v>2971</v>
      </c>
      <c r="H160" s="5">
        <f t="shared" si="31"/>
        <v>2870</v>
      </c>
      <c r="I160" s="5">
        <f t="shared" si="31"/>
        <v>2971</v>
      </c>
      <c r="J160" s="5">
        <f t="shared" si="31"/>
        <v>2925</v>
      </c>
    </row>
    <row r="161" spans="1:10" x14ac:dyDescent="0.25">
      <c r="A161" s="2" t="s">
        <v>104</v>
      </c>
      <c r="B161" s="83">
        <v>70</v>
      </c>
      <c r="C161">
        <v>122</v>
      </c>
      <c r="D161" s="3">
        <v>125</v>
      </c>
      <c r="E161">
        <v>125</v>
      </c>
      <c r="F161" s="3">
        <v>115</v>
      </c>
      <c r="G161">
        <v>100</v>
      </c>
      <c r="H161" s="3">
        <v>80</v>
      </c>
      <c r="I161" s="3">
        <v>63</v>
      </c>
      <c r="J161" s="3">
        <v>49</v>
      </c>
    </row>
    <row r="162" spans="1:10" x14ac:dyDescent="0.25">
      <c r="A162" s="2" t="s">
        <v>108</v>
      </c>
      <c r="B162" s="83">
        <v>642</v>
      </c>
      <c r="C162">
        <v>713</v>
      </c>
      <c r="D162" s="3">
        <v>937</v>
      </c>
      <c r="E162" s="8">
        <v>1238</v>
      </c>
      <c r="F162" s="3">
        <v>1450</v>
      </c>
      <c r="G162" s="8">
        <v>1673</v>
      </c>
      <c r="H162" s="3">
        <v>1916</v>
      </c>
      <c r="I162" s="3">
        <v>1870</v>
      </c>
      <c r="J162" s="3">
        <v>1817</v>
      </c>
    </row>
    <row r="163" spans="1:10" ht="15.75" thickBot="1" x14ac:dyDescent="0.3">
      <c r="A163" s="6" t="s">
        <v>120</v>
      </c>
      <c r="B163" s="109">
        <f t="shared" ref="B163:I163" si="32">+SUM(B160:B162)</f>
        <v>2834</v>
      </c>
      <c r="C163" s="7">
        <f t="shared" si="32"/>
        <v>3011</v>
      </c>
      <c r="D163" s="7">
        <f t="shared" si="32"/>
        <v>3520</v>
      </c>
      <c r="E163" s="7">
        <f t="shared" si="32"/>
        <v>3989</v>
      </c>
      <c r="F163" s="7">
        <f t="shared" si="32"/>
        <v>4454</v>
      </c>
      <c r="G163" s="7">
        <f t="shared" si="32"/>
        <v>4744</v>
      </c>
      <c r="H163" s="7">
        <f t="shared" si="32"/>
        <v>4866</v>
      </c>
      <c r="I163" s="7">
        <f t="shared" si="32"/>
        <v>4904</v>
      </c>
      <c r="J163" s="7">
        <f>+SUM(J160:J162)</f>
        <v>4791</v>
      </c>
    </row>
    <row r="164" spans="1:10" ht="15.75" thickTop="1" x14ac:dyDescent="0.25">
      <c r="A164" s="12" t="s">
        <v>111</v>
      </c>
      <c r="B164" s="111">
        <f t="shared" ref="B164:I164" si="33">+B163-B34</f>
        <v>0</v>
      </c>
      <c r="C164" s="13">
        <f t="shared" si="33"/>
        <v>0</v>
      </c>
      <c r="D164" s="13">
        <f t="shared" si="33"/>
        <v>0</v>
      </c>
      <c r="E164" s="13">
        <f t="shared" si="33"/>
        <v>0</v>
      </c>
      <c r="F164" s="13">
        <f t="shared" si="33"/>
        <v>0</v>
      </c>
      <c r="G164" s="13">
        <f t="shared" si="33"/>
        <v>0</v>
      </c>
      <c r="H164" s="13">
        <f t="shared" si="33"/>
        <v>0</v>
      </c>
      <c r="I164" s="13">
        <f t="shared" si="33"/>
        <v>0</v>
      </c>
      <c r="J164" s="13">
        <f>+J163-J34</f>
        <v>0</v>
      </c>
    </row>
    <row r="165" spans="1:10" x14ac:dyDescent="0.25">
      <c r="A165" s="1" t="s">
        <v>122</v>
      </c>
      <c r="B165" s="110"/>
    </row>
    <row r="166" spans="1:10" x14ac:dyDescent="0.25">
      <c r="A166" s="2" t="s">
        <v>100</v>
      </c>
      <c r="B166" s="83">
        <v>240</v>
      </c>
      <c r="C166">
        <v>208</v>
      </c>
      <c r="D166">
        <v>242</v>
      </c>
      <c r="E166" s="3">
        <v>223</v>
      </c>
      <c r="F166">
        <v>196</v>
      </c>
      <c r="G166" s="3">
        <v>117</v>
      </c>
      <c r="H166">
        <v>110</v>
      </c>
      <c r="I166" s="3">
        <v>98</v>
      </c>
      <c r="J166" s="3">
        <v>146</v>
      </c>
    </row>
    <row r="167" spans="1:10" x14ac:dyDescent="0.25">
      <c r="A167" s="2" t="s">
        <v>101</v>
      </c>
      <c r="B167" s="83">
        <v>194</v>
      </c>
      <c r="C167">
        <v>273</v>
      </c>
      <c r="D167">
        <v>234</v>
      </c>
      <c r="E167" s="3">
        <v>173</v>
      </c>
      <c r="F167">
        <v>240</v>
      </c>
      <c r="G167" s="3">
        <v>233</v>
      </c>
      <c r="H167">
        <v>139</v>
      </c>
      <c r="I167" s="3">
        <v>153</v>
      </c>
      <c r="J167" s="3">
        <v>197</v>
      </c>
    </row>
    <row r="168" spans="1:10" x14ac:dyDescent="0.25">
      <c r="A168" s="2" t="s">
        <v>102</v>
      </c>
      <c r="B168" s="83">
        <v>63</v>
      </c>
      <c r="C168">
        <v>69</v>
      </c>
      <c r="D168">
        <v>44</v>
      </c>
      <c r="E168" s="3">
        <v>51</v>
      </c>
      <c r="F168">
        <v>76</v>
      </c>
      <c r="G168" s="3">
        <v>49</v>
      </c>
      <c r="H168">
        <v>28</v>
      </c>
      <c r="I168" s="3">
        <v>94</v>
      </c>
      <c r="J168" s="3">
        <v>78</v>
      </c>
    </row>
    <row r="169" spans="1:10" x14ac:dyDescent="0.25">
      <c r="A169" s="2" t="s">
        <v>118</v>
      </c>
      <c r="B169" s="83">
        <v>9</v>
      </c>
      <c r="C169">
        <v>15</v>
      </c>
      <c r="D169">
        <v>62</v>
      </c>
      <c r="E169" s="3">
        <v>59</v>
      </c>
      <c r="F169">
        <v>49</v>
      </c>
      <c r="G169" s="3">
        <v>47</v>
      </c>
      <c r="H169">
        <v>41</v>
      </c>
      <c r="I169" s="3">
        <v>54</v>
      </c>
      <c r="J169" s="3">
        <v>56</v>
      </c>
    </row>
    <row r="170" spans="1:10" x14ac:dyDescent="0.25">
      <c r="A170" s="2" t="s">
        <v>107</v>
      </c>
      <c r="B170" s="83">
        <v>225</v>
      </c>
      <c r="C170">
        <v>225</v>
      </c>
      <c r="D170">
        <v>258</v>
      </c>
      <c r="E170" s="3">
        <v>278</v>
      </c>
      <c r="F170">
        <v>286</v>
      </c>
      <c r="G170" s="3">
        <v>278</v>
      </c>
      <c r="H170">
        <v>438</v>
      </c>
      <c r="I170" s="3">
        <v>278</v>
      </c>
      <c r="J170" s="3">
        <v>222</v>
      </c>
    </row>
    <row r="171" spans="1:10" x14ac:dyDescent="0.25">
      <c r="A171" s="4" t="s">
        <v>119</v>
      </c>
      <c r="B171" s="108">
        <f t="shared" ref="B171:J171" si="34">+SUM(B166:B170)</f>
        <v>731</v>
      </c>
      <c r="C171" s="5">
        <f t="shared" si="34"/>
        <v>790</v>
      </c>
      <c r="D171" s="5">
        <f t="shared" si="34"/>
        <v>840</v>
      </c>
      <c r="E171" s="5">
        <f t="shared" si="34"/>
        <v>784</v>
      </c>
      <c r="F171" s="5">
        <f t="shared" si="34"/>
        <v>847</v>
      </c>
      <c r="G171" s="5">
        <f t="shared" si="34"/>
        <v>724</v>
      </c>
      <c r="H171" s="5">
        <f t="shared" si="34"/>
        <v>756</v>
      </c>
      <c r="I171" s="5">
        <f t="shared" si="34"/>
        <v>677</v>
      </c>
      <c r="J171" s="5">
        <f t="shared" si="34"/>
        <v>699</v>
      </c>
    </row>
    <row r="172" spans="1:10" x14ac:dyDescent="0.25">
      <c r="A172" s="2" t="s">
        <v>104</v>
      </c>
      <c r="B172" s="57">
        <v>30</v>
      </c>
      <c r="C172" s="3">
        <v>69</v>
      </c>
      <c r="D172">
        <v>39</v>
      </c>
      <c r="E172" s="3">
        <v>30</v>
      </c>
      <c r="F172">
        <v>22</v>
      </c>
      <c r="G172" s="3">
        <v>18</v>
      </c>
      <c r="H172">
        <v>12</v>
      </c>
      <c r="I172" s="3">
        <v>7</v>
      </c>
      <c r="J172" s="3">
        <v>9</v>
      </c>
    </row>
    <row r="173" spans="1:10" x14ac:dyDescent="0.25">
      <c r="A173" s="2" t="s">
        <v>108</v>
      </c>
      <c r="B173" s="83">
        <v>161</v>
      </c>
      <c r="C173" s="3">
        <f t="shared" ref="C173:I173" si="35">-(SUM(C171:C172)+C85)</f>
        <v>104</v>
      </c>
      <c r="D173" s="3">
        <f t="shared" si="35"/>
        <v>264</v>
      </c>
      <c r="E173" s="3">
        <f t="shared" si="35"/>
        <v>291</v>
      </c>
      <c r="F173" s="3">
        <f t="shared" si="35"/>
        <v>159</v>
      </c>
      <c r="G173" s="3">
        <f t="shared" si="35"/>
        <v>377</v>
      </c>
      <c r="H173" s="3">
        <f t="shared" si="35"/>
        <v>318</v>
      </c>
      <c r="I173" s="3">
        <f t="shared" si="35"/>
        <v>11</v>
      </c>
      <c r="J173" s="3">
        <f>-(SUM(J171:J172)+J85)</f>
        <v>50</v>
      </c>
    </row>
    <row r="174" spans="1:10" ht="15.75" thickBot="1" x14ac:dyDescent="0.3">
      <c r="A174" s="6" t="s">
        <v>123</v>
      </c>
      <c r="B174" s="109">
        <f t="shared" ref="B174:I174" si="36">+SUM(B171:B173)</f>
        <v>922</v>
      </c>
      <c r="C174" s="7">
        <f t="shared" si="36"/>
        <v>963</v>
      </c>
      <c r="D174" s="7">
        <f t="shared" si="36"/>
        <v>1143</v>
      </c>
      <c r="E174" s="7">
        <f t="shared" si="36"/>
        <v>1105</v>
      </c>
      <c r="F174" s="7">
        <f t="shared" si="36"/>
        <v>1028</v>
      </c>
      <c r="G174" s="7">
        <f t="shared" si="36"/>
        <v>1119</v>
      </c>
      <c r="H174" s="7">
        <f t="shared" si="36"/>
        <v>1086</v>
      </c>
      <c r="I174" s="7">
        <f t="shared" si="36"/>
        <v>695</v>
      </c>
      <c r="J174" s="7">
        <f>+SUM(J171:J173)</f>
        <v>758</v>
      </c>
    </row>
    <row r="175" spans="1:10" ht="15.75" thickTop="1" x14ac:dyDescent="0.25">
      <c r="A175" s="12" t="s">
        <v>111</v>
      </c>
      <c r="B175" s="111">
        <f t="shared" ref="B175:I175" si="37">+B174+B85</f>
        <v>42</v>
      </c>
      <c r="C175" s="13">
        <f t="shared" si="37"/>
        <v>0</v>
      </c>
      <c r="D175" s="13">
        <f t="shared" si="37"/>
        <v>0</v>
      </c>
      <c r="E175" s="13">
        <f t="shared" si="37"/>
        <v>0</v>
      </c>
      <c r="F175" s="13">
        <f t="shared" si="37"/>
        <v>0</v>
      </c>
      <c r="G175" s="13">
        <f t="shared" si="37"/>
        <v>0</v>
      </c>
      <c r="H175" s="13">
        <f t="shared" si="37"/>
        <v>0</v>
      </c>
      <c r="I175" s="13">
        <f t="shared" si="37"/>
        <v>0</v>
      </c>
      <c r="J175" s="13">
        <f>+J174+J85</f>
        <v>0</v>
      </c>
    </row>
    <row r="176" spans="1:10" x14ac:dyDescent="0.25">
      <c r="A176" s="1" t="s">
        <v>124</v>
      </c>
      <c r="B176" s="110"/>
    </row>
    <row r="177" spans="1:10" x14ac:dyDescent="0.25">
      <c r="A177" s="2" t="s">
        <v>100</v>
      </c>
      <c r="B177" s="83">
        <v>109</v>
      </c>
      <c r="C177">
        <v>121</v>
      </c>
      <c r="D177">
        <v>133</v>
      </c>
      <c r="E177" s="3">
        <v>140</v>
      </c>
      <c r="F177">
        <v>160</v>
      </c>
      <c r="G177">
        <v>149</v>
      </c>
      <c r="H177">
        <v>148</v>
      </c>
      <c r="I177" s="3">
        <v>130</v>
      </c>
      <c r="J177" s="3">
        <v>124</v>
      </c>
    </row>
    <row r="178" spans="1:10" x14ac:dyDescent="0.25">
      <c r="A178" s="2" t="s">
        <v>101</v>
      </c>
      <c r="B178" s="57">
        <v>107</v>
      </c>
      <c r="C178" s="3">
        <v>114</v>
      </c>
      <c r="D178">
        <v>85</v>
      </c>
      <c r="E178" s="3">
        <v>106</v>
      </c>
      <c r="F178">
        <v>116</v>
      </c>
      <c r="G178" s="3">
        <v>111</v>
      </c>
      <c r="H178">
        <v>132</v>
      </c>
      <c r="I178" s="3">
        <v>136</v>
      </c>
      <c r="J178" s="3">
        <v>134</v>
      </c>
    </row>
    <row r="179" spans="1:10" x14ac:dyDescent="0.25">
      <c r="A179" s="2" t="s">
        <v>102</v>
      </c>
      <c r="B179" s="83">
        <v>38</v>
      </c>
      <c r="C179">
        <v>46</v>
      </c>
      <c r="D179">
        <v>48</v>
      </c>
      <c r="E179" s="3">
        <v>54</v>
      </c>
      <c r="F179">
        <v>56</v>
      </c>
      <c r="G179" s="3">
        <v>50</v>
      </c>
      <c r="H179">
        <v>44</v>
      </c>
      <c r="I179" s="3">
        <v>46</v>
      </c>
      <c r="J179" s="3">
        <v>41</v>
      </c>
    </row>
    <row r="180" spans="1:10" x14ac:dyDescent="0.25">
      <c r="A180" s="2" t="s">
        <v>106</v>
      </c>
      <c r="B180" s="83">
        <v>19</v>
      </c>
      <c r="C180">
        <v>22</v>
      </c>
      <c r="D180">
        <v>42</v>
      </c>
      <c r="E180" s="3">
        <v>54</v>
      </c>
      <c r="F180">
        <v>55</v>
      </c>
      <c r="G180" s="3">
        <v>53</v>
      </c>
      <c r="H180">
        <v>46</v>
      </c>
      <c r="I180" s="3">
        <v>43</v>
      </c>
      <c r="J180" s="3">
        <v>42</v>
      </c>
    </row>
    <row r="181" spans="1:10" x14ac:dyDescent="0.25">
      <c r="A181" s="2" t="s">
        <v>107</v>
      </c>
      <c r="B181" s="83">
        <v>175</v>
      </c>
      <c r="C181">
        <v>210</v>
      </c>
      <c r="D181">
        <v>230</v>
      </c>
      <c r="E181" s="3">
        <v>233</v>
      </c>
      <c r="F181">
        <v>217</v>
      </c>
      <c r="G181" s="3">
        <v>195</v>
      </c>
      <c r="H181">
        <v>214</v>
      </c>
      <c r="I181" s="3">
        <v>222</v>
      </c>
      <c r="J181" s="3">
        <v>220</v>
      </c>
    </row>
    <row r="182" spans="1:10" x14ac:dyDescent="0.25">
      <c r="A182" s="4" t="s">
        <v>119</v>
      </c>
      <c r="B182" s="108">
        <f t="shared" ref="B182:J182" si="38">+SUM(B177:B181)</f>
        <v>448</v>
      </c>
      <c r="C182" s="5">
        <f t="shared" si="38"/>
        <v>513</v>
      </c>
      <c r="D182" s="5">
        <f t="shared" si="38"/>
        <v>538</v>
      </c>
      <c r="E182" s="5">
        <f t="shared" si="38"/>
        <v>587</v>
      </c>
      <c r="F182" s="5">
        <f t="shared" si="38"/>
        <v>604</v>
      </c>
      <c r="G182" s="5">
        <f t="shared" si="38"/>
        <v>558</v>
      </c>
      <c r="H182" s="5">
        <f>+SUM(H177:H181)</f>
        <v>584</v>
      </c>
      <c r="I182" s="5">
        <f t="shared" si="38"/>
        <v>577</v>
      </c>
      <c r="J182" s="5">
        <f t="shared" si="38"/>
        <v>561</v>
      </c>
    </row>
    <row r="183" spans="1:10" x14ac:dyDescent="0.25">
      <c r="A183" s="2" t="s">
        <v>104</v>
      </c>
      <c r="B183" s="83">
        <v>16</v>
      </c>
      <c r="C183">
        <v>18</v>
      </c>
      <c r="D183">
        <v>27</v>
      </c>
      <c r="E183" s="3">
        <v>28</v>
      </c>
      <c r="F183">
        <v>33</v>
      </c>
      <c r="G183" s="3">
        <v>31</v>
      </c>
      <c r="H183">
        <v>25</v>
      </c>
      <c r="I183" s="3">
        <v>26</v>
      </c>
      <c r="J183" s="3">
        <v>22</v>
      </c>
    </row>
    <row r="184" spans="1:10" x14ac:dyDescent="0.25">
      <c r="A184" s="2" t="s">
        <v>108</v>
      </c>
      <c r="B184" s="83">
        <v>54</v>
      </c>
      <c r="C184">
        <v>75</v>
      </c>
      <c r="D184">
        <v>84</v>
      </c>
      <c r="E184" s="3">
        <v>91</v>
      </c>
      <c r="F184">
        <v>110</v>
      </c>
      <c r="G184" s="3">
        <v>116</v>
      </c>
      <c r="H184">
        <v>112</v>
      </c>
      <c r="I184" s="3">
        <v>141</v>
      </c>
      <c r="J184" s="3">
        <v>134</v>
      </c>
    </row>
    <row r="185" spans="1:10" ht="15.75" thickBot="1" x14ac:dyDescent="0.3">
      <c r="A185" s="6" t="s">
        <v>125</v>
      </c>
      <c r="B185" s="109">
        <f t="shared" ref="B185:I185" si="39">+SUM(B182:B184)</f>
        <v>518</v>
      </c>
      <c r="C185" s="7">
        <f t="shared" si="39"/>
        <v>606</v>
      </c>
      <c r="D185" s="7">
        <f t="shared" si="39"/>
        <v>649</v>
      </c>
      <c r="E185" s="7">
        <f t="shared" si="39"/>
        <v>706</v>
      </c>
      <c r="F185" s="7">
        <f t="shared" si="39"/>
        <v>747</v>
      </c>
      <c r="G185" s="7">
        <f t="shared" si="39"/>
        <v>705</v>
      </c>
      <c r="H185" s="7">
        <f t="shared" si="39"/>
        <v>721</v>
      </c>
      <c r="I185" s="7">
        <f t="shared" si="39"/>
        <v>744</v>
      </c>
      <c r="J185" s="7">
        <f>+SUM(J182:J184)</f>
        <v>717</v>
      </c>
    </row>
    <row r="186" spans="1:10" ht="15.75" thickTop="1" x14ac:dyDescent="0.25">
      <c r="A186" s="12" t="s">
        <v>111</v>
      </c>
      <c r="B186" s="111">
        <f t="shared" ref="B186:I186" si="40">+B185-B69</f>
        <v>0</v>
      </c>
      <c r="C186" s="13">
        <f t="shared" si="40"/>
        <v>0</v>
      </c>
      <c r="D186" s="13">
        <f t="shared" si="40"/>
        <v>0</v>
      </c>
      <c r="E186" s="13">
        <f t="shared" si="40"/>
        <v>0</v>
      </c>
      <c r="F186" s="13">
        <f t="shared" si="40"/>
        <v>0</v>
      </c>
      <c r="G186" s="13">
        <f t="shared" si="40"/>
        <v>0</v>
      </c>
      <c r="H186" s="13">
        <f t="shared" si="40"/>
        <v>0</v>
      </c>
      <c r="I186" s="13">
        <f t="shared" si="40"/>
        <v>0</v>
      </c>
      <c r="J186" s="13">
        <f>+J185-J69</f>
        <v>0</v>
      </c>
    </row>
    <row r="187" spans="1:10" x14ac:dyDescent="0.25">
      <c r="A187" s="14" t="s">
        <v>126</v>
      </c>
      <c r="B187" s="14"/>
      <c r="C187" s="14"/>
      <c r="D187" s="14"/>
      <c r="E187" s="14"/>
      <c r="F187" s="14"/>
      <c r="G187" s="14"/>
      <c r="H187" s="14"/>
      <c r="I187" s="14"/>
      <c r="J187" s="14"/>
    </row>
    <row r="188" spans="1:10" x14ac:dyDescent="0.25">
      <c r="A188" s="27" t="s">
        <v>127</v>
      </c>
      <c r="B188" s="118"/>
    </row>
    <row r="189" spans="1:10" x14ac:dyDescent="0.25">
      <c r="A189" s="32" t="s">
        <v>100</v>
      </c>
      <c r="B189" s="119">
        <v>0.1</v>
      </c>
      <c r="C189" s="33">
        <v>0.12</v>
      </c>
      <c r="D189" s="33">
        <v>0.08</v>
      </c>
      <c r="E189" s="33">
        <v>0.03</v>
      </c>
      <c r="F189" s="33">
        <v>-0.02</v>
      </c>
      <c r="G189" s="33">
        <v>7.0000000000000007E-2</v>
      </c>
      <c r="H189" s="33">
        <v>-0.09</v>
      </c>
      <c r="I189" s="58">
        <v>0.19</v>
      </c>
      <c r="J189" s="33">
        <v>7.0000000000000007E-2</v>
      </c>
    </row>
    <row r="190" spans="1:10" x14ac:dyDescent="0.25">
      <c r="A190" s="30" t="s">
        <v>113</v>
      </c>
      <c r="B190" s="120">
        <v>0.11</v>
      </c>
      <c r="C190" s="29">
        <v>0.14000000000000001</v>
      </c>
      <c r="D190" s="29">
        <v>0.1</v>
      </c>
      <c r="E190" s="59">
        <v>0.04</v>
      </c>
      <c r="F190" s="29">
        <v>-0.04</v>
      </c>
      <c r="G190" s="60">
        <v>0.08</v>
      </c>
      <c r="H190" s="60">
        <v>-7.0000000000000007E-2</v>
      </c>
      <c r="I190" s="61">
        <v>0.25</v>
      </c>
      <c r="J190" s="29">
        <v>0.05</v>
      </c>
    </row>
    <row r="191" spans="1:10" x14ac:dyDescent="0.25">
      <c r="A191" s="30" t="s">
        <v>114</v>
      </c>
      <c r="B191" s="120">
        <v>0.1</v>
      </c>
      <c r="C191" s="29">
        <v>0.12</v>
      </c>
      <c r="D191" s="29">
        <v>0.08</v>
      </c>
      <c r="E191" s="59">
        <v>0.03</v>
      </c>
      <c r="F191" s="29">
        <v>0.01</v>
      </c>
      <c r="G191" s="60">
        <v>7.0000000000000007E-2</v>
      </c>
      <c r="H191" s="29">
        <v>-0.12</v>
      </c>
      <c r="I191" s="61">
        <v>0.08</v>
      </c>
      <c r="J191" s="29">
        <v>0.09</v>
      </c>
    </row>
    <row r="192" spans="1:10" x14ac:dyDescent="0.25">
      <c r="A192" s="30" t="s">
        <v>115</v>
      </c>
      <c r="B192" s="120">
        <v>0.06</v>
      </c>
      <c r="C192" s="29">
        <v>-0.05</v>
      </c>
      <c r="D192" s="29">
        <v>-0.13</v>
      </c>
      <c r="E192" s="59">
        <v>-0.1</v>
      </c>
      <c r="F192" s="29">
        <v>-0.08</v>
      </c>
      <c r="G192" s="29">
        <v>0</v>
      </c>
      <c r="H192" s="29">
        <v>-0.14000000000000001</v>
      </c>
      <c r="I192" s="61">
        <v>-0.02</v>
      </c>
      <c r="J192" s="29">
        <v>0.25</v>
      </c>
    </row>
    <row r="193" spans="1:10" x14ac:dyDescent="0.25">
      <c r="A193" s="32" t="s">
        <v>101</v>
      </c>
      <c r="B193" s="119">
        <v>0.42000000000000004</v>
      </c>
      <c r="C193" s="33">
        <v>0.44</v>
      </c>
      <c r="D193" s="62">
        <v>0.44</v>
      </c>
      <c r="E193" s="33">
        <v>0.1</v>
      </c>
      <c r="F193" s="33">
        <v>0.09</v>
      </c>
      <c r="G193" s="33">
        <v>0.11</v>
      </c>
      <c r="H193" s="62">
        <v>-0.01</v>
      </c>
      <c r="I193" s="33">
        <v>0.17</v>
      </c>
      <c r="J193" s="33">
        <v>0.12</v>
      </c>
    </row>
    <row r="194" spans="1:10" x14ac:dyDescent="0.25">
      <c r="A194" s="30" t="s">
        <v>113</v>
      </c>
      <c r="B194" s="121">
        <v>0.44999999999999996</v>
      </c>
      <c r="C194" s="29">
        <v>0.55999999999999994</v>
      </c>
      <c r="D194" s="29">
        <v>0.51</v>
      </c>
      <c r="E194" s="29">
        <v>0.08</v>
      </c>
      <c r="F194" s="29">
        <v>0.06</v>
      </c>
      <c r="G194" s="29">
        <v>0.12</v>
      </c>
      <c r="H194" s="63">
        <v>-0.03</v>
      </c>
      <c r="I194" s="29">
        <v>0.13</v>
      </c>
      <c r="J194" s="29">
        <v>0.09</v>
      </c>
    </row>
    <row r="195" spans="1:10" x14ac:dyDescent="0.25">
      <c r="A195" s="30" t="s">
        <v>114</v>
      </c>
      <c r="B195" s="121">
        <v>0.45</v>
      </c>
      <c r="C195" s="29">
        <v>0.24</v>
      </c>
      <c r="D195" s="29">
        <v>0.36</v>
      </c>
      <c r="E195" s="29">
        <v>0.17</v>
      </c>
      <c r="F195" s="29">
        <v>0.16</v>
      </c>
      <c r="G195" s="29">
        <v>0.09</v>
      </c>
      <c r="H195" s="29">
        <v>0.02</v>
      </c>
      <c r="I195" s="29">
        <v>0.25</v>
      </c>
      <c r="J195" s="29">
        <v>0.16</v>
      </c>
    </row>
    <row r="196" spans="1:10" x14ac:dyDescent="0.25">
      <c r="A196" s="30" t="s">
        <v>115</v>
      </c>
      <c r="B196" s="121">
        <v>0.15</v>
      </c>
      <c r="C196" s="29">
        <v>0.34</v>
      </c>
      <c r="D196" s="29">
        <v>0.26</v>
      </c>
      <c r="E196" s="29">
        <v>7.0000000000000007E-2</v>
      </c>
      <c r="F196" s="29">
        <v>0.06</v>
      </c>
      <c r="G196" s="29">
        <v>0.05</v>
      </c>
      <c r="H196" s="29">
        <v>-0.03</v>
      </c>
      <c r="I196" s="29">
        <v>0.19</v>
      </c>
      <c r="J196" s="29">
        <v>0.17</v>
      </c>
    </row>
    <row r="197" spans="1:10" x14ac:dyDescent="0.25">
      <c r="A197" s="32" t="s">
        <v>102</v>
      </c>
      <c r="B197" s="122">
        <v>0.03</v>
      </c>
      <c r="C197" s="64">
        <v>0.19</v>
      </c>
      <c r="D197" s="33">
        <v>0.27</v>
      </c>
      <c r="E197" s="33">
        <v>0.17</v>
      </c>
      <c r="F197" s="33">
        <v>0.18</v>
      </c>
      <c r="G197" s="33">
        <v>0.24</v>
      </c>
      <c r="H197" s="33">
        <v>0.11</v>
      </c>
      <c r="I197" s="33">
        <v>0.19</v>
      </c>
      <c r="J197" s="33">
        <v>-0.13</v>
      </c>
    </row>
    <row r="198" spans="1:10" x14ac:dyDescent="0.25">
      <c r="A198" s="30" t="s">
        <v>113</v>
      </c>
      <c r="B198" s="123">
        <v>0.05</v>
      </c>
      <c r="C198" s="60">
        <v>0.28000000000000003</v>
      </c>
      <c r="D198" s="60">
        <v>0.33</v>
      </c>
      <c r="E198" s="29">
        <v>0.18</v>
      </c>
      <c r="F198" s="29">
        <v>0.16</v>
      </c>
      <c r="G198" s="29">
        <v>0.25</v>
      </c>
      <c r="H198" s="60">
        <v>0.12</v>
      </c>
      <c r="I198" s="29">
        <v>0.19</v>
      </c>
      <c r="J198" s="29">
        <v>-0.1</v>
      </c>
    </row>
    <row r="199" spans="1:10" x14ac:dyDescent="0.25">
      <c r="A199" s="30" t="s">
        <v>114</v>
      </c>
      <c r="B199" s="123">
        <v>0.01</v>
      </c>
      <c r="C199" s="60">
        <v>7.0000000000000007E-2</v>
      </c>
      <c r="D199" s="60">
        <v>0.17</v>
      </c>
      <c r="E199" s="29">
        <v>0.18</v>
      </c>
      <c r="F199" s="29">
        <v>0.23</v>
      </c>
      <c r="G199" s="29">
        <v>0.23</v>
      </c>
      <c r="H199" s="29">
        <v>0.08</v>
      </c>
      <c r="I199" s="29">
        <v>0.19</v>
      </c>
      <c r="J199" s="29">
        <v>-0.21</v>
      </c>
    </row>
    <row r="200" spans="1:10" x14ac:dyDescent="0.25">
      <c r="A200" s="30" t="s">
        <v>115</v>
      </c>
      <c r="B200" s="123">
        <v>-0.11</v>
      </c>
      <c r="C200" s="60">
        <v>0.01</v>
      </c>
      <c r="D200" s="29">
        <v>7.0000000000000007E-2</v>
      </c>
      <c r="E200" s="29">
        <v>0.03</v>
      </c>
      <c r="F200" s="29">
        <v>-0.01</v>
      </c>
      <c r="G200" s="29">
        <v>0.08</v>
      </c>
      <c r="H200" s="29">
        <v>0.11</v>
      </c>
      <c r="I200" s="29">
        <v>0.26</v>
      </c>
      <c r="J200" s="29">
        <v>-0.06</v>
      </c>
    </row>
    <row r="201" spans="1:10" x14ac:dyDescent="0.25">
      <c r="A201" s="32" t="s">
        <v>106</v>
      </c>
      <c r="B201" s="119">
        <v>0.05</v>
      </c>
      <c r="C201" s="33">
        <v>0.09</v>
      </c>
      <c r="D201" s="62">
        <v>0.22</v>
      </c>
      <c r="E201" s="33">
        <v>0.13</v>
      </c>
      <c r="F201" s="33">
        <v>0.1</v>
      </c>
      <c r="G201" s="33">
        <v>0.13</v>
      </c>
      <c r="H201" s="33">
        <v>0.01</v>
      </c>
      <c r="I201" s="33">
        <v>0.08</v>
      </c>
      <c r="J201" s="33">
        <v>0.16</v>
      </c>
    </row>
    <row r="202" spans="1:10" x14ac:dyDescent="0.25">
      <c r="A202" s="30" t="s">
        <v>113</v>
      </c>
      <c r="B202" s="120">
        <v>0.11</v>
      </c>
      <c r="C202" s="29">
        <v>0.23</v>
      </c>
      <c r="D202" s="60">
        <v>0.34</v>
      </c>
      <c r="E202" s="29">
        <v>0.16</v>
      </c>
      <c r="F202" s="29">
        <v>0.09</v>
      </c>
      <c r="G202" s="60">
        <v>0.12</v>
      </c>
      <c r="H202" s="29">
        <v>0</v>
      </c>
      <c r="I202" s="29">
        <v>0.08</v>
      </c>
      <c r="J202" s="29">
        <v>0.17</v>
      </c>
    </row>
    <row r="203" spans="1:10" x14ac:dyDescent="0.25">
      <c r="A203" s="30" t="s">
        <v>114</v>
      </c>
      <c r="B203" s="120">
        <v>-0.02</v>
      </c>
      <c r="C203" s="29">
        <v>-0.08</v>
      </c>
      <c r="D203" s="29">
        <v>0.05</v>
      </c>
      <c r="E203" s="29">
        <v>0.09</v>
      </c>
      <c r="F203" s="29">
        <v>0.15</v>
      </c>
      <c r="G203" s="29">
        <v>0.15</v>
      </c>
      <c r="H203" s="29">
        <v>0.03</v>
      </c>
      <c r="I203" s="29">
        <v>0.1</v>
      </c>
      <c r="J203" s="29">
        <v>0.12</v>
      </c>
    </row>
    <row r="204" spans="1:10" x14ac:dyDescent="0.25">
      <c r="A204" s="30" t="s">
        <v>115</v>
      </c>
      <c r="B204" s="121">
        <v>0.02</v>
      </c>
      <c r="C204" s="29">
        <v>-0.06</v>
      </c>
      <c r="D204" s="29">
        <v>0.03</v>
      </c>
      <c r="E204" s="29">
        <v>-0.01</v>
      </c>
      <c r="F204" s="29">
        <v>-0.08</v>
      </c>
      <c r="G204" s="29">
        <v>0.08</v>
      </c>
      <c r="H204" s="29">
        <v>-0.04</v>
      </c>
      <c r="I204" s="29">
        <v>0.09</v>
      </c>
      <c r="J204" s="29">
        <v>0.28000000000000003</v>
      </c>
    </row>
    <row r="205" spans="1:10" x14ac:dyDescent="0.25">
      <c r="A205" s="32" t="s">
        <v>107</v>
      </c>
      <c r="B205" s="119">
        <v>0.06</v>
      </c>
      <c r="C205" s="33">
        <v>-0.02</v>
      </c>
      <c r="D205" s="33">
        <v>-0.3</v>
      </c>
      <c r="E205" s="62">
        <v>0.02</v>
      </c>
      <c r="F205" s="62">
        <v>0.12</v>
      </c>
      <c r="G205" s="64">
        <v>-0.53</v>
      </c>
      <c r="H205" s="64">
        <v>-0.26</v>
      </c>
      <c r="I205" s="64">
        <v>-0.17</v>
      </c>
      <c r="J205" s="33">
        <v>3.02</v>
      </c>
    </row>
    <row r="206" spans="1:10" x14ac:dyDescent="0.25">
      <c r="A206" s="34" t="s">
        <v>103</v>
      </c>
      <c r="B206" s="124">
        <v>0.11</v>
      </c>
      <c r="C206" s="36">
        <v>0.14000000000000001</v>
      </c>
      <c r="D206" s="36">
        <v>0.13</v>
      </c>
      <c r="E206" s="36">
        <v>0.08</v>
      </c>
      <c r="F206" s="36">
        <v>0.05</v>
      </c>
      <c r="G206" s="36">
        <v>0.11</v>
      </c>
      <c r="H206" s="36">
        <v>-0.02</v>
      </c>
      <c r="I206" s="36">
        <v>0.17</v>
      </c>
      <c r="J206" s="36">
        <v>0.06</v>
      </c>
    </row>
    <row r="207" spans="1:10" x14ac:dyDescent="0.25">
      <c r="A207" s="32" t="s">
        <v>104</v>
      </c>
      <c r="B207" s="122">
        <v>0.15</v>
      </c>
      <c r="C207" s="33">
        <v>0.02</v>
      </c>
      <c r="D207" s="33">
        <v>0.21</v>
      </c>
      <c r="E207" s="33">
        <v>0.06</v>
      </c>
      <c r="F207" s="33">
        <v>0.11</v>
      </c>
      <c r="G207" s="62">
        <v>0.03</v>
      </c>
      <c r="H207" s="33">
        <v>-0.01</v>
      </c>
      <c r="I207" s="33">
        <v>0.16</v>
      </c>
      <c r="J207" s="33">
        <v>7.0000000000000007E-2</v>
      </c>
    </row>
    <row r="208" spans="1:10" x14ac:dyDescent="0.25">
      <c r="A208" s="30" t="s">
        <v>113</v>
      </c>
      <c r="B208" s="125"/>
      <c r="C208" s="29"/>
      <c r="D208" s="29"/>
      <c r="E208" s="29"/>
      <c r="G208" s="63">
        <v>0.05</v>
      </c>
      <c r="H208" s="29">
        <v>0.01</v>
      </c>
      <c r="I208" s="29">
        <v>0.17</v>
      </c>
      <c r="J208" s="29">
        <v>0.06</v>
      </c>
    </row>
    <row r="209" spans="1:10" x14ac:dyDescent="0.25">
      <c r="A209" s="30" t="s">
        <v>114</v>
      </c>
      <c r="B209" s="125"/>
      <c r="C209" s="29"/>
      <c r="D209" s="29"/>
      <c r="E209" s="29"/>
      <c r="F209" s="29"/>
      <c r="G209" s="63">
        <v>-0.17</v>
      </c>
      <c r="H209" s="63">
        <v>-0.22</v>
      </c>
      <c r="I209" s="29">
        <v>0.13</v>
      </c>
      <c r="J209" s="29">
        <v>-0.03</v>
      </c>
    </row>
    <row r="210" spans="1:10" x14ac:dyDescent="0.25">
      <c r="A210" s="30" t="s">
        <v>115</v>
      </c>
      <c r="B210" s="125"/>
      <c r="C210" s="29"/>
      <c r="D210" s="29"/>
      <c r="E210" s="29"/>
      <c r="F210" s="29"/>
      <c r="G210" s="60">
        <v>-0.13</v>
      </c>
      <c r="H210" s="63">
        <v>0.08</v>
      </c>
      <c r="I210" s="29">
        <v>0.14000000000000001</v>
      </c>
      <c r="J210" s="29">
        <v>-0.16</v>
      </c>
    </row>
    <row r="211" spans="1:10" x14ac:dyDescent="0.25">
      <c r="A211" s="30" t="s">
        <v>121</v>
      </c>
      <c r="B211" s="125"/>
      <c r="C211" s="29"/>
      <c r="D211" s="29"/>
      <c r="E211" s="29"/>
      <c r="F211" s="29"/>
      <c r="G211" s="63">
        <v>0.04</v>
      </c>
      <c r="H211" s="29">
        <v>-0.14000000000000001</v>
      </c>
      <c r="I211" s="29">
        <v>-0.01</v>
      </c>
      <c r="J211" s="29">
        <v>0.42</v>
      </c>
    </row>
    <row r="212" spans="1:10" x14ac:dyDescent="0.25">
      <c r="A212" s="28" t="s">
        <v>108</v>
      </c>
      <c r="B212" s="121">
        <v>0</v>
      </c>
      <c r="C212" s="29">
        <v>0</v>
      </c>
      <c r="D212" s="29">
        <v>0</v>
      </c>
      <c r="E212" s="29">
        <v>0</v>
      </c>
      <c r="F212" s="29">
        <v>0</v>
      </c>
      <c r="G212" s="29">
        <v>0</v>
      </c>
      <c r="H212" s="29">
        <v>0</v>
      </c>
      <c r="I212" s="29">
        <v>0</v>
      </c>
      <c r="J212" s="29">
        <v>0</v>
      </c>
    </row>
    <row r="213" spans="1:10" ht="15.75" thickBot="1" x14ac:dyDescent="0.3">
      <c r="A213" s="31" t="s">
        <v>105</v>
      </c>
      <c r="B213" s="126">
        <v>0.11</v>
      </c>
      <c r="C213" s="35">
        <v>0.14000000000000001</v>
      </c>
      <c r="D213" s="35">
        <v>0.12</v>
      </c>
      <c r="E213" s="35">
        <v>0.08</v>
      </c>
      <c r="F213" s="35">
        <v>0.04</v>
      </c>
      <c r="G213" s="35">
        <v>-0.04</v>
      </c>
      <c r="H213" s="35">
        <v>0.11</v>
      </c>
      <c r="I213" s="35">
        <v>0.17</v>
      </c>
      <c r="J213" s="35">
        <v>0.06</v>
      </c>
    </row>
    <row r="214" spans="1:10" ht="15.75" thickTop="1" x14ac:dyDescent="0.25">
      <c r="A214" s="17"/>
      <c r="B214" s="127"/>
      <c r="C214" s="17"/>
      <c r="E214" s="17"/>
      <c r="F214" s="17"/>
      <c r="G214" s="17"/>
      <c r="H214" s="17"/>
      <c r="I214" s="17"/>
      <c r="J214" s="17"/>
    </row>
    <row r="215" spans="1:10" x14ac:dyDescent="0.25">
      <c r="A215" s="65"/>
      <c r="B215" s="128"/>
      <c r="C215" s="66"/>
      <c r="D215" s="66"/>
      <c r="E215" s="66"/>
      <c r="F215" s="66"/>
      <c r="G215" s="66"/>
      <c r="H215" s="66"/>
      <c r="I215" s="66"/>
      <c r="J215" s="66"/>
    </row>
    <row r="216" spans="1:10" x14ac:dyDescent="0.25">
      <c r="A216" s="65"/>
      <c r="B216" s="128"/>
      <c r="C216" s="66"/>
      <c r="D216" s="66"/>
      <c r="E216" s="66"/>
      <c r="F216" s="66"/>
      <c r="G216" s="66"/>
      <c r="H216" s="66"/>
      <c r="I216" s="66"/>
      <c r="J216" s="66"/>
    </row>
    <row r="217" spans="1:10" x14ac:dyDescent="0.25">
      <c r="A217" s="65"/>
      <c r="B217" s="128"/>
      <c r="C217" s="66"/>
      <c r="D217" s="66"/>
      <c r="E217" s="66"/>
      <c r="F217" s="66"/>
      <c r="G217" s="66"/>
      <c r="H217" s="66"/>
      <c r="I217" s="66"/>
      <c r="J217" s="66"/>
    </row>
    <row r="218" spans="1:10" x14ac:dyDescent="0.25">
      <c r="A218" s="65"/>
      <c r="B218" s="128"/>
      <c r="C218" s="66"/>
      <c r="D218" s="66"/>
      <c r="E218" s="66"/>
      <c r="F218" s="66"/>
      <c r="G218" s="66"/>
      <c r="H218" s="66"/>
      <c r="I218" s="66"/>
      <c r="J218" s="66"/>
    </row>
    <row r="219" spans="1:10" x14ac:dyDescent="0.25">
      <c r="A219" s="65"/>
      <c r="B219" s="128"/>
      <c r="C219" s="66"/>
      <c r="D219" s="66"/>
      <c r="E219" s="66"/>
      <c r="F219" s="66"/>
      <c r="G219" s="66"/>
      <c r="H219" s="66"/>
      <c r="I219" s="66"/>
      <c r="J219" s="66"/>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7"/>
  <sheetViews>
    <sheetView zoomScale="120" zoomScaleNormal="120" workbookViewId="0">
      <pane ySplit="1" topLeftCell="A29" activePane="bottomLeft" state="frozen"/>
      <selection pane="bottomLeft" activeCell="K29" sqref="K29"/>
    </sheetView>
  </sheetViews>
  <sheetFormatPr defaultRowHeight="15" x14ac:dyDescent="0.25"/>
  <cols>
    <col min="1" max="1" width="29.42578125" customWidth="1"/>
    <col min="2" max="2" width="9.7109375" customWidth="1"/>
    <col min="3" max="4" width="8.28515625" customWidth="1"/>
    <col min="5" max="5" width="8.5703125" customWidth="1"/>
    <col min="6" max="6" width="9" customWidth="1"/>
    <col min="7" max="7" width="10" customWidth="1"/>
    <col min="8" max="8" width="9" customWidth="1"/>
    <col min="9" max="9" width="9.28515625" customWidth="1"/>
    <col min="10" max="10" width="9.42578125" customWidth="1"/>
    <col min="11" max="11" width="9.140625" customWidth="1"/>
    <col min="12" max="12" width="9.7109375" customWidth="1"/>
    <col min="13" max="13" width="9.42578125" customWidth="1"/>
    <col min="14" max="14" width="9.85546875" customWidth="1"/>
    <col min="15" max="15" width="9.140625" customWidth="1"/>
    <col min="16" max="16" width="10.5703125" bestFit="1" customWidth="1"/>
  </cols>
  <sheetData>
    <row r="1" spans="1:17" ht="60" customHeight="1" x14ac:dyDescent="0.25">
      <c r="A1" s="15" t="s">
        <v>116</v>
      </c>
      <c r="B1" s="16">
        <f t="shared" ref="B1:H1" si="0">+C1-1</f>
        <v>2014</v>
      </c>
      <c r="C1" s="16">
        <f t="shared" si="0"/>
        <v>2015</v>
      </c>
      <c r="D1" s="16">
        <f t="shared" si="0"/>
        <v>2016</v>
      </c>
      <c r="E1" s="16">
        <f t="shared" si="0"/>
        <v>2017</v>
      </c>
      <c r="F1" s="16">
        <f t="shared" si="0"/>
        <v>2018</v>
      </c>
      <c r="G1" s="16">
        <f t="shared" si="0"/>
        <v>2019</v>
      </c>
      <c r="H1" s="16">
        <f t="shared" si="0"/>
        <v>2020</v>
      </c>
      <c r="I1" s="16">
        <f>+J1-1</f>
        <v>2021</v>
      </c>
      <c r="J1" s="16">
        <v>2022</v>
      </c>
      <c r="K1" s="37">
        <f>+J1+1</f>
        <v>2023</v>
      </c>
      <c r="L1" s="37">
        <f t="shared" ref="L1:O1" si="1">+K1+1</f>
        <v>2024</v>
      </c>
      <c r="M1" s="37">
        <f t="shared" si="1"/>
        <v>2025</v>
      </c>
      <c r="N1" s="37">
        <f t="shared" si="1"/>
        <v>2026</v>
      </c>
      <c r="O1" s="37">
        <f t="shared" si="1"/>
        <v>2027</v>
      </c>
    </row>
    <row r="2" spans="1:17" x14ac:dyDescent="0.25">
      <c r="A2" s="38" t="s">
        <v>128</v>
      </c>
      <c r="B2" s="38"/>
      <c r="C2" s="38"/>
      <c r="D2" s="38"/>
      <c r="E2" s="38"/>
      <c r="F2" s="38"/>
      <c r="G2" s="38"/>
      <c r="H2" s="38"/>
      <c r="I2" s="38"/>
      <c r="J2" s="38"/>
      <c r="K2" s="37"/>
      <c r="L2" s="37"/>
      <c r="M2" s="37"/>
      <c r="N2" s="37"/>
      <c r="O2" s="37"/>
      <c r="P2" s="73"/>
    </row>
    <row r="3" spans="1:17" x14ac:dyDescent="0.25">
      <c r="A3" s="39" t="s">
        <v>139</v>
      </c>
      <c r="B3" s="39">
        <f>+B24+B55+B86+B117+B148+B169+B206</f>
        <v>27799</v>
      </c>
      <c r="C3" s="39">
        <f t="shared" ref="C3:J3" si="2">+C24+C55+C86+C117+C148+C169+C206</f>
        <v>30601</v>
      </c>
      <c r="D3" s="39">
        <f t="shared" si="2"/>
        <v>32376</v>
      </c>
      <c r="E3" s="39">
        <f t="shared" si="2"/>
        <v>34350</v>
      </c>
      <c r="F3" s="39">
        <f t="shared" si="2"/>
        <v>36397</v>
      </c>
      <c r="G3" s="39">
        <f t="shared" si="2"/>
        <v>39117</v>
      </c>
      <c r="H3" s="39">
        <f t="shared" si="2"/>
        <v>37403</v>
      </c>
      <c r="I3" s="39">
        <f t="shared" si="2"/>
        <v>44538</v>
      </c>
      <c r="J3" s="39">
        <f t="shared" si="2"/>
        <v>46710</v>
      </c>
      <c r="K3" s="39">
        <f>+J3*(1+K4)</f>
        <v>49512.600000000006</v>
      </c>
      <c r="L3" s="39">
        <f t="shared" ref="L3:O3" si="3">+K3*(1+L4)</f>
        <v>52483.356000000007</v>
      </c>
      <c r="M3" s="39">
        <f t="shared" si="3"/>
        <v>55632.357360000009</v>
      </c>
      <c r="N3" s="39">
        <f t="shared" si="3"/>
        <v>58970.298801600009</v>
      </c>
      <c r="O3" s="39">
        <f t="shared" si="3"/>
        <v>62508.516729696013</v>
      </c>
      <c r="P3" s="73"/>
    </row>
    <row r="4" spans="1:17" x14ac:dyDescent="0.25">
      <c r="A4" s="40" t="s">
        <v>129</v>
      </c>
      <c r="B4" s="67" t="str">
        <f t="shared" ref="B4" si="4">+IFERROR(B3/A3-1,"nm")</f>
        <v>nm</v>
      </c>
      <c r="C4" s="67">
        <f t="shared" ref="C4" si="5">+IFERROR(C3/B3-1,"nm")</f>
        <v>0.10079499262563396</v>
      </c>
      <c r="D4" s="67">
        <f t="shared" ref="D4" si="6">+IFERROR(D3/C3-1,"nm")</f>
        <v>5.8004640371229765E-2</v>
      </c>
      <c r="E4" s="67">
        <f t="shared" ref="E4" si="7">+IFERROR(E3/D3-1,"nm")</f>
        <v>6.0971089696071123E-2</v>
      </c>
      <c r="F4" s="67">
        <f t="shared" ref="F4" si="8">+IFERROR(F3/E3-1,"nm")</f>
        <v>5.95924308588065E-2</v>
      </c>
      <c r="G4" s="67">
        <f t="shared" ref="G4" si="9">+IFERROR(G3/F3-1,"nm")</f>
        <v>7.4731433909388079E-2</v>
      </c>
      <c r="H4" s="67">
        <f t="shared" ref="H4" si="10">+IFERROR(H3/G3-1,"nm")</f>
        <v>-4.3817266150267153E-2</v>
      </c>
      <c r="I4" s="67">
        <f t="shared" ref="I4" si="11">+IFERROR(I3/H3-1,"nm")</f>
        <v>0.19076009945726269</v>
      </c>
      <c r="J4" s="67">
        <f t="shared" ref="J4" si="12">+IFERROR(J3/I3-1,"nm")</f>
        <v>4.8767344739323759E-2</v>
      </c>
      <c r="K4" s="67">
        <f>+K5+K6</f>
        <v>0.06</v>
      </c>
      <c r="L4" s="67">
        <f t="shared" ref="L4:O4" si="13">+L5+L6</f>
        <v>0.06</v>
      </c>
      <c r="M4" s="67">
        <f t="shared" si="13"/>
        <v>0.06</v>
      </c>
      <c r="N4" s="67">
        <f t="shared" si="13"/>
        <v>0.06</v>
      </c>
      <c r="O4" s="67">
        <f t="shared" si="13"/>
        <v>0.06</v>
      </c>
      <c r="P4" s="73"/>
    </row>
    <row r="5" spans="1:17" x14ac:dyDescent="0.25">
      <c r="A5" s="42" t="s">
        <v>137</v>
      </c>
      <c r="B5" s="45">
        <f>+Historicals!B213</f>
        <v>0.11</v>
      </c>
      <c r="C5" s="45">
        <f>+Historicals!C213</f>
        <v>0.14000000000000001</v>
      </c>
      <c r="D5" s="45">
        <f>+Historicals!D213</f>
        <v>0.12</v>
      </c>
      <c r="E5" s="45">
        <f>+Historicals!E213</f>
        <v>0.08</v>
      </c>
      <c r="F5" s="45">
        <f>+Historicals!F213</f>
        <v>0.04</v>
      </c>
      <c r="G5" s="45">
        <f>+Historicals!G213</f>
        <v>-0.04</v>
      </c>
      <c r="H5" s="45">
        <f>+Historicals!H213</f>
        <v>0.11</v>
      </c>
      <c r="I5" s="45">
        <f>+Historicals!I213</f>
        <v>0.17</v>
      </c>
      <c r="J5" s="45">
        <f>+Historicals!J213</f>
        <v>0.06</v>
      </c>
      <c r="K5" s="72">
        <f>+J5</f>
        <v>0.06</v>
      </c>
      <c r="L5" s="72">
        <f t="shared" ref="L5:L6" si="14">+K5</f>
        <v>0.06</v>
      </c>
      <c r="M5" s="72">
        <f t="shared" ref="M5" si="15">+L5</f>
        <v>0.06</v>
      </c>
      <c r="N5" s="72">
        <f t="shared" ref="N5:N6" si="16">+M5</f>
        <v>0.06</v>
      </c>
      <c r="O5" s="72">
        <f t="shared" ref="O5:O6" si="17">+N5</f>
        <v>0.06</v>
      </c>
      <c r="P5" s="73"/>
    </row>
    <row r="6" spans="1:17" x14ac:dyDescent="0.25">
      <c r="A6" s="42" t="s">
        <v>138</v>
      </c>
      <c r="B6" s="45" t="str">
        <f t="shared" ref="B6:J6" si="18">+IFERROR(B4-B5,"nm")</f>
        <v>nm</v>
      </c>
      <c r="C6" s="45">
        <f t="shared" si="18"/>
        <v>-3.9205007374366052E-2</v>
      </c>
      <c r="D6" s="45">
        <f t="shared" si="18"/>
        <v>-6.199535962877023E-2</v>
      </c>
      <c r="E6" s="45">
        <f t="shared" si="18"/>
        <v>-1.9028910303928878E-2</v>
      </c>
      <c r="F6" s="45">
        <f t="shared" si="18"/>
        <v>1.9592430858806499E-2</v>
      </c>
      <c r="G6" s="45">
        <f t="shared" si="18"/>
        <v>0.11473143390938809</v>
      </c>
      <c r="H6" s="45">
        <f t="shared" si="18"/>
        <v>-0.15381726615026714</v>
      </c>
      <c r="I6" s="45">
        <f t="shared" si="18"/>
        <v>2.0760099457262676E-2</v>
      </c>
      <c r="J6" s="45">
        <f t="shared" si="18"/>
        <v>-1.1232655260676239E-2</v>
      </c>
      <c r="K6" s="72">
        <f>0%</f>
        <v>0</v>
      </c>
      <c r="L6" s="72">
        <f t="shared" si="14"/>
        <v>0</v>
      </c>
      <c r="M6" s="72">
        <f t="shared" ref="M6" si="19">+L6</f>
        <v>0</v>
      </c>
      <c r="N6" s="72">
        <f t="shared" si="16"/>
        <v>0</v>
      </c>
      <c r="O6" s="72">
        <f t="shared" si="17"/>
        <v>0</v>
      </c>
      <c r="P6" s="73"/>
    </row>
    <row r="7" spans="1:17" x14ac:dyDescent="0.25">
      <c r="A7" s="39" t="s">
        <v>130</v>
      </c>
      <c r="B7" s="39">
        <f>+B38+B69+B100+B131+B152+B189+B210</f>
        <v>4095</v>
      </c>
      <c r="C7" s="39">
        <f t="shared" ref="C7:J7" si="20">+C38+C69+C100+C131+C152+C189+C210</f>
        <v>4839</v>
      </c>
      <c r="D7" s="39">
        <f t="shared" si="20"/>
        <v>5291</v>
      </c>
      <c r="E7" s="39">
        <f t="shared" si="20"/>
        <v>5651</v>
      </c>
      <c r="F7" s="39">
        <f t="shared" si="20"/>
        <v>5126</v>
      </c>
      <c r="G7" s="39">
        <f t="shared" si="20"/>
        <v>5555</v>
      </c>
      <c r="H7" s="39">
        <f t="shared" si="20"/>
        <v>3697</v>
      </c>
      <c r="I7" s="39">
        <f t="shared" si="20"/>
        <v>7667</v>
      </c>
      <c r="J7" s="39">
        <f t="shared" si="20"/>
        <v>7573</v>
      </c>
      <c r="K7" s="39">
        <f>+J7*(1+K8)</f>
        <v>7480.152471631669</v>
      </c>
      <c r="L7" s="39">
        <f t="shared" ref="L7:O7" si="21">+K7*(1+L8)</f>
        <v>7388.4432852049868</v>
      </c>
      <c r="M7" s="39">
        <f t="shared" si="21"/>
        <v>7297.8584842646887</v>
      </c>
      <c r="N7" s="39">
        <f t="shared" si="21"/>
        <v>7208.3842834663483</v>
      </c>
      <c r="O7" s="39">
        <f t="shared" si="21"/>
        <v>7120.0070664784998</v>
      </c>
      <c r="P7" s="73"/>
    </row>
    <row r="8" spans="1:17" x14ac:dyDescent="0.25">
      <c r="A8" s="40" t="s">
        <v>129</v>
      </c>
      <c r="B8" s="67" t="str">
        <f t="shared" ref="B8:I8" si="22">+IFERROR(B7/A7-1,"nm")</f>
        <v>nm</v>
      </c>
      <c r="C8" s="67">
        <f t="shared" si="22"/>
        <v>0.18168498168498171</v>
      </c>
      <c r="D8" s="67">
        <f t="shared" si="22"/>
        <v>9.3407728869601137E-2</v>
      </c>
      <c r="E8" s="67">
        <f t="shared" si="22"/>
        <v>6.8040068040068125E-2</v>
      </c>
      <c r="F8" s="67">
        <f t="shared" si="22"/>
        <v>-9.2903910812245583E-2</v>
      </c>
      <c r="G8" s="67">
        <f t="shared" si="22"/>
        <v>8.3690987124463545E-2</v>
      </c>
      <c r="H8" s="67">
        <f t="shared" si="22"/>
        <v>-0.3344734473447345</v>
      </c>
      <c r="I8" s="67">
        <f t="shared" si="22"/>
        <v>1.0738436570192049</v>
      </c>
      <c r="J8" s="67">
        <f>+IFERROR(J7/I7-1,"nm")</f>
        <v>-1.2260336507108338E-2</v>
      </c>
      <c r="K8" s="71">
        <f>+J8</f>
        <v>-1.2260336507108338E-2</v>
      </c>
      <c r="L8" s="71">
        <f t="shared" ref="L8:O8" si="23">+K8</f>
        <v>-1.2260336507108338E-2</v>
      </c>
      <c r="M8" s="71">
        <f t="shared" si="23"/>
        <v>-1.2260336507108338E-2</v>
      </c>
      <c r="N8" s="71">
        <f t="shared" si="23"/>
        <v>-1.2260336507108338E-2</v>
      </c>
      <c r="O8" s="71">
        <f t="shared" si="23"/>
        <v>-1.2260336507108338E-2</v>
      </c>
      <c r="P8" s="73"/>
    </row>
    <row r="9" spans="1:17" x14ac:dyDescent="0.25">
      <c r="A9" s="40" t="s">
        <v>131</v>
      </c>
      <c r="B9" s="67">
        <f>+IFERROR(B7/B$3,"nm")</f>
        <v>0.14730745710277349</v>
      </c>
      <c r="C9" s="67">
        <f t="shared" ref="C9:O9" si="24">+IFERROR(C7/C$3,"nm")</f>
        <v>0.15813208718669325</v>
      </c>
      <c r="D9" s="67">
        <f t="shared" si="24"/>
        <v>0.16342352359772672</v>
      </c>
      <c r="E9" s="67">
        <f t="shared" si="24"/>
        <v>0.16451237263464338</v>
      </c>
      <c r="F9" s="67">
        <f t="shared" si="24"/>
        <v>0.14083578316894249</v>
      </c>
      <c r="G9" s="67">
        <f t="shared" si="24"/>
        <v>0.14200986783240024</v>
      </c>
      <c r="H9" s="67">
        <f t="shared" si="24"/>
        <v>9.8842338849824879E-2</v>
      </c>
      <c r="I9" s="67">
        <f t="shared" si="24"/>
        <v>0.17214513449189456</v>
      </c>
      <c r="J9" s="67">
        <f t="shared" si="24"/>
        <v>0.16212802397773496</v>
      </c>
      <c r="K9" s="67">
        <f t="shared" si="24"/>
        <v>0.15107573570427868</v>
      </c>
      <c r="L9" s="67">
        <f t="shared" si="24"/>
        <v>0.14077688334574082</v>
      </c>
      <c r="M9" s="67">
        <f t="shared" si="24"/>
        <v>0.13118010507877367</v>
      </c>
      <c r="N9" s="67">
        <f t="shared" si="24"/>
        <v>0.12223754042214158</v>
      </c>
      <c r="O9" s="67">
        <f t="shared" si="24"/>
        <v>0.11390459154977817</v>
      </c>
      <c r="P9" s="73"/>
    </row>
    <row r="10" spans="1:17" x14ac:dyDescent="0.25">
      <c r="A10" s="39" t="s">
        <v>132</v>
      </c>
      <c r="B10" s="39">
        <f>+B41+B72+B103+B134+B155+B192+B213</f>
        <v>518</v>
      </c>
      <c r="C10" s="39">
        <f t="shared" ref="C10:J10" si="25">+C41+C72+C103+C134+C155+C192+C213</f>
        <v>606</v>
      </c>
      <c r="D10" s="39">
        <f t="shared" si="25"/>
        <v>649</v>
      </c>
      <c r="E10" s="39">
        <f t="shared" si="25"/>
        <v>706</v>
      </c>
      <c r="F10" s="39">
        <f t="shared" si="25"/>
        <v>747</v>
      </c>
      <c r="G10" s="39">
        <f t="shared" si="25"/>
        <v>705</v>
      </c>
      <c r="H10" s="39">
        <f t="shared" si="25"/>
        <v>721</v>
      </c>
      <c r="I10" s="39">
        <f t="shared" si="25"/>
        <v>744</v>
      </c>
      <c r="J10" s="39">
        <f t="shared" si="25"/>
        <v>717</v>
      </c>
      <c r="K10" s="39">
        <f>+J10*(1+K11)</f>
        <v>690.97983870967744</v>
      </c>
      <c r="L10" s="39">
        <f t="shared" ref="L10:O10" si="26">+K10*(1+L11)</f>
        <v>665.90395746618105</v>
      </c>
      <c r="M10" s="39">
        <f t="shared" si="26"/>
        <v>641.73808804200519</v>
      </c>
      <c r="N10" s="39">
        <f t="shared" si="26"/>
        <v>618.44920581467443</v>
      </c>
      <c r="O10" s="39">
        <f t="shared" si="26"/>
        <v>596.0054846359161</v>
      </c>
      <c r="P10" s="73"/>
    </row>
    <row r="11" spans="1:17" x14ac:dyDescent="0.25">
      <c r="A11" s="40" t="s">
        <v>129</v>
      </c>
      <c r="B11" s="67" t="str">
        <f t="shared" ref="B11:I11" si="27">+IFERROR(B10/A10-1,"nm")</f>
        <v>nm</v>
      </c>
      <c r="C11" s="67">
        <f t="shared" si="27"/>
        <v>0.16988416988416999</v>
      </c>
      <c r="D11" s="67">
        <f t="shared" si="27"/>
        <v>7.0957095709570872E-2</v>
      </c>
      <c r="E11" s="67">
        <f t="shared" si="27"/>
        <v>8.7827426810477727E-2</v>
      </c>
      <c r="F11" s="67">
        <f t="shared" si="27"/>
        <v>5.8073654390934815E-2</v>
      </c>
      <c r="G11" s="67">
        <f t="shared" si="27"/>
        <v>-5.6224899598393607E-2</v>
      </c>
      <c r="H11" s="67">
        <f t="shared" si="27"/>
        <v>2.2695035460992941E-2</v>
      </c>
      <c r="I11" s="67">
        <f t="shared" si="27"/>
        <v>3.1900138696255187E-2</v>
      </c>
      <c r="J11" s="67">
        <f>+IFERROR(J10/I10-1,"nm")</f>
        <v>-3.6290322580645129E-2</v>
      </c>
      <c r="K11" s="45">
        <f>+J11</f>
        <v>-3.6290322580645129E-2</v>
      </c>
      <c r="L11" s="45">
        <f t="shared" ref="L11:O11" si="28">+K11</f>
        <v>-3.6290322580645129E-2</v>
      </c>
      <c r="M11" s="45">
        <f t="shared" si="28"/>
        <v>-3.6290322580645129E-2</v>
      </c>
      <c r="N11" s="45">
        <f t="shared" si="28"/>
        <v>-3.6290322580645129E-2</v>
      </c>
      <c r="O11" s="45">
        <f t="shared" si="28"/>
        <v>-3.6290322580645129E-2</v>
      </c>
      <c r="P11" s="73"/>
    </row>
    <row r="12" spans="1:17" x14ac:dyDescent="0.25">
      <c r="A12" s="40" t="s">
        <v>133</v>
      </c>
      <c r="B12" s="67">
        <f>+IFERROR(B10/B$3,"nm")</f>
        <v>1.8633763804453397E-2</v>
      </c>
      <c r="C12" s="67">
        <f t="shared" ref="C12:J12" si="29">+IFERROR(C10/C$3,"nm")</f>
        <v>1.9803274402797295E-2</v>
      </c>
      <c r="D12" s="67">
        <f t="shared" si="29"/>
        <v>2.0045712873733631E-2</v>
      </c>
      <c r="E12" s="67">
        <f t="shared" si="29"/>
        <v>2.0553129548762736E-2</v>
      </c>
      <c r="F12" s="67">
        <f t="shared" si="29"/>
        <v>2.0523669533203285E-2</v>
      </c>
      <c r="G12" s="67">
        <f t="shared" si="29"/>
        <v>1.8022854513382928E-2</v>
      </c>
      <c r="H12" s="67">
        <f t="shared" si="29"/>
        <v>1.9276528620698875E-2</v>
      </c>
      <c r="I12" s="67">
        <f t="shared" si="29"/>
        <v>1.6704836319547355E-2</v>
      </c>
      <c r="J12" s="67">
        <f t="shared" si="29"/>
        <v>1.5350032113037893E-2</v>
      </c>
      <c r="K12" s="71">
        <f>+IFERROR(K10/K$3,"nm")</f>
        <v>1.3955636317011778E-2</v>
      </c>
      <c r="L12" s="71">
        <f t="shared" ref="L12:O12" si="30">+IFERROR(L10/L$3,"nm")</f>
        <v>1.2687907333254013E-2</v>
      </c>
      <c r="M12" s="71">
        <f t="shared" si="30"/>
        <v>1.1535338757789521E-2</v>
      </c>
      <c r="N12" s="71">
        <f t="shared" si="30"/>
        <v>1.0487469427539926E-2</v>
      </c>
      <c r="O12" s="71">
        <f t="shared" si="30"/>
        <v>9.5347884707168377E-3</v>
      </c>
      <c r="P12" s="73"/>
    </row>
    <row r="13" spans="1:17" x14ac:dyDescent="0.25">
      <c r="A13" s="75" t="s">
        <v>149</v>
      </c>
      <c r="B13" s="71">
        <f t="shared" ref="B13:O13" si="31">+IFERROR(B10/B20,"nm")</f>
        <v>0.18278052223006352</v>
      </c>
      <c r="C13" s="71">
        <f t="shared" si="31"/>
        <v>0.201262039189638</v>
      </c>
      <c r="D13" s="71">
        <f t="shared" si="31"/>
        <v>0.18437500000000001</v>
      </c>
      <c r="E13" s="71">
        <f t="shared" si="31"/>
        <v>0.17698671346202055</v>
      </c>
      <c r="F13" s="71">
        <f t="shared" si="31"/>
        <v>0.16771441400987877</v>
      </c>
      <c r="G13" s="71">
        <f t="shared" si="31"/>
        <v>0.14860876897133221</v>
      </c>
      <c r="H13" s="71">
        <f t="shared" si="31"/>
        <v>0.14817098232634607</v>
      </c>
      <c r="I13" s="71">
        <f t="shared" si="31"/>
        <v>0.15171288743882544</v>
      </c>
      <c r="J13" s="71">
        <f t="shared" si="31"/>
        <v>0.14965560425798372</v>
      </c>
      <c r="K13" s="71">
        <f t="shared" si="31"/>
        <v>0.14762621860224764</v>
      </c>
      <c r="L13" s="71">
        <f t="shared" si="31"/>
        <v>0.14562435217080072</v>
      </c>
      <c r="M13" s="71">
        <f t="shared" si="31"/>
        <v>0.1436496317927263</v>
      </c>
      <c r="N13" s="71">
        <f t="shared" si="31"/>
        <v>0.14170168935744412</v>
      </c>
      <c r="O13" s="71">
        <f t="shared" si="31"/>
        <v>0.1397801617460902</v>
      </c>
      <c r="P13" s="73"/>
    </row>
    <row r="14" spans="1:17" x14ac:dyDescent="0.25">
      <c r="A14" s="39" t="s">
        <v>134</v>
      </c>
      <c r="B14" s="39">
        <f>B7-B10</f>
        <v>3577</v>
      </c>
      <c r="C14" s="39">
        <f t="shared" ref="C14:J14" si="32">C7-C10</f>
        <v>4233</v>
      </c>
      <c r="D14" s="39">
        <f t="shared" si="32"/>
        <v>4642</v>
      </c>
      <c r="E14" s="39">
        <f t="shared" si="32"/>
        <v>4945</v>
      </c>
      <c r="F14" s="39">
        <f t="shared" si="32"/>
        <v>4379</v>
      </c>
      <c r="G14" s="39">
        <f t="shared" si="32"/>
        <v>4850</v>
      </c>
      <c r="H14" s="39">
        <f t="shared" si="32"/>
        <v>2976</v>
      </c>
      <c r="I14" s="39">
        <f t="shared" si="32"/>
        <v>6923</v>
      </c>
      <c r="J14" s="39">
        <f t="shared" si="32"/>
        <v>6856</v>
      </c>
      <c r="K14" s="39">
        <f>+J14*(1+K15)</f>
        <v>6789.648418315759</v>
      </c>
      <c r="L14" s="39">
        <f t="shared" ref="L14:O14" si="33">+K14*(1+L15)</f>
        <v>6723.9389796291844</v>
      </c>
      <c r="M14" s="39">
        <f t="shared" si="33"/>
        <v>6658.865469353992</v>
      </c>
      <c r="N14" s="39">
        <f t="shared" si="33"/>
        <v>6594.4217330479514</v>
      </c>
      <c r="O14" s="39">
        <f t="shared" si="33"/>
        <v>6530.6016758308178</v>
      </c>
      <c r="P14" s="39"/>
      <c r="Q14" s="39"/>
    </row>
    <row r="15" spans="1:17" x14ac:dyDescent="0.25">
      <c r="A15" s="40" t="s">
        <v>129</v>
      </c>
      <c r="B15" s="67" t="str">
        <f t="shared" ref="B15" si="34">+IFERROR(B14/A14-1,"nm")</f>
        <v>nm</v>
      </c>
      <c r="C15" s="67">
        <f t="shared" ref="C15" si="35">+IFERROR(C14/B14-1,"nm")</f>
        <v>0.18339390550740853</v>
      </c>
      <c r="D15" s="67">
        <f t="shared" ref="D15" si="36">+IFERROR(D14/C14-1,"nm")</f>
        <v>9.6621781242617555E-2</v>
      </c>
      <c r="E15" s="67">
        <f t="shared" ref="E15" si="37">+IFERROR(E14/D14-1,"nm")</f>
        <v>6.5273588970271357E-2</v>
      </c>
      <c r="F15" s="67">
        <f t="shared" ref="F15" si="38">+IFERROR(F14/E14-1,"nm")</f>
        <v>-0.11445904954499497</v>
      </c>
      <c r="G15" s="67">
        <f t="shared" ref="G15" si="39">+IFERROR(G14/F14-1,"nm")</f>
        <v>0.10755880337976698</v>
      </c>
      <c r="H15" s="67">
        <f t="shared" ref="H15" si="40">+IFERROR(H14/G14-1,"nm")</f>
        <v>-0.38639175257731961</v>
      </c>
      <c r="I15" s="67">
        <f t="shared" ref="I15" si="41">+IFERROR(I14/H14-1,"nm")</f>
        <v>1.32627688172043</v>
      </c>
      <c r="J15" s="67">
        <f t="shared" ref="J15" si="42">+IFERROR(J14/I14-1,"nm")</f>
        <v>-9.67788530983682E-3</v>
      </c>
      <c r="K15" s="71">
        <f>+J15</f>
        <v>-9.67788530983682E-3</v>
      </c>
      <c r="L15" s="71">
        <f t="shared" ref="L15:O15" si="43">+K15</f>
        <v>-9.67788530983682E-3</v>
      </c>
      <c r="M15" s="71">
        <f t="shared" si="43"/>
        <v>-9.67788530983682E-3</v>
      </c>
      <c r="N15" s="71">
        <f t="shared" si="43"/>
        <v>-9.67788530983682E-3</v>
      </c>
      <c r="O15" s="71">
        <f t="shared" si="43"/>
        <v>-9.67788530983682E-3</v>
      </c>
      <c r="P15" s="73"/>
    </row>
    <row r="16" spans="1:17" x14ac:dyDescent="0.25">
      <c r="A16" s="40" t="s">
        <v>131</v>
      </c>
      <c r="B16" s="67">
        <f>+IFERROR(B14/B$3,"nm")</f>
        <v>0.1286736932983201</v>
      </c>
      <c r="C16" s="67">
        <f t="shared" ref="C16:J16" si="44">+IFERROR(C14/C$3,"nm")</f>
        <v>0.13832881278389594</v>
      </c>
      <c r="D16" s="67">
        <f t="shared" si="44"/>
        <v>0.14337781072399308</v>
      </c>
      <c r="E16" s="67">
        <f t="shared" si="44"/>
        <v>0.14395924308588065</v>
      </c>
      <c r="F16" s="67">
        <f t="shared" si="44"/>
        <v>0.12031211363573921</v>
      </c>
      <c r="G16" s="67">
        <f t="shared" si="44"/>
        <v>0.12398701331901731</v>
      </c>
      <c r="H16" s="67">
        <f t="shared" si="44"/>
        <v>7.9565810229126011E-2</v>
      </c>
      <c r="I16" s="67">
        <f t="shared" si="44"/>
        <v>0.1554402981723472</v>
      </c>
      <c r="J16" s="67">
        <f t="shared" si="44"/>
        <v>0.14677799186469706</v>
      </c>
      <c r="K16" s="71">
        <f>+IFERROR(K14/K$3,"nm")</f>
        <v>0.13712970876737959</v>
      </c>
      <c r="L16" s="71">
        <f t="shared" ref="L16:O16" si="45">+IFERROR(L14/L$3,"nm")</f>
        <v>0.12811564450316751</v>
      </c>
      <c r="M16" s="71">
        <f t="shared" si="45"/>
        <v>0.11969410942383965</v>
      </c>
      <c r="N16" s="71">
        <f t="shared" si="45"/>
        <v>0.11182615430242705</v>
      </c>
      <c r="O16" s="71">
        <f t="shared" si="45"/>
        <v>0.10447539019476229</v>
      </c>
      <c r="P16" s="73"/>
    </row>
    <row r="17" spans="1:20" x14ac:dyDescent="0.25">
      <c r="A17" s="39" t="s">
        <v>135</v>
      </c>
      <c r="B17" s="39">
        <f>+B48+B79+B110+B141+B162+B199+B220</f>
        <v>922</v>
      </c>
      <c r="C17" s="39">
        <f t="shared" ref="C17:J17" si="46">+C48+C79+C110+C141+C162+C199+C220</f>
        <v>963</v>
      </c>
      <c r="D17" s="39">
        <f t="shared" si="46"/>
        <v>1143</v>
      </c>
      <c r="E17" s="39">
        <f t="shared" si="46"/>
        <v>1105</v>
      </c>
      <c r="F17" s="39">
        <f t="shared" si="46"/>
        <v>1028</v>
      </c>
      <c r="G17" s="39">
        <f t="shared" si="46"/>
        <v>1119</v>
      </c>
      <c r="H17" s="39">
        <f t="shared" si="46"/>
        <v>1086</v>
      </c>
      <c r="I17" s="39">
        <f t="shared" si="46"/>
        <v>695</v>
      </c>
      <c r="J17" s="39">
        <f t="shared" si="46"/>
        <v>758</v>
      </c>
      <c r="K17" s="39">
        <f>+J17*(1+K18)</f>
        <v>826.71079136690651</v>
      </c>
      <c r="L17" s="39">
        <f t="shared" ref="L17:O17" si="47">+K17*(1+L18)</f>
        <v>901.65004295843903</v>
      </c>
      <c r="M17" s="39">
        <f t="shared" si="47"/>
        <v>983.38234901078681</v>
      </c>
      <c r="N17" s="39">
        <f t="shared" si="47"/>
        <v>1072.5234828060093</v>
      </c>
      <c r="O17" s="39">
        <f t="shared" si="47"/>
        <v>1169.7450359236764</v>
      </c>
    </row>
    <row r="18" spans="1:20" x14ac:dyDescent="0.25">
      <c r="A18" s="40" t="s">
        <v>129</v>
      </c>
      <c r="B18" s="67" t="str">
        <f t="shared" ref="B18" si="48">+IFERROR(B17/A17-1,"nm")</f>
        <v>nm</v>
      </c>
      <c r="C18" s="67">
        <f t="shared" ref="C18" si="49">+IFERROR(C17/B17-1,"nm")</f>
        <v>4.4468546637744133E-2</v>
      </c>
      <c r="D18" s="67">
        <f t="shared" ref="D18" si="50">+IFERROR(D17/C17-1,"nm")</f>
        <v>0.18691588785046731</v>
      </c>
      <c r="E18" s="67">
        <f t="shared" ref="E18" si="51">+IFERROR(E17/D17-1,"nm")</f>
        <v>-3.3245844269466307E-2</v>
      </c>
      <c r="F18" s="67">
        <f t="shared" ref="F18" si="52">+IFERROR(F17/E17-1,"nm")</f>
        <v>-6.9683257918552011E-2</v>
      </c>
      <c r="G18" s="67">
        <f t="shared" ref="G18" si="53">+IFERROR(G17/F17-1,"nm")</f>
        <v>8.8521400778210024E-2</v>
      </c>
      <c r="H18" s="67">
        <f t="shared" ref="H18" si="54">+IFERROR(H17/G17-1,"nm")</f>
        <v>-2.9490616621983934E-2</v>
      </c>
      <c r="I18" s="67">
        <f t="shared" ref="I18" si="55">+IFERROR(I17/H17-1,"nm")</f>
        <v>-0.36003683241252304</v>
      </c>
      <c r="J18" s="67">
        <f t="shared" ref="J18" si="56">+IFERROR(J17/I17-1,"nm")</f>
        <v>9.0647482014388547E-2</v>
      </c>
      <c r="K18" s="71">
        <f>+J18</f>
        <v>9.0647482014388547E-2</v>
      </c>
      <c r="L18" s="71">
        <f t="shared" ref="L18:O18" si="57">+K18</f>
        <v>9.0647482014388547E-2</v>
      </c>
      <c r="M18" s="71">
        <f t="shared" si="57"/>
        <v>9.0647482014388547E-2</v>
      </c>
      <c r="N18" s="71">
        <f t="shared" si="57"/>
        <v>9.0647482014388547E-2</v>
      </c>
      <c r="O18" s="71">
        <f t="shared" si="57"/>
        <v>9.0647482014388547E-2</v>
      </c>
    </row>
    <row r="19" spans="1:20" x14ac:dyDescent="0.25">
      <c r="A19" s="40" t="s">
        <v>133</v>
      </c>
      <c r="B19" s="67">
        <f t="shared" ref="B19:O19" si="58">+IFERROR(B17/B$3,"nm")</f>
        <v>3.316666067124717E-2</v>
      </c>
      <c r="C19" s="67">
        <f t="shared" si="58"/>
        <v>3.146955981830659E-2</v>
      </c>
      <c r="D19" s="67">
        <f t="shared" si="58"/>
        <v>3.5303928836174947E-2</v>
      </c>
      <c r="E19" s="67">
        <f t="shared" si="58"/>
        <v>3.2168850072780204E-2</v>
      </c>
      <c r="F19" s="67">
        <f t="shared" si="58"/>
        <v>2.8244086051048164E-2</v>
      </c>
      <c r="G19" s="67">
        <f t="shared" si="58"/>
        <v>2.8606488227624818E-2</v>
      </c>
      <c r="H19" s="67">
        <f t="shared" si="58"/>
        <v>2.9035104136031869E-2</v>
      </c>
      <c r="I19" s="85">
        <f t="shared" si="58"/>
        <v>1.5604652207104046E-2</v>
      </c>
      <c r="J19" s="85">
        <f t="shared" si="58"/>
        <v>1.6227788482123744E-2</v>
      </c>
      <c r="K19" s="85">
        <f t="shared" si="58"/>
        <v>1.6696977968575805E-2</v>
      </c>
      <c r="L19" s="85">
        <f t="shared" si="58"/>
        <v>1.7179732998751814E-2</v>
      </c>
      <c r="M19" s="85">
        <f t="shared" si="58"/>
        <v>1.767644578940393E-2</v>
      </c>
      <c r="N19" s="85">
        <f t="shared" si="58"/>
        <v>1.8187519897337013E-2</v>
      </c>
      <c r="O19" s="85">
        <f t="shared" si="58"/>
        <v>1.8713370547280381E-2</v>
      </c>
      <c r="P19" s="81"/>
      <c r="Q19" s="81"/>
    </row>
    <row r="20" spans="1:20" x14ac:dyDescent="0.25">
      <c r="A20" s="70" t="s">
        <v>148</v>
      </c>
      <c r="B20" s="88">
        <f>+B51+B82+B113+B144+B165+B202+B223</f>
        <v>2834</v>
      </c>
      <c r="C20" s="88">
        <f t="shared" ref="C20:J20" si="59">+C51+C82+C113+C144+C165+C202+C223</f>
        <v>3011</v>
      </c>
      <c r="D20" s="88">
        <f t="shared" si="59"/>
        <v>3520</v>
      </c>
      <c r="E20" s="88">
        <f t="shared" si="59"/>
        <v>3989</v>
      </c>
      <c r="F20" s="88">
        <f t="shared" si="59"/>
        <v>4454</v>
      </c>
      <c r="G20" s="88">
        <f t="shared" si="59"/>
        <v>4744</v>
      </c>
      <c r="H20" s="88">
        <f t="shared" si="59"/>
        <v>4866</v>
      </c>
      <c r="I20" s="88">
        <f t="shared" si="59"/>
        <v>4904</v>
      </c>
      <c r="J20" s="88">
        <f t="shared" si="59"/>
        <v>4791</v>
      </c>
      <c r="K20" s="88">
        <f>+J20*(1+K21)</f>
        <v>4680.6037928221858</v>
      </c>
      <c r="L20" s="88">
        <f t="shared" ref="L20:O20" si="60">+K20*(1+L21)</f>
        <v>4572.7513807934529</v>
      </c>
      <c r="M20" s="88">
        <f t="shared" si="60"/>
        <v>4467.3841487319396</v>
      </c>
      <c r="N20" s="88">
        <f t="shared" si="60"/>
        <v>4364.4448320910933</v>
      </c>
      <c r="O20" s="88">
        <f t="shared" si="60"/>
        <v>4263.877485837771</v>
      </c>
    </row>
    <row r="21" spans="1:20" x14ac:dyDescent="0.25">
      <c r="A21" s="74" t="s">
        <v>129</v>
      </c>
      <c r="B21" s="71" t="str">
        <f t="shared" ref="B21:H21" si="61">+IFERROR(B20/A20-1,"nm")</f>
        <v>nm</v>
      </c>
      <c r="C21" s="71">
        <f t="shared" si="61"/>
        <v>6.2455892731122065E-2</v>
      </c>
      <c r="D21" s="71">
        <f t="shared" si="61"/>
        <v>0.16904682829624718</v>
      </c>
      <c r="E21" s="71">
        <f t="shared" si="61"/>
        <v>0.13323863636363642</v>
      </c>
      <c r="F21" s="71">
        <f t="shared" si="61"/>
        <v>0.11657056906492858</v>
      </c>
      <c r="G21" s="71">
        <f t="shared" si="61"/>
        <v>6.5110013471037176E-2</v>
      </c>
      <c r="H21" s="71">
        <f t="shared" si="61"/>
        <v>2.5716694772343951E-2</v>
      </c>
      <c r="I21" s="71">
        <f>+IFERROR(I20/H20-1,"nm")</f>
        <v>7.8092889436909285E-3</v>
      </c>
      <c r="J21" s="71">
        <f t="shared" ref="J21" si="62">+IFERROR(J20/I20-1,"nm")</f>
        <v>-2.3042414355628038E-2</v>
      </c>
      <c r="K21" s="71">
        <f>+J21</f>
        <v>-2.3042414355628038E-2</v>
      </c>
      <c r="L21" s="71">
        <f t="shared" ref="L21:O21" si="63">+K21</f>
        <v>-2.3042414355628038E-2</v>
      </c>
      <c r="M21" s="71">
        <f t="shared" si="63"/>
        <v>-2.3042414355628038E-2</v>
      </c>
      <c r="N21" s="71">
        <f t="shared" si="63"/>
        <v>-2.3042414355628038E-2</v>
      </c>
      <c r="O21" s="71">
        <f t="shared" si="63"/>
        <v>-2.3042414355628038E-2</v>
      </c>
    </row>
    <row r="22" spans="1:20" x14ac:dyDescent="0.25">
      <c r="A22" s="74" t="s">
        <v>133</v>
      </c>
      <c r="B22" s="71">
        <f>+IFERROR(B20/B$3,"nm")</f>
        <v>0.10194611316953847</v>
      </c>
      <c r="C22" s="71">
        <f t="shared" ref="C22:O22" si="64">+IFERROR(C20/C$3,"nm")</f>
        <v>9.8395477271984569E-2</v>
      </c>
      <c r="D22" s="71">
        <f t="shared" si="64"/>
        <v>0.10872251050160613</v>
      </c>
      <c r="E22" s="71">
        <f t="shared" si="64"/>
        <v>0.11612809315866085</v>
      </c>
      <c r="F22" s="71">
        <f t="shared" si="64"/>
        <v>0.12237272302662307</v>
      </c>
      <c r="G22" s="71">
        <f t="shared" si="64"/>
        <v>0.1212771940588491</v>
      </c>
      <c r="H22" s="71">
        <f t="shared" si="64"/>
        <v>0.13009651632222013</v>
      </c>
      <c r="I22" s="71">
        <f t="shared" si="64"/>
        <v>0.11010822219228523</v>
      </c>
      <c r="J22" s="71">
        <f t="shared" si="64"/>
        <v>0.10256904303147078</v>
      </c>
      <c r="K22" s="71">
        <f t="shared" si="64"/>
        <v>9.4533589284791858E-2</v>
      </c>
      <c r="L22" s="71">
        <f t="shared" si="64"/>
        <v>8.7127648254685774E-2</v>
      </c>
      <c r="M22" s="71">
        <f t="shared" si="64"/>
        <v>8.0301902718650842E-2</v>
      </c>
      <c r="N22" s="71">
        <f t="shared" si="64"/>
        <v>7.4010899059115426E-2</v>
      </c>
      <c r="O22" s="71">
        <f t="shared" si="64"/>
        <v>6.8212744581285581E-2</v>
      </c>
    </row>
    <row r="23" spans="1:20" x14ac:dyDescent="0.25">
      <c r="A23" s="41" t="str">
        <f>+Historicals!A117</f>
        <v>North America</v>
      </c>
      <c r="B23" s="41"/>
      <c r="C23" s="41"/>
      <c r="D23" s="41"/>
      <c r="E23" s="41"/>
      <c r="F23" s="41"/>
      <c r="G23" s="41"/>
      <c r="H23" s="41"/>
      <c r="I23" s="41"/>
      <c r="J23" s="41"/>
      <c r="K23" s="37"/>
      <c r="L23" s="37"/>
      <c r="M23" s="37"/>
      <c r="N23" s="37"/>
      <c r="O23" s="37"/>
    </row>
    <row r="24" spans="1:20" x14ac:dyDescent="0.25">
      <c r="A24" s="9" t="s">
        <v>136</v>
      </c>
      <c r="B24" s="9">
        <f>+Historicals!B117</f>
        <v>12299</v>
      </c>
      <c r="C24" s="9">
        <f>+Historicals!C117</f>
        <v>13740</v>
      </c>
      <c r="D24" s="9">
        <f>+Historicals!D117</f>
        <v>14764</v>
      </c>
      <c r="E24" s="9">
        <f>+Historicals!E117</f>
        <v>15216</v>
      </c>
      <c r="F24" s="9">
        <f>+Historicals!F117</f>
        <v>14855</v>
      </c>
      <c r="G24" s="9">
        <f>+Historicals!G117</f>
        <v>15902</v>
      </c>
      <c r="H24" s="9">
        <f>+Historicals!H117</f>
        <v>14484</v>
      </c>
      <c r="I24" s="9">
        <f>+Historicals!I117</f>
        <v>17179</v>
      </c>
      <c r="J24" s="9">
        <f>+Historicals!J117</f>
        <v>18353</v>
      </c>
      <c r="K24" s="70">
        <f>+J24*(1+K25)</f>
        <v>19607.230281157226</v>
      </c>
      <c r="L24" s="70">
        <f t="shared" ref="L24:O24" si="65">+K24*(1+L25)</f>
        <v>20947.173720826508</v>
      </c>
      <c r="M24" s="70">
        <f t="shared" si="65"/>
        <v>22378.687892096681</v>
      </c>
      <c r="N24" s="70">
        <f t="shared" si="65"/>
        <v>23908.030670216565</v>
      </c>
      <c r="O24" s="70">
        <f t="shared" si="65"/>
        <v>25541.887588944912</v>
      </c>
      <c r="P24" s="90"/>
      <c r="Q24" s="90"/>
      <c r="R24" s="90"/>
      <c r="S24" s="90"/>
      <c r="T24" s="90"/>
    </row>
    <row r="25" spans="1:20" x14ac:dyDescent="0.25">
      <c r="A25" s="42" t="s">
        <v>129</v>
      </c>
      <c r="B25" s="45" t="str">
        <f t="shared" ref="B25" si="66">+IFERROR(B24/A24-1,"nm")</f>
        <v>nm</v>
      </c>
      <c r="C25" s="45">
        <f t="shared" ref="C25" si="67">+IFERROR(C24/B24-1,"nm")</f>
        <v>0.11716399707293279</v>
      </c>
      <c r="D25" s="45">
        <f t="shared" ref="D25:J25" si="68">+IFERROR(D24/C24-1,"nm")</f>
        <v>7.4526928675400228E-2</v>
      </c>
      <c r="E25" s="45">
        <f t="shared" si="68"/>
        <v>3.0615009482525046E-2</v>
      </c>
      <c r="F25" s="45">
        <f t="shared" si="68"/>
        <v>-2.372502628811779E-2</v>
      </c>
      <c r="G25" s="45">
        <f t="shared" si="68"/>
        <v>7.0481319421070276E-2</v>
      </c>
      <c r="H25" s="45">
        <f t="shared" si="68"/>
        <v>-8.9171173437303519E-2</v>
      </c>
      <c r="I25" s="45">
        <f t="shared" si="68"/>
        <v>0.18606738470035911</v>
      </c>
      <c r="J25" s="45">
        <f t="shared" si="68"/>
        <v>6.8339251411607238E-2</v>
      </c>
      <c r="K25" s="71">
        <f>J25</f>
        <v>6.8339251411607238E-2</v>
      </c>
      <c r="L25" s="71">
        <f t="shared" ref="L25:N25" si="69">K25</f>
        <v>6.8339251411607238E-2</v>
      </c>
      <c r="M25" s="71">
        <f t="shared" si="69"/>
        <v>6.8339251411607238E-2</v>
      </c>
      <c r="N25" s="71">
        <f t="shared" si="69"/>
        <v>6.8339251411607238E-2</v>
      </c>
      <c r="O25" s="71">
        <f t="shared" ref="O25" si="70">N25</f>
        <v>6.8339251411607238E-2</v>
      </c>
      <c r="P25" s="91"/>
      <c r="Q25" s="91"/>
      <c r="R25" s="91"/>
      <c r="S25" s="91"/>
      <c r="T25" s="91"/>
    </row>
    <row r="26" spans="1:20" x14ac:dyDescent="0.25">
      <c r="A26" s="43" t="s">
        <v>113</v>
      </c>
      <c r="B26" s="3">
        <f>+Historicals!B118</f>
        <v>7495</v>
      </c>
      <c r="C26" s="3">
        <f>+Historicals!C118</f>
        <v>8506</v>
      </c>
      <c r="D26" s="3">
        <f>+Historicals!D118</f>
        <v>9299</v>
      </c>
      <c r="E26" s="3">
        <f>+Historicals!E118</f>
        <v>9684</v>
      </c>
      <c r="F26" s="3">
        <f>+Historicals!F118</f>
        <v>9322</v>
      </c>
      <c r="G26" s="3">
        <f>+Historicals!G118</f>
        <v>10045</v>
      </c>
      <c r="H26" s="3">
        <f>+Historicals!H118</f>
        <v>9329</v>
      </c>
      <c r="I26" s="3">
        <f>+Historicals!I118</f>
        <v>11644</v>
      </c>
      <c r="J26" s="9">
        <f>+Historicals!J118</f>
        <v>12228</v>
      </c>
      <c r="K26" s="76">
        <f>+J26*(1+K27)</f>
        <v>12839.4</v>
      </c>
      <c r="L26" s="76">
        <f t="shared" ref="L26:O26" si="71">+K26*(1+L27)</f>
        <v>13481.37</v>
      </c>
      <c r="M26" s="76">
        <f t="shared" si="71"/>
        <v>14155.438500000002</v>
      </c>
      <c r="N26" s="76">
        <f t="shared" si="71"/>
        <v>14863.210425000003</v>
      </c>
      <c r="O26" s="76">
        <f t="shared" si="71"/>
        <v>15606.370946250005</v>
      </c>
      <c r="P26" s="89"/>
      <c r="Q26" s="89"/>
      <c r="R26" s="76"/>
      <c r="S26" s="76"/>
      <c r="T26" s="76"/>
    </row>
    <row r="27" spans="1:20" x14ac:dyDescent="0.25">
      <c r="A27" s="42" t="s">
        <v>129</v>
      </c>
      <c r="B27" s="45" t="str">
        <f t="shared" ref="B27:D27" si="72">+IFERROR(B26/A26-1,"nm")</f>
        <v>nm</v>
      </c>
      <c r="C27" s="45">
        <f t="shared" si="72"/>
        <v>0.13488992661774524</v>
      </c>
      <c r="D27" s="45">
        <f t="shared" si="72"/>
        <v>9.3228309428638578E-2</v>
      </c>
      <c r="E27" s="45">
        <f t="shared" ref="E27" si="73">+IFERROR(E26/D26-1,"nm")</f>
        <v>4.1402301322722934E-2</v>
      </c>
      <c r="F27" s="45">
        <f t="shared" ref="F27" si="74">+IFERROR(F26/E26-1,"nm")</f>
        <v>-3.7381247418422192E-2</v>
      </c>
      <c r="G27" s="45">
        <f t="shared" ref="G27" si="75">+IFERROR(G26/F26-1,"nm")</f>
        <v>7.755846384895948E-2</v>
      </c>
      <c r="H27" s="45">
        <f t="shared" ref="H27" si="76">+IFERROR(H26/G26-1,"nm")</f>
        <v>-7.1279243404678949E-2</v>
      </c>
      <c r="I27" s="45">
        <f t="shared" ref="I27" si="77">+IFERROR(I26/H26-1,"nm")</f>
        <v>0.24815092721620746</v>
      </c>
      <c r="J27" s="45">
        <f>+IFERROR(J26/I26-1,"nm")</f>
        <v>5.0154586052902683E-2</v>
      </c>
      <c r="K27" s="80">
        <f>+K28+K29</f>
        <v>0.05</v>
      </c>
      <c r="L27" s="80">
        <f t="shared" ref="L27:O27" si="78">+L28+L29</f>
        <v>0.05</v>
      </c>
      <c r="M27" s="80">
        <f t="shared" si="78"/>
        <v>0.05</v>
      </c>
      <c r="N27" s="71">
        <f t="shared" si="78"/>
        <v>0.05</v>
      </c>
      <c r="O27" s="71">
        <f t="shared" si="78"/>
        <v>0.05</v>
      </c>
      <c r="P27" s="61"/>
      <c r="Q27" s="61"/>
      <c r="R27" s="61"/>
      <c r="S27" s="61"/>
      <c r="T27" s="61"/>
    </row>
    <row r="28" spans="1:20" x14ac:dyDescent="0.25">
      <c r="A28" s="42" t="s">
        <v>137</v>
      </c>
      <c r="B28" s="45">
        <f>+Historicals!B190</f>
        <v>0.11</v>
      </c>
      <c r="C28" s="45">
        <f>+Historicals!C190</f>
        <v>0.14000000000000001</v>
      </c>
      <c r="D28" s="45">
        <f>+Historicals!D190</f>
        <v>0.1</v>
      </c>
      <c r="E28" s="45">
        <f>+Historicals!E190</f>
        <v>0.04</v>
      </c>
      <c r="F28" s="45">
        <f>+Historicals!F190</f>
        <v>-0.04</v>
      </c>
      <c r="G28" s="45">
        <f>+Historicals!G190</f>
        <v>0.08</v>
      </c>
      <c r="H28" s="45">
        <f>+Historicals!H190</f>
        <v>-7.0000000000000007E-2</v>
      </c>
      <c r="I28" s="45">
        <f>+Historicals!I190</f>
        <v>0.25</v>
      </c>
      <c r="J28" s="45">
        <f>+Historicals!J190</f>
        <v>0.05</v>
      </c>
      <c r="K28" s="81">
        <f>J28</f>
        <v>0.05</v>
      </c>
      <c r="L28" s="81">
        <f t="shared" ref="L28:O28" si="79">+K28</f>
        <v>0.05</v>
      </c>
      <c r="M28" s="81">
        <f t="shared" si="79"/>
        <v>0.05</v>
      </c>
      <c r="N28" s="72">
        <f t="shared" si="79"/>
        <v>0.05</v>
      </c>
      <c r="O28" s="72">
        <f t="shared" si="79"/>
        <v>0.05</v>
      </c>
    </row>
    <row r="29" spans="1:20" x14ac:dyDescent="0.25">
      <c r="A29" s="42" t="s">
        <v>138</v>
      </c>
      <c r="B29" s="45" t="str">
        <f t="shared" ref="B29:I29" si="80">+IFERROR(B27-B28,"nm")</f>
        <v>nm</v>
      </c>
      <c r="C29" s="45">
        <f t="shared" si="80"/>
        <v>-5.1100733822547761E-3</v>
      </c>
      <c r="D29" s="45">
        <f t="shared" si="80"/>
        <v>-6.7716905713614273E-3</v>
      </c>
      <c r="E29" s="45">
        <f t="shared" si="80"/>
        <v>1.4023013227229333E-3</v>
      </c>
      <c r="F29" s="45">
        <f t="shared" si="80"/>
        <v>2.6187525815778087E-3</v>
      </c>
      <c r="G29" s="45">
        <f t="shared" si="80"/>
        <v>-2.4415361510405215E-3</v>
      </c>
      <c r="H29" s="45">
        <f t="shared" si="80"/>
        <v>-1.2792434046789425E-3</v>
      </c>
      <c r="I29" s="45">
        <f t="shared" si="80"/>
        <v>-1.849072783792538E-3</v>
      </c>
      <c r="J29" s="45">
        <f>+IFERROR(J27-J28,"nm")</f>
        <v>1.5458605290268046E-4</v>
      </c>
      <c r="K29" s="72">
        <v>0</v>
      </c>
      <c r="L29" s="72">
        <v>0</v>
      </c>
      <c r="M29" s="72">
        <v>0</v>
      </c>
      <c r="N29" s="72">
        <v>0</v>
      </c>
      <c r="O29" s="72">
        <v>0</v>
      </c>
    </row>
    <row r="30" spans="1:20" x14ac:dyDescent="0.25">
      <c r="A30" s="43" t="s">
        <v>114</v>
      </c>
      <c r="B30" s="3">
        <f>+Historicals!B119</f>
        <v>3937</v>
      </c>
      <c r="C30" s="3">
        <f>+Historicals!C119</f>
        <v>4410</v>
      </c>
      <c r="D30" s="3">
        <f>+Historicals!D119</f>
        <v>4746</v>
      </c>
      <c r="E30" s="3">
        <f>+Historicals!E119</f>
        <v>4886</v>
      </c>
      <c r="F30" s="3">
        <f>+Historicals!F119</f>
        <v>4938</v>
      </c>
      <c r="G30" s="3">
        <f>+Historicals!G119</f>
        <v>5260</v>
      </c>
      <c r="H30" s="3">
        <f>+Historicals!H119</f>
        <v>4639</v>
      </c>
      <c r="I30" s="3">
        <f>+Historicals!I119</f>
        <v>5028</v>
      </c>
      <c r="J30" s="9">
        <f>+Historicals!J119</f>
        <v>5492</v>
      </c>
      <c r="K30" s="76">
        <f>+J30*(1+K31)</f>
        <v>5986.2800000000007</v>
      </c>
      <c r="L30" s="76">
        <f t="shared" ref="L30:O30" si="81">+K30*(1+L31)</f>
        <v>6525.0452000000014</v>
      </c>
      <c r="M30" s="76">
        <f t="shared" si="81"/>
        <v>7112.2992680000025</v>
      </c>
      <c r="N30" s="76">
        <f t="shared" si="81"/>
        <v>7752.4062021200034</v>
      </c>
      <c r="O30" s="76">
        <f t="shared" si="81"/>
        <v>8450.1227603108036</v>
      </c>
    </row>
    <row r="31" spans="1:20" x14ac:dyDescent="0.25">
      <c r="A31" s="42" t="s">
        <v>129</v>
      </c>
      <c r="B31" s="45" t="str">
        <f t="shared" ref="B31" si="82">+IFERROR(B30/A30-1,"nm")</f>
        <v>nm</v>
      </c>
      <c r="C31" s="45">
        <f t="shared" ref="C31" si="83">+IFERROR(C30/B30-1,"nm")</f>
        <v>0.12014224028448051</v>
      </c>
      <c r="D31" s="45">
        <f t="shared" ref="D31" si="84">+IFERROR(D30/C30-1,"nm")</f>
        <v>7.6190476190476142E-2</v>
      </c>
      <c r="E31" s="45">
        <f t="shared" ref="E31" si="85">+IFERROR(E30/D30-1,"nm")</f>
        <v>2.9498525073746285E-2</v>
      </c>
      <c r="F31" s="45">
        <f t="shared" ref="F31" si="86">+IFERROR(F30/E30-1,"nm")</f>
        <v>1.0642652476463343E-2</v>
      </c>
      <c r="G31" s="45">
        <f t="shared" ref="G31" si="87">+IFERROR(G30/F30-1,"nm")</f>
        <v>6.5208586472256025E-2</v>
      </c>
      <c r="H31" s="45">
        <f t="shared" ref="H31" si="88">+IFERROR(H30/G30-1,"nm")</f>
        <v>-0.11806083650190113</v>
      </c>
      <c r="I31" s="45">
        <f t="shared" ref="I31" si="89">+IFERROR(I30/H30-1,"nm")</f>
        <v>8.3854278939426541E-2</v>
      </c>
      <c r="J31" s="45">
        <f>+IFERROR(J30/I30-1,"nm")</f>
        <v>9.2283214001591007E-2</v>
      </c>
      <c r="K31" s="71">
        <f>+K32+K33</f>
        <v>0.09</v>
      </c>
      <c r="L31" s="71">
        <f t="shared" ref="L31:O31" si="90">+L32+L33</f>
        <v>0.09</v>
      </c>
      <c r="M31" s="71">
        <f t="shared" si="90"/>
        <v>0.09</v>
      </c>
      <c r="N31" s="71">
        <f t="shared" si="90"/>
        <v>0.09</v>
      </c>
      <c r="O31" s="71">
        <f t="shared" si="90"/>
        <v>0.09</v>
      </c>
    </row>
    <row r="32" spans="1:20" x14ac:dyDescent="0.25">
      <c r="A32" s="42" t="s">
        <v>137</v>
      </c>
      <c r="B32" s="45">
        <f>+Historicals!B191</f>
        <v>0.1</v>
      </c>
      <c r="C32" s="45">
        <f>+Historicals!C191</f>
        <v>0.12</v>
      </c>
      <c r="D32" s="45">
        <f>+Historicals!D191</f>
        <v>0.08</v>
      </c>
      <c r="E32" s="45">
        <f>+Historicals!E191</f>
        <v>0.03</v>
      </c>
      <c r="F32" s="45">
        <f>+Historicals!F191</f>
        <v>0.01</v>
      </c>
      <c r="G32" s="45">
        <f>+Historicals!G191</f>
        <v>7.0000000000000007E-2</v>
      </c>
      <c r="H32" s="45">
        <f>+Historicals!H191</f>
        <v>-0.12</v>
      </c>
      <c r="I32" s="45">
        <f>+Historicals!I191</f>
        <v>0.08</v>
      </c>
      <c r="J32" s="45">
        <f>+Historicals!J191</f>
        <v>0.09</v>
      </c>
      <c r="K32" s="72">
        <f>J32</f>
        <v>0.09</v>
      </c>
      <c r="L32" s="72">
        <f t="shared" ref="L32:O33" si="91">+K32</f>
        <v>0.09</v>
      </c>
      <c r="M32" s="72">
        <f t="shared" si="91"/>
        <v>0.09</v>
      </c>
      <c r="N32" s="72">
        <f t="shared" si="91"/>
        <v>0.09</v>
      </c>
      <c r="O32" s="72">
        <f t="shared" si="91"/>
        <v>0.09</v>
      </c>
    </row>
    <row r="33" spans="1:20" x14ac:dyDescent="0.25">
      <c r="A33" s="42" t="s">
        <v>138</v>
      </c>
      <c r="B33" s="45" t="str">
        <f t="shared" ref="B33:D33" si="92">+IFERROR(B31-B32,"nm")</f>
        <v>nm</v>
      </c>
      <c r="C33" s="45">
        <f t="shared" si="92"/>
        <v>1.422402844805104E-4</v>
      </c>
      <c r="D33" s="45">
        <f t="shared" si="92"/>
        <v>-3.8095238095238598E-3</v>
      </c>
      <c r="E33" s="45">
        <f t="shared" ref="E33" si="93">+IFERROR(E31-E32,"nm")</f>
        <v>-5.0147492625371437E-4</v>
      </c>
      <c r="F33" s="45">
        <f t="shared" ref="F33" si="94">+IFERROR(F31-F32,"nm")</f>
        <v>6.4265247646334324E-4</v>
      </c>
      <c r="G33" s="45">
        <f t="shared" ref="G33" si="95">+IFERROR(G31-G32,"nm")</f>
        <v>-4.7914135277439818E-3</v>
      </c>
      <c r="H33" s="45">
        <f t="shared" ref="H33" si="96">+IFERROR(H31-H32,"nm")</f>
        <v>1.9391634980988615E-3</v>
      </c>
      <c r="I33" s="45">
        <f t="shared" ref="I33" si="97">+IFERROR(I31-I32,"nm")</f>
        <v>3.8542789394265392E-3</v>
      </c>
      <c r="J33" s="45">
        <f>+IFERROR(J31-J32,"nm")</f>
        <v>2.2832140015910107E-3</v>
      </c>
      <c r="K33" s="72">
        <v>0</v>
      </c>
      <c r="L33" s="72">
        <f t="shared" si="91"/>
        <v>0</v>
      </c>
      <c r="M33" s="72">
        <f t="shared" si="91"/>
        <v>0</v>
      </c>
      <c r="N33" s="72">
        <f t="shared" si="91"/>
        <v>0</v>
      </c>
      <c r="O33" s="72">
        <f t="shared" si="91"/>
        <v>0</v>
      </c>
    </row>
    <row r="34" spans="1:20" x14ac:dyDescent="0.25">
      <c r="A34" s="43" t="s">
        <v>115</v>
      </c>
      <c r="B34" s="3">
        <f>+Historicals!B120</f>
        <v>867</v>
      </c>
      <c r="C34" s="3">
        <f>+Historicals!C120</f>
        <v>824</v>
      </c>
      <c r="D34" s="3">
        <f>+Historicals!D120</f>
        <v>719</v>
      </c>
      <c r="E34" s="3">
        <f>+Historicals!E120</f>
        <v>646</v>
      </c>
      <c r="F34" s="3">
        <f>+Historicals!F120</f>
        <v>595</v>
      </c>
      <c r="G34" s="3">
        <f>+Historicals!G120</f>
        <v>597</v>
      </c>
      <c r="H34" s="3">
        <f>+Historicals!H120</f>
        <v>516</v>
      </c>
      <c r="I34" s="3">
        <f>+Historicals!I120</f>
        <v>507</v>
      </c>
      <c r="J34" s="66">
        <f>+Historicals!J120</f>
        <v>633</v>
      </c>
      <c r="K34" s="76">
        <f>+J34*(1+K35)</f>
        <v>791.25</v>
      </c>
      <c r="L34" s="76">
        <f t="shared" ref="L34:O34" si="98">+K34*(1+L35)</f>
        <v>989.0625</v>
      </c>
      <c r="M34" s="76">
        <f t="shared" si="98"/>
        <v>1236.328125</v>
      </c>
      <c r="N34" s="76">
        <f t="shared" si="98"/>
        <v>1545.41015625</v>
      </c>
      <c r="O34" s="76">
        <f t="shared" si="98"/>
        <v>1931.7626953125</v>
      </c>
    </row>
    <row r="35" spans="1:20" x14ac:dyDescent="0.25">
      <c r="A35" s="42" t="s">
        <v>129</v>
      </c>
      <c r="B35" s="45" t="str">
        <f t="shared" ref="B35:D35" si="99">+IFERROR(B34/A34-1,"nm")</f>
        <v>nm</v>
      </c>
      <c r="C35" s="45">
        <f t="shared" si="99"/>
        <v>-4.9596309111880066E-2</v>
      </c>
      <c r="D35" s="45">
        <f t="shared" si="99"/>
        <v>-0.12742718446601942</v>
      </c>
      <c r="E35" s="45">
        <f t="shared" ref="E35" si="100">+IFERROR(E34/D34-1,"nm")</f>
        <v>-0.10152990264255912</v>
      </c>
      <c r="F35" s="45">
        <f t="shared" ref="F35" si="101">+IFERROR(F34/E34-1,"nm")</f>
        <v>-7.8947368421052655E-2</v>
      </c>
      <c r="G35" s="45">
        <f t="shared" ref="G35" si="102">+IFERROR(G34/F34-1,"nm")</f>
        <v>3.3613445378151141E-3</v>
      </c>
      <c r="H35" s="45">
        <f t="shared" ref="H35" si="103">+IFERROR(H34/G34-1,"nm")</f>
        <v>-0.13567839195979903</v>
      </c>
      <c r="I35" s="45">
        <f t="shared" ref="I35" si="104">+IFERROR(I34/H34-1,"nm")</f>
        <v>-1.744186046511631E-2</v>
      </c>
      <c r="J35" s="45">
        <f>+IFERROR(J34/I34-1,"nm")</f>
        <v>0.24852071005917153</v>
      </c>
      <c r="K35" s="71">
        <f>+K36+K37</f>
        <v>0.25</v>
      </c>
      <c r="L35" s="71">
        <f t="shared" ref="L35:O35" si="105">+L36+L37</f>
        <v>0.25</v>
      </c>
      <c r="M35" s="71">
        <f t="shared" si="105"/>
        <v>0.25</v>
      </c>
      <c r="N35" s="71">
        <f t="shared" si="105"/>
        <v>0.25</v>
      </c>
      <c r="O35" s="71">
        <f t="shared" si="105"/>
        <v>0.25</v>
      </c>
    </row>
    <row r="36" spans="1:20" x14ac:dyDescent="0.25">
      <c r="A36" s="42" t="s">
        <v>137</v>
      </c>
      <c r="B36" s="45">
        <f>+Historicals!B192</f>
        <v>0.06</v>
      </c>
      <c r="C36" s="45">
        <f>+Historicals!C192</f>
        <v>-0.05</v>
      </c>
      <c r="D36" s="45">
        <f>+Historicals!D192</f>
        <v>-0.13</v>
      </c>
      <c r="E36" s="45">
        <f>+Historicals!E192</f>
        <v>-0.1</v>
      </c>
      <c r="F36" s="45">
        <f>+Historicals!F192</f>
        <v>-0.08</v>
      </c>
      <c r="G36" s="45">
        <f>+Historicals!G192</f>
        <v>0</v>
      </c>
      <c r="H36" s="45">
        <f>+Historicals!H192</f>
        <v>-0.14000000000000001</v>
      </c>
      <c r="I36" s="45">
        <f>+Historicals!I192</f>
        <v>-0.02</v>
      </c>
      <c r="J36" s="45">
        <f>+Historicals!J192</f>
        <v>0.25</v>
      </c>
      <c r="K36" s="72">
        <f>J36</f>
        <v>0.25</v>
      </c>
      <c r="L36" s="72">
        <f t="shared" ref="L36:O37" si="106">+K36</f>
        <v>0.25</v>
      </c>
      <c r="M36" s="72">
        <f t="shared" si="106"/>
        <v>0.25</v>
      </c>
      <c r="N36" s="72">
        <f t="shared" si="106"/>
        <v>0.25</v>
      </c>
      <c r="O36" s="72">
        <f t="shared" si="106"/>
        <v>0.25</v>
      </c>
    </row>
    <row r="37" spans="1:20" x14ac:dyDescent="0.25">
      <c r="A37" s="42" t="s">
        <v>138</v>
      </c>
      <c r="B37" s="45" t="str">
        <f t="shared" ref="B37" si="107">+IFERROR(B35-B36,"nm")</f>
        <v>nm</v>
      </c>
      <c r="C37" s="45">
        <f t="shared" ref="C37:J37" si="108">+IFERROR(C35-C36,"nm")</f>
        <v>4.0369088811993692E-4</v>
      </c>
      <c r="D37" s="45">
        <f t="shared" si="108"/>
        <v>2.572815533980588E-3</v>
      </c>
      <c r="E37" s="45">
        <f t="shared" si="108"/>
        <v>-1.5299026425591167E-3</v>
      </c>
      <c r="F37" s="45">
        <f t="shared" si="108"/>
        <v>1.0526315789473467E-3</v>
      </c>
      <c r="G37" s="45">
        <f t="shared" si="108"/>
        <v>3.3613445378151141E-3</v>
      </c>
      <c r="H37" s="45">
        <f t="shared" si="108"/>
        <v>4.321608040200986E-3</v>
      </c>
      <c r="I37" s="45">
        <f t="shared" si="108"/>
        <v>2.5581395348836904E-3</v>
      </c>
      <c r="J37" s="45">
        <f t="shared" si="108"/>
        <v>-1.4792899408284654E-3</v>
      </c>
      <c r="K37" s="72">
        <v>0</v>
      </c>
      <c r="L37" s="72">
        <f t="shared" si="106"/>
        <v>0</v>
      </c>
      <c r="M37" s="72">
        <f t="shared" si="106"/>
        <v>0</v>
      </c>
      <c r="N37" s="72">
        <f t="shared" si="106"/>
        <v>0</v>
      </c>
      <c r="O37" s="72">
        <f t="shared" si="106"/>
        <v>0</v>
      </c>
    </row>
    <row r="38" spans="1:20" x14ac:dyDescent="0.25">
      <c r="A38" s="9" t="s">
        <v>130</v>
      </c>
      <c r="B38" s="46">
        <f t="shared" ref="B38" si="109">+B45+B41</f>
        <v>3184</v>
      </c>
      <c r="C38" s="46">
        <f t="shared" ref="C38:I38" si="110">+C45+C41</f>
        <v>3766</v>
      </c>
      <c r="D38" s="46">
        <f t="shared" si="110"/>
        <v>3896</v>
      </c>
      <c r="E38" s="46">
        <f t="shared" si="110"/>
        <v>4015</v>
      </c>
      <c r="F38" s="46">
        <f t="shared" si="110"/>
        <v>3760</v>
      </c>
      <c r="G38" s="46">
        <f t="shared" si="110"/>
        <v>4074</v>
      </c>
      <c r="H38" s="46">
        <f t="shared" si="110"/>
        <v>3047</v>
      </c>
      <c r="I38" s="46">
        <f t="shared" si="110"/>
        <v>5219</v>
      </c>
      <c r="J38" s="46">
        <f>+J45+J41</f>
        <v>5238</v>
      </c>
      <c r="K38" s="77">
        <f>+J38*(1+K39)</f>
        <v>5257.0691703391449</v>
      </c>
      <c r="L38" s="77">
        <f t="shared" ref="L38:O38" si="111">+K38*(1+L39)</f>
        <v>5276.2077628351099</v>
      </c>
      <c r="M38" s="77">
        <f t="shared" si="111"/>
        <v>5295.4160302223236</v>
      </c>
      <c r="N38" s="77">
        <f t="shared" si="111"/>
        <v>5314.694226155304</v>
      </c>
      <c r="O38" s="77">
        <f t="shared" si="111"/>
        <v>5334.0426052120101</v>
      </c>
      <c r="P38" s="93"/>
      <c r="Q38" s="93"/>
    </row>
    <row r="39" spans="1:20" x14ac:dyDescent="0.25">
      <c r="A39" s="44" t="s">
        <v>129</v>
      </c>
      <c r="B39" s="45" t="str">
        <f t="shared" ref="B39:D39" si="112">+IFERROR(B38/A38-1,"nm")</f>
        <v>nm</v>
      </c>
      <c r="C39" s="45">
        <f t="shared" si="112"/>
        <v>0.18278894472361817</v>
      </c>
      <c r="D39" s="45">
        <f t="shared" si="112"/>
        <v>3.4519383961763239E-2</v>
      </c>
      <c r="E39" s="45">
        <f t="shared" ref="E39" si="113">+IFERROR(E38/D38-1,"nm")</f>
        <v>3.0544147843942548E-2</v>
      </c>
      <c r="F39" s="45">
        <f t="shared" ref="F39" si="114">+IFERROR(F38/E38-1,"nm")</f>
        <v>-6.3511830635118338E-2</v>
      </c>
      <c r="G39" s="45">
        <f t="shared" ref="G39" si="115">+IFERROR(G38/F38-1,"nm")</f>
        <v>8.3510638297872308E-2</v>
      </c>
      <c r="H39" s="45">
        <f t="shared" ref="H39" si="116">+IFERROR(H38/G38-1,"nm")</f>
        <v>-0.25208640157093765</v>
      </c>
      <c r="I39" s="45">
        <f t="shared" ref="I39" si="117">+IFERROR(I38/H38-1,"nm")</f>
        <v>0.71283229405973092</v>
      </c>
      <c r="J39" s="45">
        <f>+IFERROR(J38/I38-1,"nm")</f>
        <v>3.6405441655489312E-3</v>
      </c>
      <c r="K39" s="92">
        <f>+J39</f>
        <v>3.6405441655489312E-3</v>
      </c>
      <c r="L39" s="92">
        <f t="shared" ref="L39:O39" si="118">+K39</f>
        <v>3.6405441655489312E-3</v>
      </c>
      <c r="M39" s="92">
        <f t="shared" si="118"/>
        <v>3.6405441655489312E-3</v>
      </c>
      <c r="N39" s="92">
        <f t="shared" si="118"/>
        <v>3.6405441655489312E-3</v>
      </c>
      <c r="O39" s="92">
        <f t="shared" si="118"/>
        <v>3.6405441655489312E-3</v>
      </c>
    </row>
    <row r="40" spans="1:20" x14ac:dyDescent="0.25">
      <c r="A40" s="44" t="s">
        <v>131</v>
      </c>
      <c r="B40" s="45">
        <f t="shared" ref="B40:O40" si="119">+IFERROR(B38/B$24,"nm")</f>
        <v>0.25888283600292705</v>
      </c>
      <c r="C40" s="45">
        <f t="shared" si="119"/>
        <v>0.27409024745269289</v>
      </c>
      <c r="D40" s="45">
        <f t="shared" si="119"/>
        <v>0.26388512598211866</v>
      </c>
      <c r="E40" s="45">
        <f t="shared" si="119"/>
        <v>0.26386698212407994</v>
      </c>
      <c r="F40" s="45">
        <f t="shared" si="119"/>
        <v>0.25311342982160889</v>
      </c>
      <c r="G40" s="45">
        <f t="shared" si="119"/>
        <v>0.25619418941013711</v>
      </c>
      <c r="H40" s="45">
        <f t="shared" si="119"/>
        <v>0.2103700635183651</v>
      </c>
      <c r="I40" s="45">
        <f t="shared" si="119"/>
        <v>0.30380115256999823</v>
      </c>
      <c r="J40" s="45">
        <f t="shared" si="119"/>
        <v>0.28540293140086087</v>
      </c>
      <c r="K40" s="45">
        <f t="shared" si="119"/>
        <v>0.26811890792098508</v>
      </c>
      <c r="L40" s="45">
        <f t="shared" si="119"/>
        <v>0.25188160623260097</v>
      </c>
      <c r="M40" s="45">
        <f t="shared" si="119"/>
        <v>0.23662763678349824</v>
      </c>
      <c r="N40" s="45">
        <f t="shared" si="119"/>
        <v>0.2222974488976244</v>
      </c>
      <c r="O40" s="45">
        <f t="shared" si="119"/>
        <v>0.20883509829244964</v>
      </c>
    </row>
    <row r="41" spans="1:20" x14ac:dyDescent="0.25">
      <c r="A41" s="9" t="s">
        <v>132</v>
      </c>
      <c r="B41" s="9">
        <f>+Historicals!B177</f>
        <v>109</v>
      </c>
      <c r="C41" s="9">
        <f>+Historicals!C177</f>
        <v>121</v>
      </c>
      <c r="D41" s="9">
        <f>+Historicals!D177</f>
        <v>133</v>
      </c>
      <c r="E41" s="9">
        <f>+Historicals!E177</f>
        <v>140</v>
      </c>
      <c r="F41" s="9">
        <f>+Historicals!F177</f>
        <v>160</v>
      </c>
      <c r="G41" s="9">
        <f>+Historicals!G177</f>
        <v>149</v>
      </c>
      <c r="H41" s="9">
        <f>+Historicals!H177</f>
        <v>148</v>
      </c>
      <c r="I41" s="9">
        <f>+Historicals!I177</f>
        <v>130</v>
      </c>
      <c r="J41" s="9">
        <f>+Historicals!J177</f>
        <v>124</v>
      </c>
      <c r="K41" s="77">
        <f>+J41*(1+K42)</f>
        <v>118.27692307692308</v>
      </c>
      <c r="L41" s="77">
        <f t="shared" ref="L41:O41" si="120">+K41*(1+L42)</f>
        <v>112.81798816568049</v>
      </c>
      <c r="M41" s="77">
        <f t="shared" si="120"/>
        <v>107.61100409649524</v>
      </c>
      <c r="N41" s="77">
        <f t="shared" si="120"/>
        <v>102.64434236896469</v>
      </c>
      <c r="O41" s="77">
        <f t="shared" si="120"/>
        <v>97.906911182704789</v>
      </c>
    </row>
    <row r="42" spans="1:20" x14ac:dyDescent="0.25">
      <c r="A42" s="44" t="s">
        <v>129</v>
      </c>
      <c r="B42" s="45" t="str">
        <f t="shared" ref="B42:D42" si="121">+IFERROR(B41/A41-1,"nm")</f>
        <v>nm</v>
      </c>
      <c r="C42" s="45">
        <f t="shared" si="121"/>
        <v>0.11009174311926606</v>
      </c>
      <c r="D42" s="45">
        <f t="shared" si="121"/>
        <v>9.9173553719008156E-2</v>
      </c>
      <c r="E42" s="45">
        <f t="shared" ref="E42" si="122">+IFERROR(E41/D41-1,"nm")</f>
        <v>5.2631578947368363E-2</v>
      </c>
      <c r="F42" s="45">
        <f t="shared" ref="F42" si="123">+IFERROR(F41/E41-1,"nm")</f>
        <v>0.14285714285714279</v>
      </c>
      <c r="G42" s="45">
        <f t="shared" ref="G42" si="124">+IFERROR(G41/F41-1,"nm")</f>
        <v>-6.8749999999999978E-2</v>
      </c>
      <c r="H42" s="45">
        <f t="shared" ref="H42" si="125">+IFERROR(H41/G41-1,"nm")</f>
        <v>-6.7114093959731447E-3</v>
      </c>
      <c r="I42" s="45">
        <f t="shared" ref="I42:J42" si="126">+IFERROR(I41/H41-1,"nm")</f>
        <v>-0.1216216216216216</v>
      </c>
      <c r="J42" s="45">
        <f t="shared" si="126"/>
        <v>-4.6153846153846101E-2</v>
      </c>
      <c r="K42" s="45">
        <f>+J42</f>
        <v>-4.6153846153846101E-2</v>
      </c>
      <c r="L42" s="45">
        <f t="shared" ref="L42:O42" si="127">+K42</f>
        <v>-4.6153846153846101E-2</v>
      </c>
      <c r="M42" s="45">
        <f t="shared" si="127"/>
        <v>-4.6153846153846101E-2</v>
      </c>
      <c r="N42" s="45">
        <f t="shared" si="127"/>
        <v>-4.6153846153846101E-2</v>
      </c>
      <c r="O42" s="45">
        <f t="shared" si="127"/>
        <v>-4.6153846153846101E-2</v>
      </c>
    </row>
    <row r="43" spans="1:20" x14ac:dyDescent="0.25">
      <c r="A43" s="44" t="s">
        <v>133</v>
      </c>
      <c r="B43" s="45">
        <f t="shared" ref="B43:J43" si="128">+IFERROR(B41/B$24,"nm")</f>
        <v>8.8625091470851281E-3</v>
      </c>
      <c r="C43" s="45">
        <f t="shared" si="128"/>
        <v>8.8064046579330417E-3</v>
      </c>
      <c r="D43" s="45">
        <f t="shared" si="128"/>
        <v>9.0083988079111346E-3</v>
      </c>
      <c r="E43" s="45">
        <f t="shared" si="128"/>
        <v>9.2008412197686646E-3</v>
      </c>
      <c r="F43" s="45">
        <f t="shared" si="128"/>
        <v>1.0770784247728038E-2</v>
      </c>
      <c r="G43" s="45">
        <f t="shared" si="128"/>
        <v>9.3698905798012821E-3</v>
      </c>
      <c r="H43" s="45">
        <f t="shared" si="128"/>
        <v>1.0218171775752554E-2</v>
      </c>
      <c r="I43" s="45">
        <f t="shared" si="128"/>
        <v>7.5673787764130628E-3</v>
      </c>
      <c r="J43" s="45">
        <f t="shared" si="128"/>
        <v>6.7563886013185855E-3</v>
      </c>
      <c r="K43" s="71">
        <f>+IFERROR(K41/K$24,"nm")</f>
        <v>6.0323116208100321E-3</v>
      </c>
      <c r="L43" s="71">
        <f t="shared" ref="L43:O43" si="129">+IFERROR(L41/L$24,"nm")</f>
        <v>5.385833414534219E-3</v>
      </c>
      <c r="M43" s="71">
        <f t="shared" si="129"/>
        <v>4.8086377814178924E-3</v>
      </c>
      <c r="N43" s="71">
        <f t="shared" si="129"/>
        <v>4.2932997612736834E-3</v>
      </c>
      <c r="O43" s="71">
        <f t="shared" si="129"/>
        <v>3.8331901211984443E-3</v>
      </c>
    </row>
    <row r="44" spans="1:20" x14ac:dyDescent="0.25">
      <c r="A44" s="75" t="s">
        <v>149</v>
      </c>
      <c r="B44" s="71">
        <f t="shared" ref="B44:O44" si="130">+IFERROR(B41/B51,"nm")</f>
        <v>0.2</v>
      </c>
      <c r="C44" s="71">
        <f t="shared" si="130"/>
        <v>0.19145569620253164</v>
      </c>
      <c r="D44" s="71">
        <f t="shared" si="130"/>
        <v>0.17924528301886791</v>
      </c>
      <c r="E44" s="71">
        <f t="shared" si="130"/>
        <v>0.17094017094017094</v>
      </c>
      <c r="F44" s="71">
        <f t="shared" si="130"/>
        <v>0.18867924528301888</v>
      </c>
      <c r="G44" s="71">
        <f t="shared" si="130"/>
        <v>0.18304668304668303</v>
      </c>
      <c r="H44" s="71">
        <f t="shared" si="130"/>
        <v>0.22945736434108527</v>
      </c>
      <c r="I44" s="71">
        <f t="shared" si="130"/>
        <v>0.21069692058346839</v>
      </c>
      <c r="J44" s="71">
        <f t="shared" si="130"/>
        <v>0.19405320813771518</v>
      </c>
      <c r="K44" s="71">
        <f t="shared" si="130"/>
        <v>0.17872424278560631</v>
      </c>
      <c r="L44" s="71">
        <f t="shared" si="130"/>
        <v>0.16460616789504237</v>
      </c>
      <c r="M44" s="71">
        <f t="shared" si="130"/>
        <v>0.15160333084523775</v>
      </c>
      <c r="N44" s="71">
        <f t="shared" si="130"/>
        <v>0.13962763496216987</v>
      </c>
      <c r="O44" s="71">
        <f t="shared" si="130"/>
        <v>0.12859794264699281</v>
      </c>
    </row>
    <row r="45" spans="1:20" x14ac:dyDescent="0.25">
      <c r="A45" s="9" t="s">
        <v>134</v>
      </c>
      <c r="B45" s="9">
        <f>+Historicals!B144</f>
        <v>3075</v>
      </c>
      <c r="C45" s="9">
        <f>+Historicals!C144</f>
        <v>3645</v>
      </c>
      <c r="D45" s="9">
        <f>+Historicals!D144</f>
        <v>3763</v>
      </c>
      <c r="E45" s="9">
        <f>+Historicals!E144</f>
        <v>3875</v>
      </c>
      <c r="F45" s="9">
        <f>+Historicals!F144</f>
        <v>3600</v>
      </c>
      <c r="G45" s="9">
        <f>+Historicals!G144</f>
        <v>3925</v>
      </c>
      <c r="H45" s="9">
        <f>+Historicals!H144</f>
        <v>2899</v>
      </c>
      <c r="I45" s="9">
        <f>+Historicals!I144</f>
        <v>5089</v>
      </c>
      <c r="J45" s="9">
        <f>+Historicals!J144</f>
        <v>5114</v>
      </c>
      <c r="K45" s="70">
        <f>+J45*(1+K46)</f>
        <v>5139.1228139123605</v>
      </c>
      <c r="L45" s="70">
        <f t="shared" ref="L45:O45" si="131">+K45*(1+L46)</f>
        <v>5164.369045067363</v>
      </c>
      <c r="M45" s="70">
        <f t="shared" si="131"/>
        <v>5189.7392997591851</v>
      </c>
      <c r="N45" s="70">
        <f t="shared" si="131"/>
        <v>5215.2341872604584</v>
      </c>
      <c r="O45" s="70">
        <f t="shared" si="131"/>
        <v>5240.8543198368998</v>
      </c>
    </row>
    <row r="46" spans="1:20" x14ac:dyDescent="0.25">
      <c r="A46" s="44" t="s">
        <v>129</v>
      </c>
      <c r="B46" s="45" t="str">
        <f t="shared" ref="B46" si="132">+IFERROR(B45/A45-1,"nm")</f>
        <v>nm</v>
      </c>
      <c r="C46" s="45">
        <f t="shared" ref="C46" si="133">+IFERROR(C45/B45-1,"nm")</f>
        <v>0.18536585365853653</v>
      </c>
      <c r="D46" s="45">
        <f t="shared" ref="D46" si="134">+IFERROR(D45/C45-1,"nm")</f>
        <v>3.2373113854595292E-2</v>
      </c>
      <c r="E46" s="45">
        <f t="shared" ref="E46" si="135">+IFERROR(E45/D45-1,"nm")</f>
        <v>2.9763486579856391E-2</v>
      </c>
      <c r="F46" s="45">
        <f t="shared" ref="F46" si="136">+IFERROR(F45/E45-1,"nm")</f>
        <v>-7.096774193548383E-2</v>
      </c>
      <c r="G46" s="45">
        <f t="shared" ref="G46" si="137">+IFERROR(G45/F45-1,"nm")</f>
        <v>9.0277777777777679E-2</v>
      </c>
      <c r="H46" s="45">
        <f t="shared" ref="H46" si="138">+IFERROR(H45/G45-1,"nm")</f>
        <v>-0.26140127388535028</v>
      </c>
      <c r="I46" s="45">
        <f t="shared" ref="I46" si="139">+IFERROR(I45/H45-1,"nm")</f>
        <v>0.75543290789927564</v>
      </c>
      <c r="J46" s="45">
        <f>+IFERROR(J45/I45-1,"nm")</f>
        <v>4.9125564943997002E-3</v>
      </c>
      <c r="K46" s="45">
        <f>+J46</f>
        <v>4.9125564943997002E-3</v>
      </c>
      <c r="L46" s="45">
        <f t="shared" ref="L46:O46" si="140">+K46</f>
        <v>4.9125564943997002E-3</v>
      </c>
      <c r="M46" s="45">
        <f t="shared" si="140"/>
        <v>4.9125564943997002E-3</v>
      </c>
      <c r="N46" s="45">
        <f t="shared" si="140"/>
        <v>4.9125564943997002E-3</v>
      </c>
      <c r="O46" s="45">
        <f t="shared" si="140"/>
        <v>4.9125564943997002E-3</v>
      </c>
      <c r="P46" s="95"/>
      <c r="Q46" s="95"/>
      <c r="R46" s="95"/>
      <c r="S46" s="95"/>
      <c r="T46" s="95"/>
    </row>
    <row r="47" spans="1:20" x14ac:dyDescent="0.25">
      <c r="A47" s="44" t="s">
        <v>131</v>
      </c>
      <c r="B47" s="45">
        <f t="shared" ref="B47:J47" si="141">+IFERROR(B45/B$24,"nm")</f>
        <v>0.25002032685584191</v>
      </c>
      <c r="C47" s="45">
        <f t="shared" si="141"/>
        <v>0.26528384279475981</v>
      </c>
      <c r="D47" s="45">
        <f t="shared" si="141"/>
        <v>0.25487672717420751</v>
      </c>
      <c r="E47" s="45">
        <f t="shared" si="141"/>
        <v>0.25466614090431128</v>
      </c>
      <c r="F47" s="45">
        <f t="shared" si="141"/>
        <v>0.24234264557388085</v>
      </c>
      <c r="G47" s="45">
        <f t="shared" si="141"/>
        <v>0.2468242988303358</v>
      </c>
      <c r="H47" s="45">
        <f t="shared" si="141"/>
        <v>0.20015189174261253</v>
      </c>
      <c r="I47" s="45">
        <f t="shared" si="141"/>
        <v>0.29623377379358518</v>
      </c>
      <c r="J47" s="45">
        <f t="shared" si="141"/>
        <v>0.27864654279954232</v>
      </c>
      <c r="K47" s="71">
        <f>+IFERROR(K45/K$24,"nm")</f>
        <v>0.26210345572628463</v>
      </c>
      <c r="L47" s="71">
        <f t="shared" ref="L47:O47" si="142">+IFERROR(L45/L$24,"nm")</f>
        <v>0.24654252234193977</v>
      </c>
      <c r="M47" s="71">
        <f t="shared" si="142"/>
        <v>0.2319054327395132</v>
      </c>
      <c r="N47" s="71">
        <f t="shared" si="142"/>
        <v>0.21813733883808914</v>
      </c>
      <c r="O47" s="71">
        <f t="shared" si="142"/>
        <v>0.20518664885618149</v>
      </c>
      <c r="P47" s="94"/>
      <c r="Q47" s="94"/>
      <c r="R47" s="94"/>
      <c r="S47" s="94"/>
      <c r="T47" s="94"/>
    </row>
    <row r="48" spans="1:20" x14ac:dyDescent="0.25">
      <c r="A48" s="9" t="s">
        <v>135</v>
      </c>
      <c r="B48" s="9">
        <f>+Historicals!B166</f>
        <v>240</v>
      </c>
      <c r="C48" s="9">
        <f>+Historicals!C166</f>
        <v>208</v>
      </c>
      <c r="D48" s="9">
        <f>+Historicals!D166</f>
        <v>242</v>
      </c>
      <c r="E48" s="9">
        <f>+Historicals!E166</f>
        <v>223</v>
      </c>
      <c r="F48" s="9">
        <f>+Historicals!F166</f>
        <v>196</v>
      </c>
      <c r="G48" s="9">
        <f>+Historicals!G166</f>
        <v>117</v>
      </c>
      <c r="H48" s="9">
        <f>+Historicals!H166</f>
        <v>110</v>
      </c>
      <c r="I48" s="9">
        <f>+Historicals!I166</f>
        <v>98</v>
      </c>
      <c r="J48" s="9">
        <f>+Historicals!J166</f>
        <v>146</v>
      </c>
      <c r="K48" s="77">
        <f>+J48*(1+K49)</f>
        <v>217.51020408163268</v>
      </c>
      <c r="L48" s="77">
        <f t="shared" ref="L48:O48" si="143">+K48*(1+L49)</f>
        <v>324.04581424406501</v>
      </c>
      <c r="M48" s="77">
        <f t="shared" si="143"/>
        <v>482.76213142483158</v>
      </c>
      <c r="N48" s="77">
        <f t="shared" si="143"/>
        <v>719.21705293903483</v>
      </c>
      <c r="O48" s="77">
        <f t="shared" si="143"/>
        <v>1071.4866298887662</v>
      </c>
    </row>
    <row r="49" spans="1:15" x14ac:dyDescent="0.25">
      <c r="A49" s="44" t="s">
        <v>129</v>
      </c>
      <c r="B49" s="45" t="str">
        <f t="shared" ref="B49:I49" si="144">+IFERROR(B48/A48-1,"nm")</f>
        <v>nm</v>
      </c>
      <c r="C49" s="45">
        <f t="shared" si="144"/>
        <v>-0.1333333333333333</v>
      </c>
      <c r="D49" s="45">
        <f t="shared" si="144"/>
        <v>0.16346153846153855</v>
      </c>
      <c r="E49" s="45">
        <f t="shared" si="144"/>
        <v>-7.8512396694214837E-2</v>
      </c>
      <c r="F49" s="45">
        <f t="shared" si="144"/>
        <v>-0.12107623318385652</v>
      </c>
      <c r="G49" s="45">
        <f t="shared" si="144"/>
        <v>-0.40306122448979587</v>
      </c>
      <c r="H49" s="45">
        <f t="shared" si="144"/>
        <v>-5.9829059829059839E-2</v>
      </c>
      <c r="I49" s="45">
        <f t="shared" si="144"/>
        <v>-0.10909090909090913</v>
      </c>
      <c r="J49" s="45">
        <f>+IFERROR(J48/I48-1,"nm")</f>
        <v>0.48979591836734704</v>
      </c>
      <c r="K49" s="71">
        <f>+J49</f>
        <v>0.48979591836734704</v>
      </c>
      <c r="L49" s="71">
        <f t="shared" ref="L49:O49" si="145">+K49</f>
        <v>0.48979591836734704</v>
      </c>
      <c r="M49" s="71">
        <f t="shared" si="145"/>
        <v>0.48979591836734704</v>
      </c>
      <c r="N49" s="71">
        <f t="shared" si="145"/>
        <v>0.48979591836734704</v>
      </c>
      <c r="O49" s="71">
        <f t="shared" si="145"/>
        <v>0.48979591836734704</v>
      </c>
    </row>
    <row r="50" spans="1:15" x14ac:dyDescent="0.25">
      <c r="A50" s="44" t="s">
        <v>133</v>
      </c>
      <c r="B50" s="45">
        <f t="shared" ref="B50:G50" si="146">+IFERROR(B48/B$24,"nm")</f>
        <v>1.9513781608260835E-2</v>
      </c>
      <c r="C50" s="45">
        <f t="shared" si="146"/>
        <v>1.5138282387190683E-2</v>
      </c>
      <c r="D50" s="45">
        <f t="shared" si="146"/>
        <v>1.6391221891086428E-2</v>
      </c>
      <c r="E50" s="45">
        <f t="shared" si="146"/>
        <v>1.4655625657202945E-2</v>
      </c>
      <c r="F50" s="45">
        <f t="shared" si="146"/>
        <v>1.3194210703466847E-2</v>
      </c>
      <c r="G50" s="45">
        <f t="shared" si="146"/>
        <v>7.3575650861526856E-3</v>
      </c>
      <c r="H50" s="45">
        <f t="shared" ref="H50:I50" si="147">+IFERROR(H48/H$24,"nm")</f>
        <v>7.5945871306268989E-3</v>
      </c>
      <c r="I50" s="45">
        <f t="shared" si="147"/>
        <v>5.7046393852960009E-3</v>
      </c>
      <c r="J50" s="45">
        <f>+IFERROR(J48/J$24,"nm")</f>
        <v>7.9551027080041418E-3</v>
      </c>
      <c r="K50" s="45">
        <f t="shared" ref="K50:O50" si="148">+IFERROR(K48/K$24,"nm")</f>
        <v>1.1093367138685696E-2</v>
      </c>
      <c r="L50" s="45">
        <f t="shared" si="148"/>
        <v>1.5469667582022574E-2</v>
      </c>
      <c r="M50" s="45">
        <f t="shared" si="148"/>
        <v>2.1572405574114342E-2</v>
      </c>
      <c r="N50" s="45">
        <f t="shared" si="148"/>
        <v>3.0082655608895451E-2</v>
      </c>
      <c r="O50" s="45">
        <f t="shared" si="148"/>
        <v>4.1950174048707704E-2</v>
      </c>
    </row>
    <row r="51" spans="1:15" x14ac:dyDescent="0.25">
      <c r="A51" s="70" t="s">
        <v>148</v>
      </c>
      <c r="B51" s="88">
        <f>+Historicals!B155</f>
        <v>545</v>
      </c>
      <c r="C51" s="88">
        <f>+Historicals!C155</f>
        <v>632</v>
      </c>
      <c r="D51" s="88">
        <f>+Historicals!D155</f>
        <v>742</v>
      </c>
      <c r="E51" s="88">
        <f>+Historicals!E155</f>
        <v>819</v>
      </c>
      <c r="F51" s="88">
        <f>+Historicals!F155</f>
        <v>848</v>
      </c>
      <c r="G51" s="88">
        <f>+Historicals!G155</f>
        <v>814</v>
      </c>
      <c r="H51" s="88">
        <f>+Historicals!H155</f>
        <v>645</v>
      </c>
      <c r="I51" s="88">
        <f>+Historicals!I155</f>
        <v>617</v>
      </c>
      <c r="J51" s="88">
        <f>+Historicals!J155</f>
        <v>639</v>
      </c>
      <c r="K51" s="77">
        <f>+J51*(1+K52)</f>
        <v>661.7844408427876</v>
      </c>
      <c r="L51" s="77">
        <f t="shared" ref="L51:O51" si="149">+K51*(1+L52)</f>
        <v>685.38129286635535</v>
      </c>
      <c r="M51" s="77">
        <f t="shared" si="149"/>
        <v>709.8195237303097</v>
      </c>
      <c r="N51" s="77">
        <f t="shared" si="149"/>
        <v>735.1291339767713</v>
      </c>
      <c r="O51" s="77">
        <f t="shared" si="149"/>
        <v>761.3411938592493</v>
      </c>
    </row>
    <row r="52" spans="1:15" x14ac:dyDescent="0.25">
      <c r="A52" s="74" t="s">
        <v>129</v>
      </c>
      <c r="B52" s="71" t="str">
        <f t="shared" ref="B52" si="150">+IFERROR(B51/A51-1,"nm")</f>
        <v>nm</v>
      </c>
      <c r="C52" s="71">
        <f t="shared" ref="C52" si="151">+IFERROR(C51/B51-1,"nm")</f>
        <v>0.15963302752293584</v>
      </c>
      <c r="D52" s="71">
        <f t="shared" ref="D52" si="152">+IFERROR(D51/C51-1,"nm")</f>
        <v>0.17405063291139244</v>
      </c>
      <c r="E52" s="71">
        <f t="shared" ref="E52" si="153">+IFERROR(E51/D51-1,"nm")</f>
        <v>0.10377358490566047</v>
      </c>
      <c r="F52" s="71">
        <f t="shared" ref="F52" si="154">+IFERROR(F51/E51-1,"nm")</f>
        <v>3.5409035409035505E-2</v>
      </c>
      <c r="G52" s="71">
        <f t="shared" ref="G52" si="155">+IFERROR(G51/F51-1,"nm")</f>
        <v>-4.0094339622641528E-2</v>
      </c>
      <c r="H52" s="71">
        <f t="shared" ref="H52" si="156">+IFERROR(H51/G51-1,"nm")</f>
        <v>-0.20761670761670759</v>
      </c>
      <c r="I52" s="71">
        <f>+IFERROR(I51/H51-1,"nm")</f>
        <v>-4.3410852713178349E-2</v>
      </c>
      <c r="J52" s="71">
        <f t="shared" ref="J52" si="157">+IFERROR(J51/I51-1,"nm")</f>
        <v>3.5656401944894611E-2</v>
      </c>
      <c r="K52" s="71">
        <f>+J52</f>
        <v>3.5656401944894611E-2</v>
      </c>
      <c r="L52" s="71">
        <f t="shared" ref="L52:O52" si="158">+K52</f>
        <v>3.5656401944894611E-2</v>
      </c>
      <c r="M52" s="71">
        <f t="shared" si="158"/>
        <v>3.5656401944894611E-2</v>
      </c>
      <c r="N52" s="71">
        <f t="shared" si="158"/>
        <v>3.5656401944894611E-2</v>
      </c>
      <c r="O52" s="71">
        <f t="shared" si="158"/>
        <v>3.5656401944894611E-2</v>
      </c>
    </row>
    <row r="53" spans="1:15" x14ac:dyDescent="0.25">
      <c r="A53" s="74" t="s">
        <v>133</v>
      </c>
      <c r="B53" s="71">
        <f>+IFERROR(B51/B$24,"nm")</f>
        <v>4.4312545735425646E-2</v>
      </c>
      <c r="C53" s="71">
        <f t="shared" ref="C53:O53" si="159">+IFERROR(C51/C$24,"nm")</f>
        <v>4.599708879184862E-2</v>
      </c>
      <c r="D53" s="71">
        <f t="shared" si="159"/>
        <v>5.0257382823083174E-2</v>
      </c>
      <c r="E53" s="71">
        <f t="shared" si="159"/>
        <v>5.3824921135646686E-2</v>
      </c>
      <c r="F53" s="71">
        <f t="shared" si="159"/>
        <v>5.7085156512958597E-2</v>
      </c>
      <c r="G53" s="71">
        <f t="shared" si="159"/>
        <v>5.1188529744686205E-2</v>
      </c>
      <c r="H53" s="71">
        <f t="shared" si="159"/>
        <v>4.4531897265948632E-2</v>
      </c>
      <c r="I53" s="71">
        <f t="shared" si="159"/>
        <v>3.5915943884975841E-2</v>
      </c>
      <c r="J53" s="71">
        <f t="shared" si="159"/>
        <v>3.4817196098730456E-2</v>
      </c>
      <c r="K53" s="71">
        <f t="shared" si="159"/>
        <v>3.3752061425971522E-2</v>
      </c>
      <c r="L53" s="71">
        <f t="shared" si="159"/>
        <v>3.2719511567563989E-2</v>
      </c>
      <c r="M53" s="71">
        <f t="shared" si="159"/>
        <v>3.1718549682306953E-2</v>
      </c>
      <c r="N53" s="71">
        <f t="shared" si="159"/>
        <v>3.0748209424566221E-2</v>
      </c>
      <c r="O53" s="71">
        <f t="shared" si="159"/>
        <v>2.9807554011347791E-2</v>
      </c>
    </row>
    <row r="54" spans="1:15" x14ac:dyDescent="0.25">
      <c r="A54" s="41" t="str">
        <f>+Historicals!A121</f>
        <v>Europe, Middle East &amp; Africa</v>
      </c>
      <c r="B54" s="41"/>
      <c r="C54" s="41"/>
      <c r="D54" s="41"/>
      <c r="E54" s="41"/>
      <c r="F54" s="41"/>
      <c r="G54" s="41"/>
      <c r="H54" s="41"/>
      <c r="I54" s="41"/>
      <c r="J54" s="41"/>
      <c r="K54" s="37"/>
      <c r="L54" s="37"/>
      <c r="M54" s="37"/>
      <c r="N54" s="37"/>
      <c r="O54" s="37"/>
    </row>
    <row r="55" spans="1:15" x14ac:dyDescent="0.25">
      <c r="A55" s="9" t="s">
        <v>136</v>
      </c>
      <c r="B55" s="9">
        <f>+Historicals!B121</f>
        <v>10315</v>
      </c>
      <c r="C55" s="9">
        <f>+Historicals!C121</f>
        <v>11024</v>
      </c>
      <c r="D55" s="9">
        <f>+Historicals!D121</f>
        <v>7568</v>
      </c>
      <c r="E55" s="9">
        <f>+Historicals!E121</f>
        <v>7970</v>
      </c>
      <c r="F55" s="9">
        <f>+Historicals!F121</f>
        <v>9242</v>
      </c>
      <c r="G55" s="9">
        <f>+Historicals!G121</f>
        <v>9812</v>
      </c>
      <c r="H55" s="9">
        <f>+Historicals!H121</f>
        <v>9347</v>
      </c>
      <c r="I55" s="9">
        <f>+Historicals!I121</f>
        <v>11456</v>
      </c>
      <c r="J55" s="9">
        <f>+Historicals!J121</f>
        <v>12479</v>
      </c>
      <c r="K55" s="70">
        <f>+J55*(1+K56)</f>
        <v>13593.352042597766</v>
      </c>
      <c r="L55" s="70">
        <f t="shared" ref="L55:O55" si="160">+K55*(1+L56)</f>
        <v>14807.213699334632</v>
      </c>
      <c r="M55" s="70">
        <f t="shared" si="160"/>
        <v>16129.470998079338</v>
      </c>
      <c r="N55" s="70">
        <f t="shared" si="160"/>
        <v>17569.803472855452</v>
      </c>
      <c r="O55" s="70">
        <f t="shared" si="160"/>
        <v>19138.755022500281</v>
      </c>
    </row>
    <row r="56" spans="1:15" x14ac:dyDescent="0.25">
      <c r="A56" s="42" t="s">
        <v>129</v>
      </c>
      <c r="B56" s="45" t="str">
        <f t="shared" ref="B56:D56" si="161">+IFERROR(B55/A55-1,"nm")</f>
        <v>nm</v>
      </c>
      <c r="C56" s="45">
        <f t="shared" si="161"/>
        <v>6.8734852157052773E-2</v>
      </c>
      <c r="D56" s="45">
        <f t="shared" si="161"/>
        <v>-0.31349782293178519</v>
      </c>
      <c r="E56" s="45">
        <f t="shared" ref="E56" si="162">+IFERROR(E55/D55-1,"nm")</f>
        <v>5.3118393234672379E-2</v>
      </c>
      <c r="F56" s="45">
        <f t="shared" ref="F56" si="163">+IFERROR(F55/E55-1,"nm")</f>
        <v>0.15959849435382689</v>
      </c>
      <c r="G56" s="45">
        <f t="shared" ref="G56" si="164">+IFERROR(G55/F55-1,"nm")</f>
        <v>6.1674962129409261E-2</v>
      </c>
      <c r="H56" s="45">
        <f t="shared" ref="H56" si="165">+IFERROR(H55/G55-1,"nm")</f>
        <v>-4.7390949857317621E-2</v>
      </c>
      <c r="I56" s="45">
        <f t="shared" ref="I56" si="166">+IFERROR(I55/H55-1,"nm")</f>
        <v>0.22563389322777372</v>
      </c>
      <c r="J56" s="45">
        <f>+IFERROR(J55/I55-1,"nm")</f>
        <v>8.9298184357541999E-2</v>
      </c>
      <c r="K56" s="45">
        <f>+J56</f>
        <v>8.9298184357541999E-2</v>
      </c>
      <c r="L56" s="45">
        <f t="shared" ref="L56:O56" si="167">+K56</f>
        <v>8.9298184357541999E-2</v>
      </c>
      <c r="M56" s="45">
        <f t="shared" si="167"/>
        <v>8.9298184357541999E-2</v>
      </c>
      <c r="N56" s="45">
        <f t="shared" si="167"/>
        <v>8.9298184357541999E-2</v>
      </c>
      <c r="O56" s="45">
        <f t="shared" si="167"/>
        <v>8.9298184357541999E-2</v>
      </c>
    </row>
    <row r="57" spans="1:15" x14ac:dyDescent="0.25">
      <c r="A57" s="43" t="s">
        <v>113</v>
      </c>
      <c r="B57" s="3">
        <f>+Historicals!B122</f>
        <v>6704</v>
      </c>
      <c r="C57" s="3">
        <f>+Historicals!C122</f>
        <v>7344</v>
      </c>
      <c r="D57" s="3">
        <f>+Historicals!D122</f>
        <v>5043</v>
      </c>
      <c r="E57" s="3">
        <f>+Historicals!E122</f>
        <v>5192</v>
      </c>
      <c r="F57" s="3">
        <f>+Historicals!F122</f>
        <v>5875</v>
      </c>
      <c r="G57" s="3">
        <f>+Historicals!G122</f>
        <v>6293</v>
      </c>
      <c r="H57" s="3">
        <f>+Historicals!H122</f>
        <v>5892</v>
      </c>
      <c r="I57" s="3">
        <f>+Historicals!I122</f>
        <v>6970</v>
      </c>
      <c r="J57" s="3">
        <f>+Historicals!J122</f>
        <v>7388</v>
      </c>
      <c r="K57" s="76">
        <f>+J57*(1+K58)</f>
        <v>8052.920000000001</v>
      </c>
      <c r="L57" s="76">
        <f>+K57*(1+L58)</f>
        <v>8777.6828000000023</v>
      </c>
      <c r="M57" s="76">
        <f t="shared" ref="M57:O57" si="168">+L57*(1+M58)</f>
        <v>9567.6742520000025</v>
      </c>
      <c r="N57" s="76">
        <f t="shared" si="168"/>
        <v>10428.764934680003</v>
      </c>
      <c r="O57" s="76">
        <f t="shared" si="168"/>
        <v>11367.353778801204</v>
      </c>
    </row>
    <row r="58" spans="1:15" x14ac:dyDescent="0.25">
      <c r="A58" s="42" t="s">
        <v>129</v>
      </c>
      <c r="B58" s="45" t="str">
        <f t="shared" ref="B58" si="169">+IFERROR(B57/A57-1,"nm")</f>
        <v>nm</v>
      </c>
      <c r="C58" s="45">
        <f t="shared" ref="C58" si="170">+IFERROR(C57/B57-1,"nm")</f>
        <v>9.5465393794749387E-2</v>
      </c>
      <c r="D58" s="45">
        <f t="shared" ref="D58" si="171">+IFERROR(D57/C57-1,"nm")</f>
        <v>-0.31331699346405228</v>
      </c>
      <c r="E58" s="45">
        <f t="shared" ref="E58" si="172">+IFERROR(E57/D57-1,"nm")</f>
        <v>2.9545905215149659E-2</v>
      </c>
      <c r="F58" s="45">
        <f t="shared" ref="F58" si="173">+IFERROR(F57/E57-1,"nm")</f>
        <v>0.1315485362095532</v>
      </c>
      <c r="G58" s="45">
        <f t="shared" ref="G58" si="174">+IFERROR(G57/F57-1,"nm")</f>
        <v>7.1148936170212673E-2</v>
      </c>
      <c r="H58" s="45">
        <f t="shared" ref="H58" si="175">+IFERROR(H57/G57-1,"nm")</f>
        <v>-6.3721595423486432E-2</v>
      </c>
      <c r="I58" s="45">
        <f t="shared" ref="I58" si="176">+IFERROR(I57/H57-1,"nm")</f>
        <v>0.18295994568907004</v>
      </c>
      <c r="J58" s="45">
        <f>+IFERROR(J57/I57-1,"nm")</f>
        <v>5.9971305595408975E-2</v>
      </c>
      <c r="K58" s="71">
        <f>+K59+K60</f>
        <v>0.09</v>
      </c>
      <c r="L58" s="71">
        <f t="shared" ref="L58:O58" si="177">+L59+L60</f>
        <v>0.09</v>
      </c>
      <c r="M58" s="71">
        <f t="shared" si="177"/>
        <v>0.09</v>
      </c>
      <c r="N58" s="71">
        <f t="shared" si="177"/>
        <v>0.09</v>
      </c>
      <c r="O58" s="71">
        <f t="shared" si="177"/>
        <v>0.09</v>
      </c>
    </row>
    <row r="59" spans="1:15" x14ac:dyDescent="0.25">
      <c r="A59" s="42" t="s">
        <v>137</v>
      </c>
      <c r="B59" s="45">
        <f>+Historicals!B194</f>
        <v>0.44999999999999996</v>
      </c>
      <c r="C59" s="45">
        <f>+Historicals!C194</f>
        <v>0.55999999999999994</v>
      </c>
      <c r="D59" s="45">
        <f>+Historicals!D194</f>
        <v>0.51</v>
      </c>
      <c r="E59" s="45">
        <f>+Historicals!E194</f>
        <v>0.08</v>
      </c>
      <c r="F59" s="45">
        <f>+Historicals!F194</f>
        <v>0.06</v>
      </c>
      <c r="G59" s="45">
        <f>+Historicals!G194</f>
        <v>0.12</v>
      </c>
      <c r="H59" s="45">
        <f>+Historicals!H194</f>
        <v>-0.03</v>
      </c>
      <c r="I59" s="45">
        <f>+Historicals!I194</f>
        <v>0.13</v>
      </c>
      <c r="J59" s="45">
        <f>+Historicals!J194</f>
        <v>0.09</v>
      </c>
      <c r="K59" s="72">
        <f>+J59</f>
        <v>0.09</v>
      </c>
      <c r="L59" s="72">
        <f t="shared" ref="L59:L60" si="178">+K59</f>
        <v>0.09</v>
      </c>
      <c r="M59" s="72">
        <f t="shared" ref="M59:M60" si="179">+L59</f>
        <v>0.09</v>
      </c>
      <c r="N59" s="72">
        <f t="shared" ref="N59:N60" si="180">+M59</f>
        <v>0.09</v>
      </c>
      <c r="O59" s="72">
        <f t="shared" ref="O59:O60" si="181">+N59</f>
        <v>0.09</v>
      </c>
    </row>
    <row r="60" spans="1:15" x14ac:dyDescent="0.25">
      <c r="A60" s="42" t="s">
        <v>138</v>
      </c>
      <c r="B60" s="45" t="str">
        <f t="shared" ref="B60:I60" si="182">+IFERROR(B58-B59,"nm")</f>
        <v>nm</v>
      </c>
      <c r="C60" s="45">
        <f t="shared" si="182"/>
        <v>-0.46453460620525056</v>
      </c>
      <c r="D60" s="45">
        <f t="shared" si="182"/>
        <v>-0.82331699346405229</v>
      </c>
      <c r="E60" s="45">
        <f t="shared" si="182"/>
        <v>-5.0454094784850342E-2</v>
      </c>
      <c r="F60" s="45">
        <f t="shared" si="182"/>
        <v>7.1548536209553204E-2</v>
      </c>
      <c r="G60" s="45">
        <f t="shared" si="182"/>
        <v>-4.8851063829787322E-2</v>
      </c>
      <c r="H60" s="45">
        <f t="shared" si="182"/>
        <v>-3.3721595423486433E-2</v>
      </c>
      <c r="I60" s="45">
        <f t="shared" si="182"/>
        <v>5.2959945689070032E-2</v>
      </c>
      <c r="J60" s="45">
        <f>+IFERROR(J58-J59,"nm")</f>
        <v>-3.0028694404591022E-2</v>
      </c>
      <c r="K60" s="72">
        <v>0</v>
      </c>
      <c r="L60" s="72">
        <f t="shared" si="178"/>
        <v>0</v>
      </c>
      <c r="M60" s="72">
        <f t="shared" si="179"/>
        <v>0</v>
      </c>
      <c r="N60" s="72">
        <f t="shared" si="180"/>
        <v>0</v>
      </c>
      <c r="O60" s="72">
        <f t="shared" si="181"/>
        <v>0</v>
      </c>
    </row>
    <row r="61" spans="1:15" x14ac:dyDescent="0.25">
      <c r="A61" s="43" t="s">
        <v>114</v>
      </c>
      <c r="B61" s="3">
        <f>+Historicals!B123</f>
        <v>3020</v>
      </c>
      <c r="C61" s="3">
        <f>+Historicals!C123</f>
        <v>3072</v>
      </c>
      <c r="D61" s="3">
        <f>+Historicals!D123</f>
        <v>2149</v>
      </c>
      <c r="E61" s="3">
        <f>+Historicals!E123</f>
        <v>2395</v>
      </c>
      <c r="F61" s="3">
        <f>+Historicals!F123</f>
        <v>2940</v>
      </c>
      <c r="G61" s="3">
        <f>+Historicals!G123</f>
        <v>3087</v>
      </c>
      <c r="H61" s="3">
        <f>+Historicals!H123</f>
        <v>3053</v>
      </c>
      <c r="I61" s="3">
        <f>+Historicals!I123</f>
        <v>3996</v>
      </c>
      <c r="J61" s="3">
        <f>+Historicals!J123</f>
        <v>4527</v>
      </c>
      <c r="K61" s="76">
        <f>+J61*(1+K62)</f>
        <v>5251.32</v>
      </c>
      <c r="L61" s="76">
        <f t="shared" ref="L61" si="183">+K61*(1+L62)</f>
        <v>6091.5311999999994</v>
      </c>
      <c r="M61" s="76">
        <f t="shared" ref="M61" si="184">+L61*(1+M62)</f>
        <v>7066.176191999999</v>
      </c>
      <c r="N61" s="76">
        <f t="shared" ref="N61" si="185">+M61*(1+N62)</f>
        <v>8196.764382719999</v>
      </c>
      <c r="O61" s="76">
        <f t="shared" ref="O61" si="186">+N61*(1+O62)</f>
        <v>9508.246683955198</v>
      </c>
    </row>
    <row r="62" spans="1:15" x14ac:dyDescent="0.25">
      <c r="A62" s="42" t="s">
        <v>129</v>
      </c>
      <c r="B62" s="45" t="str">
        <f t="shared" ref="B62" si="187">+IFERROR(B61/A61-1,"nm")</f>
        <v>nm</v>
      </c>
      <c r="C62" s="45">
        <f t="shared" ref="C62" si="188">+IFERROR(C61/B61-1,"nm")</f>
        <v>1.7218543046357615E-2</v>
      </c>
      <c r="D62" s="45">
        <f t="shared" ref="D62" si="189">+IFERROR(D61/C61-1,"nm")</f>
        <v>-0.30045572916666663</v>
      </c>
      <c r="E62" s="45">
        <f t="shared" ref="E62" si="190">+IFERROR(E61/D61-1,"nm")</f>
        <v>0.11447184737087013</v>
      </c>
      <c r="F62" s="45">
        <f t="shared" ref="F62" si="191">+IFERROR(F61/E61-1,"nm")</f>
        <v>0.22755741127348639</v>
      </c>
      <c r="G62" s="45">
        <f t="shared" ref="G62" si="192">+IFERROR(G61/F61-1,"nm")</f>
        <v>5.0000000000000044E-2</v>
      </c>
      <c r="H62" s="45">
        <f t="shared" ref="H62" si="193">+IFERROR(H61/G61-1,"nm")</f>
        <v>-1.1013929381276322E-2</v>
      </c>
      <c r="I62" s="45">
        <f t="shared" ref="I62" si="194">+IFERROR(I61/H61-1,"nm")</f>
        <v>0.30887651490337364</v>
      </c>
      <c r="J62" s="45">
        <f>+IFERROR(J61/I61-1,"nm")</f>
        <v>0.13288288288288297</v>
      </c>
      <c r="K62" s="71">
        <f>+K63+K64</f>
        <v>0.16</v>
      </c>
      <c r="L62" s="71">
        <f t="shared" ref="L62:O62" si="195">+L63+L64</f>
        <v>0.16</v>
      </c>
      <c r="M62" s="71">
        <f t="shared" si="195"/>
        <v>0.16</v>
      </c>
      <c r="N62" s="71">
        <f t="shared" si="195"/>
        <v>0.16</v>
      </c>
      <c r="O62" s="71">
        <f t="shared" si="195"/>
        <v>0.16</v>
      </c>
    </row>
    <row r="63" spans="1:15" x14ac:dyDescent="0.25">
      <c r="A63" s="42" t="s">
        <v>137</v>
      </c>
      <c r="B63" s="45">
        <f>+Historicals!B195</f>
        <v>0.45</v>
      </c>
      <c r="C63" s="45">
        <f>+Historicals!C195</f>
        <v>0.24</v>
      </c>
      <c r="D63" s="45">
        <f>+Historicals!D195</f>
        <v>0.36</v>
      </c>
      <c r="E63" s="45">
        <f>+Historicals!E195</f>
        <v>0.17</v>
      </c>
      <c r="F63" s="45">
        <f>+Historicals!F195</f>
        <v>0.16</v>
      </c>
      <c r="G63" s="45">
        <f>+Historicals!G195</f>
        <v>0.09</v>
      </c>
      <c r="H63" s="45">
        <f>+Historicals!H195</f>
        <v>0.02</v>
      </c>
      <c r="I63" s="45">
        <f>+Historicals!I195</f>
        <v>0.25</v>
      </c>
      <c r="J63" s="45">
        <f>+Historicals!J195</f>
        <v>0.16</v>
      </c>
      <c r="K63" s="72">
        <f>+J63</f>
        <v>0.16</v>
      </c>
      <c r="L63" s="72">
        <f t="shared" ref="L63:L64" si="196">+K63</f>
        <v>0.16</v>
      </c>
      <c r="M63" s="72">
        <f t="shared" ref="M63:M64" si="197">+L63</f>
        <v>0.16</v>
      </c>
      <c r="N63" s="72">
        <f t="shared" ref="N63:N64" si="198">+M63</f>
        <v>0.16</v>
      </c>
      <c r="O63" s="72">
        <f t="shared" ref="O63:O64" si="199">+N63</f>
        <v>0.16</v>
      </c>
    </row>
    <row r="64" spans="1:15" x14ac:dyDescent="0.25">
      <c r="A64" s="42" t="s">
        <v>138</v>
      </c>
      <c r="B64" s="45" t="str">
        <f t="shared" ref="B64:I64" si="200">+IFERROR(B62-B63,"nm")</f>
        <v>nm</v>
      </c>
      <c r="C64" s="45">
        <f t="shared" si="200"/>
        <v>-0.22278145695364238</v>
      </c>
      <c r="D64" s="45">
        <f t="shared" si="200"/>
        <v>-0.66045572916666662</v>
      </c>
      <c r="E64" s="45">
        <f t="shared" si="200"/>
        <v>-5.5528152629129884E-2</v>
      </c>
      <c r="F64" s="45">
        <f t="shared" si="200"/>
        <v>6.7557411273486384E-2</v>
      </c>
      <c r="G64" s="45">
        <f t="shared" si="200"/>
        <v>-3.9999999999999952E-2</v>
      </c>
      <c r="H64" s="45">
        <f t="shared" si="200"/>
        <v>-3.1013929381276322E-2</v>
      </c>
      <c r="I64" s="45">
        <f t="shared" si="200"/>
        <v>5.8876514903373645E-2</v>
      </c>
      <c r="J64" s="45">
        <f>+IFERROR(J62-J63,"nm")</f>
        <v>-2.7117117117117034E-2</v>
      </c>
      <c r="K64" s="72">
        <v>0</v>
      </c>
      <c r="L64" s="72">
        <f t="shared" si="196"/>
        <v>0</v>
      </c>
      <c r="M64" s="72">
        <f t="shared" si="197"/>
        <v>0</v>
      </c>
      <c r="N64" s="72">
        <f t="shared" si="198"/>
        <v>0</v>
      </c>
      <c r="O64" s="72">
        <f t="shared" si="199"/>
        <v>0</v>
      </c>
    </row>
    <row r="65" spans="1:18" x14ac:dyDescent="0.25">
      <c r="A65" s="43" t="s">
        <v>115</v>
      </c>
      <c r="B65" s="3">
        <f>+Historicals!B124</f>
        <v>591</v>
      </c>
      <c r="C65" s="3">
        <f>+Historicals!C124</f>
        <v>608</v>
      </c>
      <c r="D65" s="3">
        <f>+Historicals!D124</f>
        <v>376</v>
      </c>
      <c r="E65" s="3">
        <f>+Historicals!E124</f>
        <v>383</v>
      </c>
      <c r="F65" s="3">
        <f>+Historicals!F124</f>
        <v>427</v>
      </c>
      <c r="G65" s="3">
        <f>+Historicals!G124</f>
        <v>432</v>
      </c>
      <c r="H65" s="3">
        <f>+Historicals!H124</f>
        <v>402</v>
      </c>
      <c r="I65" s="3">
        <f>+Historicals!I124</f>
        <v>490</v>
      </c>
      <c r="J65" s="3">
        <f>+Historicals!J124</f>
        <v>564</v>
      </c>
      <c r="K65" s="76">
        <f>+J65*(1+K66)</f>
        <v>659.88</v>
      </c>
      <c r="L65" s="76">
        <f t="shared" ref="L65" si="201">+K65*(1+L66)</f>
        <v>772.05959999999993</v>
      </c>
      <c r="M65" s="76">
        <f t="shared" ref="M65" si="202">+L65*(1+M66)</f>
        <v>903.30973199999983</v>
      </c>
      <c r="N65" s="76">
        <f t="shared" ref="N65" si="203">+M65*(1+N66)</f>
        <v>1056.8723864399997</v>
      </c>
      <c r="O65" s="76">
        <f t="shared" ref="O65" si="204">+N65*(1+O66)</f>
        <v>1236.5406921347994</v>
      </c>
    </row>
    <row r="66" spans="1:18" x14ac:dyDescent="0.25">
      <c r="A66" s="42" t="s">
        <v>129</v>
      </c>
      <c r="B66" s="45" t="str">
        <f t="shared" ref="B66:D66" si="205">+IFERROR(B65/A65-1,"nm")</f>
        <v>nm</v>
      </c>
      <c r="C66" s="45">
        <f t="shared" si="205"/>
        <v>2.8764805414551509E-2</v>
      </c>
      <c r="D66" s="45">
        <f t="shared" si="205"/>
        <v>-0.38157894736842102</v>
      </c>
      <c r="E66" s="45">
        <f t="shared" ref="E66" si="206">+IFERROR(E65/D65-1,"nm")</f>
        <v>1.8617021276595702E-2</v>
      </c>
      <c r="F66" s="45">
        <f t="shared" ref="F66" si="207">+IFERROR(F65/E65-1,"nm")</f>
        <v>0.11488250652741505</v>
      </c>
      <c r="G66" s="45">
        <f t="shared" ref="G66" si="208">+IFERROR(G65/F65-1,"nm")</f>
        <v>1.1709601873536313E-2</v>
      </c>
      <c r="H66" s="45">
        <f t="shared" ref="H66" si="209">+IFERROR(H65/G65-1,"nm")</f>
        <v>-6.944444444444442E-2</v>
      </c>
      <c r="I66" s="45">
        <f t="shared" ref="I66" si="210">+IFERROR(I65/H65-1,"nm")</f>
        <v>0.21890547263681581</v>
      </c>
      <c r="J66" s="45">
        <f>+IFERROR(J65/I65-1,"nm")</f>
        <v>0.15102040816326534</v>
      </c>
      <c r="K66" s="71">
        <f>+K67+K68</f>
        <v>0.17</v>
      </c>
      <c r="L66" s="71">
        <f t="shared" ref="L66:O66" si="211">+L67+L68</f>
        <v>0.17</v>
      </c>
      <c r="M66" s="71">
        <f t="shared" si="211"/>
        <v>0.17</v>
      </c>
      <c r="N66" s="71">
        <f t="shared" si="211"/>
        <v>0.17</v>
      </c>
      <c r="O66" s="71">
        <f t="shared" si="211"/>
        <v>0.17</v>
      </c>
    </row>
    <row r="67" spans="1:18" x14ac:dyDescent="0.25">
      <c r="A67" s="42" t="s">
        <v>137</v>
      </c>
      <c r="B67" s="45">
        <f>+Historicals!B196</f>
        <v>0.15</v>
      </c>
      <c r="C67" s="45">
        <f>+Historicals!C196</f>
        <v>0.34</v>
      </c>
      <c r="D67" s="45">
        <f>+Historicals!D196</f>
        <v>0.26</v>
      </c>
      <c r="E67" s="45">
        <f>+Historicals!E196</f>
        <v>7.0000000000000007E-2</v>
      </c>
      <c r="F67" s="45">
        <f>+Historicals!F196</f>
        <v>0.06</v>
      </c>
      <c r="G67" s="45">
        <f>+Historicals!G196</f>
        <v>0.05</v>
      </c>
      <c r="H67" s="45">
        <f>+Historicals!H196</f>
        <v>-0.03</v>
      </c>
      <c r="I67" s="45">
        <f>+Historicals!I196</f>
        <v>0.19</v>
      </c>
      <c r="J67" s="45">
        <f>+Historicals!J196</f>
        <v>0.17</v>
      </c>
      <c r="K67" s="72">
        <f>+J67</f>
        <v>0.17</v>
      </c>
      <c r="L67" s="72">
        <f t="shared" ref="L67:L68" si="212">+K67</f>
        <v>0.17</v>
      </c>
      <c r="M67" s="72">
        <f t="shared" ref="M67:M68" si="213">+L67</f>
        <v>0.17</v>
      </c>
      <c r="N67" s="72">
        <f t="shared" ref="N67:N68" si="214">+M67</f>
        <v>0.17</v>
      </c>
      <c r="O67" s="72">
        <f t="shared" ref="O67:O68" si="215">+N67</f>
        <v>0.17</v>
      </c>
    </row>
    <row r="68" spans="1:18" x14ac:dyDescent="0.25">
      <c r="A68" s="42" t="s">
        <v>138</v>
      </c>
      <c r="B68" s="45" t="str">
        <f t="shared" ref="B68:I68" si="216">+IFERROR(B66-B67,"nm")</f>
        <v>nm</v>
      </c>
      <c r="C68" s="45">
        <f t="shared" si="216"/>
        <v>-0.31123519458544852</v>
      </c>
      <c r="D68" s="45">
        <f t="shared" si="216"/>
        <v>-0.64157894736842103</v>
      </c>
      <c r="E68" s="45">
        <f t="shared" si="216"/>
        <v>-5.1382978723404304E-2</v>
      </c>
      <c r="F68" s="45">
        <f t="shared" si="216"/>
        <v>5.4882506527415054E-2</v>
      </c>
      <c r="G68" s="45">
        <f t="shared" si="216"/>
        <v>-3.829039812646369E-2</v>
      </c>
      <c r="H68" s="45">
        <f t="shared" si="216"/>
        <v>-3.9444444444444421E-2</v>
      </c>
      <c r="I68" s="45">
        <f t="shared" si="216"/>
        <v>2.890547263681581E-2</v>
      </c>
      <c r="J68" s="45">
        <f>+IFERROR(J66-J67,"nm")</f>
        <v>-1.8979591836734672E-2</v>
      </c>
      <c r="K68" s="72">
        <v>0</v>
      </c>
      <c r="L68" s="72">
        <f t="shared" si="212"/>
        <v>0</v>
      </c>
      <c r="M68" s="72">
        <f t="shared" si="213"/>
        <v>0</v>
      </c>
      <c r="N68" s="72">
        <f t="shared" si="214"/>
        <v>0</v>
      </c>
      <c r="O68" s="72">
        <f t="shared" si="215"/>
        <v>0</v>
      </c>
    </row>
    <row r="69" spans="1:18" x14ac:dyDescent="0.25">
      <c r="A69" s="9" t="s">
        <v>130</v>
      </c>
      <c r="B69" s="46">
        <f t="shared" ref="B69:I69" si="217">+B76+B72</f>
        <v>2196</v>
      </c>
      <c r="C69" s="46">
        <f t="shared" si="217"/>
        <v>2456</v>
      </c>
      <c r="D69" s="46">
        <f t="shared" si="217"/>
        <v>1872</v>
      </c>
      <c r="E69" s="46">
        <f t="shared" si="217"/>
        <v>1613</v>
      </c>
      <c r="F69" s="46">
        <f t="shared" si="217"/>
        <v>1703</v>
      </c>
      <c r="G69" s="46">
        <f t="shared" si="217"/>
        <v>2106</v>
      </c>
      <c r="H69" s="46">
        <f t="shared" si="217"/>
        <v>1673</v>
      </c>
      <c r="I69" s="46">
        <f t="shared" si="217"/>
        <v>2571</v>
      </c>
      <c r="J69" s="46">
        <f>+J76+J72</f>
        <v>3427</v>
      </c>
      <c r="K69" s="77">
        <f>+J69*(1+K70)</f>
        <v>4568.0003889537147</v>
      </c>
      <c r="L69" s="77">
        <f t="shared" ref="L69:O69" si="218">+K69*(1+L70)</f>
        <v>6088.8904445524622</v>
      </c>
      <c r="M69" s="77">
        <f t="shared" si="218"/>
        <v>8116.152296180976</v>
      </c>
      <c r="N69" s="77">
        <f t="shared" si="218"/>
        <v>10818.379587324856</v>
      </c>
      <c r="O69" s="77">
        <f t="shared" si="218"/>
        <v>14420.298267507695</v>
      </c>
    </row>
    <row r="70" spans="1:18" x14ac:dyDescent="0.25">
      <c r="A70" s="44" t="s">
        <v>129</v>
      </c>
      <c r="B70" s="45" t="str">
        <f t="shared" ref="B70" si="219">+IFERROR(B69/A69-1,"nm")</f>
        <v>nm</v>
      </c>
      <c r="C70" s="45">
        <f t="shared" ref="C70" si="220">+IFERROR(C69/B69-1,"nm")</f>
        <v>0.11839708561020035</v>
      </c>
      <c r="D70" s="45">
        <f t="shared" ref="D70" si="221">+IFERROR(D69/C69-1,"nm")</f>
        <v>-0.23778501628664495</v>
      </c>
      <c r="E70" s="45">
        <f t="shared" ref="E70" si="222">+IFERROR(E69/D69-1,"nm")</f>
        <v>-0.13835470085470081</v>
      </c>
      <c r="F70" s="45">
        <f t="shared" ref="F70" si="223">+IFERROR(F69/E69-1,"nm")</f>
        <v>5.5796652200867936E-2</v>
      </c>
      <c r="G70" s="45">
        <f t="shared" ref="G70" si="224">+IFERROR(G69/F69-1,"nm")</f>
        <v>0.23664122137404586</v>
      </c>
      <c r="H70" s="45">
        <f t="shared" ref="H70" si="225">+IFERROR(H69/G69-1,"nm")</f>
        <v>-0.20560303893637222</v>
      </c>
      <c r="I70" s="45">
        <f t="shared" ref="I70" si="226">+IFERROR(I69/H69-1,"nm")</f>
        <v>0.53676031081888831</v>
      </c>
      <c r="J70" s="45">
        <f>+IFERROR(J69/I69-1,"nm")</f>
        <v>0.33294437961882539</v>
      </c>
      <c r="K70" s="71">
        <f>+J70</f>
        <v>0.33294437961882539</v>
      </c>
      <c r="L70" s="71">
        <f t="shared" ref="L70:O70" si="227">+K70</f>
        <v>0.33294437961882539</v>
      </c>
      <c r="M70" s="71">
        <f t="shared" si="227"/>
        <v>0.33294437961882539</v>
      </c>
      <c r="N70" s="71">
        <f t="shared" si="227"/>
        <v>0.33294437961882539</v>
      </c>
      <c r="O70" s="71">
        <f t="shared" si="227"/>
        <v>0.33294437961882539</v>
      </c>
    </row>
    <row r="71" spans="1:18" x14ac:dyDescent="0.25">
      <c r="A71" s="44" t="s">
        <v>131</v>
      </c>
      <c r="B71" s="45">
        <f>+IFERROR(B69/B$55,"nm")</f>
        <v>0.21289384391662627</v>
      </c>
      <c r="C71" s="45">
        <f t="shared" ref="C71:O71" si="228">+IFERROR(C69/C$55,"nm")</f>
        <v>0.22278664731494921</v>
      </c>
      <c r="D71" s="45">
        <f t="shared" si="228"/>
        <v>0.24735729386892177</v>
      </c>
      <c r="E71" s="45">
        <f t="shared" si="228"/>
        <v>0.20238393977415309</v>
      </c>
      <c r="F71" s="45">
        <f t="shared" si="228"/>
        <v>0.18426747457260334</v>
      </c>
      <c r="G71" s="45">
        <f t="shared" si="228"/>
        <v>0.21463514064410924</v>
      </c>
      <c r="H71" s="45">
        <f t="shared" si="228"/>
        <v>0.17898791055953783</v>
      </c>
      <c r="I71" s="45">
        <f t="shared" si="228"/>
        <v>0.22442388268156424</v>
      </c>
      <c r="J71" s="45">
        <f t="shared" si="228"/>
        <v>0.27462136389133746</v>
      </c>
      <c r="K71" s="45">
        <f t="shared" si="228"/>
        <v>0.33604664799667355</v>
      </c>
      <c r="L71" s="45">
        <f t="shared" si="228"/>
        <v>0.41121108725715688</v>
      </c>
      <c r="M71" s="45">
        <f t="shared" si="228"/>
        <v>0.50318775470983701</v>
      </c>
      <c r="N71" s="45">
        <f t="shared" si="228"/>
        <v>0.61573708573569197</v>
      </c>
      <c r="O71" s="45">
        <f t="shared" si="228"/>
        <v>0.7534606222063357</v>
      </c>
    </row>
    <row r="72" spans="1:18" x14ac:dyDescent="0.25">
      <c r="A72" s="9" t="s">
        <v>132</v>
      </c>
      <c r="B72" s="9">
        <f>+Historicals!B178</f>
        <v>107</v>
      </c>
      <c r="C72" s="9">
        <f>+Historicals!C178</f>
        <v>114</v>
      </c>
      <c r="D72" s="9">
        <f>+Historicals!D178</f>
        <v>85</v>
      </c>
      <c r="E72" s="9">
        <f>+Historicals!E178</f>
        <v>106</v>
      </c>
      <c r="F72" s="9">
        <f>+Historicals!F178</f>
        <v>116</v>
      </c>
      <c r="G72" s="9">
        <f>+Historicals!G178</f>
        <v>111</v>
      </c>
      <c r="H72" s="9">
        <f>+Historicals!H178</f>
        <v>132</v>
      </c>
      <c r="I72" s="9">
        <f>+Historicals!I178</f>
        <v>136</v>
      </c>
      <c r="J72" s="9">
        <f>+Historicals!J178</f>
        <v>134</v>
      </c>
      <c r="K72" s="78">
        <f>+J72*(1+K73)</f>
        <v>132.02941176470588</v>
      </c>
      <c r="L72" s="78">
        <f t="shared" ref="L72:O72" si="229">+K72*(1+L73)</f>
        <v>130.08780276816609</v>
      </c>
      <c r="M72" s="78">
        <f t="shared" si="229"/>
        <v>128.17474684510483</v>
      </c>
      <c r="N72" s="78">
        <f t="shared" si="229"/>
        <v>126.28982409738271</v>
      </c>
      <c r="O72" s="78">
        <f t="shared" si="229"/>
        <v>124.43262080183297</v>
      </c>
    </row>
    <row r="73" spans="1:18" x14ac:dyDescent="0.25">
      <c r="A73" s="44" t="s">
        <v>129</v>
      </c>
      <c r="B73" s="45" t="str">
        <f t="shared" ref="B73:D73" si="230">+IFERROR(B72/A72-1,"nm")</f>
        <v>nm</v>
      </c>
      <c r="C73" s="45">
        <f t="shared" si="230"/>
        <v>6.5420560747663448E-2</v>
      </c>
      <c r="D73" s="45">
        <f t="shared" si="230"/>
        <v>-0.25438596491228072</v>
      </c>
      <c r="E73" s="45">
        <f t="shared" ref="E73" si="231">+IFERROR(E72/D72-1,"nm")</f>
        <v>0.24705882352941178</v>
      </c>
      <c r="F73" s="45">
        <f t="shared" ref="F73" si="232">+IFERROR(F72/E72-1,"nm")</f>
        <v>9.4339622641509413E-2</v>
      </c>
      <c r="G73" s="45">
        <f t="shared" ref="G73" si="233">+IFERROR(G72/F72-1,"nm")</f>
        <v>-4.31034482758621E-2</v>
      </c>
      <c r="H73" s="45">
        <f t="shared" ref="H73" si="234">+IFERROR(H72/G72-1,"nm")</f>
        <v>0.18918918918918926</v>
      </c>
      <c r="I73" s="45">
        <f t="shared" ref="I73" si="235">+IFERROR(I72/H72-1,"nm")</f>
        <v>3.0303030303030276E-2</v>
      </c>
      <c r="J73" s="45">
        <f>+IFERROR(J72/I72-1,"nm")</f>
        <v>-1.4705882352941124E-2</v>
      </c>
      <c r="K73" s="79">
        <f>+J73</f>
        <v>-1.4705882352941124E-2</v>
      </c>
      <c r="L73" s="79">
        <f t="shared" ref="L73:O73" si="236">+K73</f>
        <v>-1.4705882352941124E-2</v>
      </c>
      <c r="M73" s="79">
        <f t="shared" si="236"/>
        <v>-1.4705882352941124E-2</v>
      </c>
      <c r="N73" s="79">
        <f t="shared" si="236"/>
        <v>-1.4705882352941124E-2</v>
      </c>
      <c r="O73" s="79">
        <f t="shared" si="236"/>
        <v>-1.4705882352941124E-2</v>
      </c>
    </row>
    <row r="74" spans="1:18" x14ac:dyDescent="0.25">
      <c r="A74" s="44" t="s">
        <v>133</v>
      </c>
      <c r="B74" s="45">
        <f>+IFERROR(B72/B$55,"nm")</f>
        <v>1.0373242850218128E-2</v>
      </c>
      <c r="C74" s="45">
        <f t="shared" ref="C74:J74" si="237">+IFERROR(C72/C$55,"nm")</f>
        <v>1.0341074020319304E-2</v>
      </c>
      <c r="D74" s="45">
        <f t="shared" si="237"/>
        <v>1.1231501057082453E-2</v>
      </c>
      <c r="E74" s="45">
        <f t="shared" si="237"/>
        <v>1.3299874529485571E-2</v>
      </c>
      <c r="F74" s="45">
        <f t="shared" si="237"/>
        <v>1.2551395801774508E-2</v>
      </c>
      <c r="G74" s="45">
        <f t="shared" si="237"/>
        <v>1.1312678353037097E-2</v>
      </c>
      <c r="H74" s="45">
        <f t="shared" si="237"/>
        <v>1.4122178239007167E-2</v>
      </c>
      <c r="I74" s="45">
        <f t="shared" si="237"/>
        <v>1.1871508379888268E-2</v>
      </c>
      <c r="J74" s="45">
        <f t="shared" si="237"/>
        <v>1.0738039907043834E-2</v>
      </c>
      <c r="K74" s="80">
        <f>+IFERROR(K72/K$55,"nm")</f>
        <v>9.7127927939306361E-3</v>
      </c>
      <c r="L74" s="80">
        <f t="shared" ref="L74:M74" si="238">+IFERROR(L72/L$55,"nm")</f>
        <v>8.7854342761333713E-3</v>
      </c>
      <c r="M74" s="80">
        <f t="shared" si="238"/>
        <v>7.9466181414361084E-3</v>
      </c>
      <c r="N74" s="80">
        <f t="shared" ref="N74:O74" si="239">+IFERROR(N72/N$55,"nm")</f>
        <v>7.1878905357418907E-3</v>
      </c>
      <c r="O74" s="80">
        <f t="shared" si="239"/>
        <v>6.5016047624594717E-3</v>
      </c>
    </row>
    <row r="75" spans="1:18" x14ac:dyDescent="0.25">
      <c r="A75" s="75" t="s">
        <v>149</v>
      </c>
      <c r="B75" s="71">
        <f t="shared" ref="B75:H75" si="240">+IFERROR(B72/B82,"nm")</f>
        <v>0.19454545454545455</v>
      </c>
      <c r="C75" s="71">
        <f t="shared" si="240"/>
        <v>0.18968386023294509</v>
      </c>
      <c r="D75" s="71">
        <f t="shared" si="240"/>
        <v>0.11363636363636363</v>
      </c>
      <c r="E75" s="71">
        <f t="shared" si="240"/>
        <v>0.14950634696755993</v>
      </c>
      <c r="F75" s="71">
        <f t="shared" si="240"/>
        <v>0.13663133097762073</v>
      </c>
      <c r="G75" s="71">
        <f t="shared" si="240"/>
        <v>0.11948331539289558</v>
      </c>
      <c r="H75" s="71">
        <f t="shared" si="240"/>
        <v>0.14915254237288136</v>
      </c>
      <c r="I75" s="71">
        <f>+IFERROR(I72/I82,"nm")</f>
        <v>0.1384928716904277</v>
      </c>
      <c r="J75" s="71">
        <f>+IFERROR(J72/J82,"nm")</f>
        <v>0.14565217391304347</v>
      </c>
      <c r="K75" s="71">
        <f t="shared" ref="K75:O75" si="241">+IFERROR(K72/K82,"nm")</f>
        <v>0.15318157177804961</v>
      </c>
      <c r="L75" s="71">
        <f t="shared" si="241"/>
        <v>0.16110019714777807</v>
      </c>
      <c r="M75" s="71">
        <f t="shared" si="241"/>
        <v>0.16942817089419615</v>
      </c>
      <c r="N75" s="71">
        <f t="shared" si="241"/>
        <v>0.17818665402513972</v>
      </c>
      <c r="O75" s="71">
        <f t="shared" si="241"/>
        <v>0.18739790145348537</v>
      </c>
    </row>
    <row r="76" spans="1:18" x14ac:dyDescent="0.25">
      <c r="A76" s="9" t="s">
        <v>134</v>
      </c>
      <c r="B76" s="9">
        <f>+Historicals!B145</f>
        <v>2089</v>
      </c>
      <c r="C76" s="9">
        <f>+Historicals!C145</f>
        <v>2342</v>
      </c>
      <c r="D76" s="9">
        <f>+Historicals!D145</f>
        <v>1787</v>
      </c>
      <c r="E76" s="9">
        <f>+Historicals!E145</f>
        <v>1507</v>
      </c>
      <c r="F76" s="9">
        <f>+Historicals!F145</f>
        <v>1587</v>
      </c>
      <c r="G76" s="9">
        <f>+Historicals!G145</f>
        <v>1995</v>
      </c>
      <c r="H76" s="9">
        <f>+Historicals!H145</f>
        <v>1541</v>
      </c>
      <c r="I76" s="9">
        <f>+Historicals!I145</f>
        <v>2435</v>
      </c>
      <c r="J76" s="9">
        <f>+Historicals!J145</f>
        <v>3293</v>
      </c>
      <c r="K76" s="82">
        <f>+J76*(1+K77)</f>
        <v>4453.3260780287474</v>
      </c>
      <c r="L76" s="82">
        <f t="shared" ref="L76:O76" si="242">+K76*(1+L77)</f>
        <v>6022.5062730795335</v>
      </c>
      <c r="M76" s="82">
        <f t="shared" si="242"/>
        <v>8144.6049927108434</v>
      </c>
      <c r="N76" s="82">
        <f t="shared" si="242"/>
        <v>11014.449380286163</v>
      </c>
      <c r="O76" s="82">
        <f t="shared" si="242"/>
        <v>14895.516143442437</v>
      </c>
      <c r="P76" s="86"/>
      <c r="Q76" s="86"/>
      <c r="R76" s="86"/>
    </row>
    <row r="77" spans="1:18" x14ac:dyDescent="0.25">
      <c r="A77" s="44" t="s">
        <v>129</v>
      </c>
      <c r="B77" s="45" t="str">
        <f t="shared" ref="B77:D77" si="243">+IFERROR(B76/A76-1,"nm")</f>
        <v>nm</v>
      </c>
      <c r="C77" s="45">
        <f t="shared" si="243"/>
        <v>0.1211105792245093</v>
      </c>
      <c r="D77" s="45">
        <f t="shared" si="243"/>
        <v>-0.23697694278394532</v>
      </c>
      <c r="E77" s="45">
        <f t="shared" ref="E77" si="244">+IFERROR(E76/D76-1,"nm")</f>
        <v>-0.15668718522663683</v>
      </c>
      <c r="F77" s="45">
        <f t="shared" ref="F77" si="245">+IFERROR(F76/E76-1,"nm")</f>
        <v>5.3085600530855981E-2</v>
      </c>
      <c r="G77" s="45">
        <f t="shared" ref="G77" si="246">+IFERROR(G76/F76-1,"nm")</f>
        <v>0.25708884688090738</v>
      </c>
      <c r="H77" s="45">
        <f t="shared" ref="H77" si="247">+IFERROR(H76/G76-1,"nm")</f>
        <v>-0.22756892230576442</v>
      </c>
      <c r="I77" s="45">
        <f t="shared" ref="I77" si="248">+IFERROR(I76/H76-1,"nm")</f>
        <v>0.58014276443867629</v>
      </c>
      <c r="J77" s="45">
        <f>+IFERROR(J76/I76-1,"nm")</f>
        <v>0.3523613963039014</v>
      </c>
      <c r="K77" s="79">
        <f>+J77</f>
        <v>0.3523613963039014</v>
      </c>
      <c r="L77" s="79">
        <f t="shared" ref="L77:O77" si="249">+K77</f>
        <v>0.3523613963039014</v>
      </c>
      <c r="M77" s="79">
        <f t="shared" si="249"/>
        <v>0.3523613963039014</v>
      </c>
      <c r="N77" s="79">
        <f t="shared" si="249"/>
        <v>0.3523613963039014</v>
      </c>
      <c r="O77" s="79">
        <f t="shared" si="249"/>
        <v>0.3523613963039014</v>
      </c>
    </row>
    <row r="78" spans="1:18" x14ac:dyDescent="0.25">
      <c r="A78" s="44" t="s">
        <v>131</v>
      </c>
      <c r="B78" s="45">
        <f>+IFERROR(B76/B$55,"nm")</f>
        <v>0.20252060106640815</v>
      </c>
      <c r="C78" s="45">
        <f t="shared" ref="C78:J78" si="250">+IFERROR(C76/C$55,"nm")</f>
        <v>0.2124455732946299</v>
      </c>
      <c r="D78" s="45">
        <f t="shared" si="250"/>
        <v>0.23612579281183932</v>
      </c>
      <c r="E78" s="45">
        <f t="shared" si="250"/>
        <v>0.1890840652446675</v>
      </c>
      <c r="F78" s="45">
        <f t="shared" si="250"/>
        <v>0.17171607877082881</v>
      </c>
      <c r="G78" s="45">
        <f t="shared" si="250"/>
        <v>0.20332246229107215</v>
      </c>
      <c r="H78" s="45">
        <f t="shared" si="250"/>
        <v>0.16486573232053064</v>
      </c>
      <c r="I78" s="45">
        <f t="shared" si="250"/>
        <v>0.21255237430167598</v>
      </c>
      <c r="J78" s="45">
        <f t="shared" si="250"/>
        <v>0.26388332398429359</v>
      </c>
      <c r="K78" s="71">
        <f>+IFERROR(K76/K$55,"nm")</f>
        <v>0.32761058965244688</v>
      </c>
      <c r="L78" s="71">
        <f t="shared" ref="L78:O78" si="251">+IFERROR(L76/L$55,"nm")</f>
        <v>0.40672785544725115</v>
      </c>
      <c r="M78" s="71">
        <f t="shared" si="251"/>
        <v>0.50495177391004853</v>
      </c>
      <c r="N78" s="71">
        <f t="shared" si="251"/>
        <v>0.6268965613248314</v>
      </c>
      <c r="O78" s="71">
        <f t="shared" si="251"/>
        <v>0.77829075746727916</v>
      </c>
    </row>
    <row r="79" spans="1:18" x14ac:dyDescent="0.25">
      <c r="A79" s="9" t="s">
        <v>135</v>
      </c>
      <c r="B79" s="9">
        <f>+Historicals!B167</f>
        <v>194</v>
      </c>
      <c r="C79" s="9">
        <f>+Historicals!C167</f>
        <v>273</v>
      </c>
      <c r="D79" s="9">
        <f>+Historicals!D167</f>
        <v>234</v>
      </c>
      <c r="E79" s="9">
        <f>+Historicals!E167</f>
        <v>173</v>
      </c>
      <c r="F79" s="9">
        <f>+Historicals!F167</f>
        <v>240</v>
      </c>
      <c r="G79" s="9">
        <f>+Historicals!G167</f>
        <v>233</v>
      </c>
      <c r="H79" s="9">
        <f>+Historicals!H167</f>
        <v>139</v>
      </c>
      <c r="I79" s="9">
        <f>+Historicals!I167</f>
        <v>153</v>
      </c>
      <c r="J79" s="9">
        <f>+Historicals!J167</f>
        <v>197</v>
      </c>
      <c r="K79" s="77">
        <f>+J79*(1+K80)</f>
        <v>253.65359477124184</v>
      </c>
      <c r="L79" s="77">
        <f t="shared" ref="L79:O79" si="252">+K79*(1+L80)</f>
        <v>326.59972660088005</v>
      </c>
      <c r="M79" s="77">
        <f t="shared" si="252"/>
        <v>420.52383098283252</v>
      </c>
      <c r="N79" s="77">
        <f t="shared" si="252"/>
        <v>541.45878891253608</v>
      </c>
      <c r="O79" s="77">
        <f t="shared" si="252"/>
        <v>697.17242755404982</v>
      </c>
    </row>
    <row r="80" spans="1:18" x14ac:dyDescent="0.25">
      <c r="A80" s="44" t="s">
        <v>129</v>
      </c>
      <c r="B80" s="45" t="str">
        <f t="shared" ref="B80:D80" si="253">+IFERROR(B79/A79-1,"nm")</f>
        <v>nm</v>
      </c>
      <c r="C80" s="45">
        <f t="shared" si="253"/>
        <v>0.40721649484536093</v>
      </c>
      <c r="D80" s="45">
        <f t="shared" si="253"/>
        <v>-0.1428571428571429</v>
      </c>
      <c r="E80" s="45">
        <f t="shared" ref="E80" si="254">+IFERROR(E79/D79-1,"nm")</f>
        <v>-0.26068376068376065</v>
      </c>
      <c r="F80" s="45">
        <f t="shared" ref="F80" si="255">+IFERROR(F79/E79-1,"nm")</f>
        <v>0.38728323699421963</v>
      </c>
      <c r="G80" s="45">
        <f t="shared" ref="G80" si="256">+IFERROR(G79/F79-1,"nm")</f>
        <v>-2.9166666666666674E-2</v>
      </c>
      <c r="H80" s="45">
        <f t="shared" ref="H80" si="257">+IFERROR(H79/G79-1,"nm")</f>
        <v>-0.40343347639484983</v>
      </c>
      <c r="I80" s="45">
        <f t="shared" ref="I80" si="258">+IFERROR(I79/H79-1,"nm")</f>
        <v>0.10071942446043169</v>
      </c>
      <c r="J80" s="45">
        <f>+IFERROR(J79/I79-1,"nm")</f>
        <v>0.28758169934640532</v>
      </c>
      <c r="K80" s="71">
        <f>+J80</f>
        <v>0.28758169934640532</v>
      </c>
      <c r="L80" s="71">
        <f t="shared" ref="L80:O80" si="259">+K80</f>
        <v>0.28758169934640532</v>
      </c>
      <c r="M80" s="71">
        <f t="shared" si="259"/>
        <v>0.28758169934640532</v>
      </c>
      <c r="N80" s="71">
        <f t="shared" si="259"/>
        <v>0.28758169934640532</v>
      </c>
      <c r="O80" s="71">
        <f t="shared" si="259"/>
        <v>0.28758169934640532</v>
      </c>
    </row>
    <row r="81" spans="1:16" x14ac:dyDescent="0.25">
      <c r="A81" s="44" t="s">
        <v>133</v>
      </c>
      <c r="B81" s="45">
        <f>+IFERROR(B79/B$55,"nm")</f>
        <v>1.8807561803199223E-2</v>
      </c>
      <c r="C81" s="45">
        <f t="shared" ref="C81:O81" si="260">+IFERROR(C79/C$55,"nm")</f>
        <v>2.4764150943396228E-2</v>
      </c>
      <c r="D81" s="45">
        <f t="shared" si="260"/>
        <v>3.0919661733615222E-2</v>
      </c>
      <c r="E81" s="45">
        <f t="shared" si="260"/>
        <v>2.1706398996235884E-2</v>
      </c>
      <c r="F81" s="45">
        <f t="shared" si="260"/>
        <v>2.5968405107119671E-2</v>
      </c>
      <c r="G81" s="45">
        <f t="shared" si="260"/>
        <v>2.3746432939258051E-2</v>
      </c>
      <c r="H81" s="45">
        <f t="shared" si="260"/>
        <v>1.4871081630469669E-2</v>
      </c>
      <c r="I81" s="45">
        <f t="shared" si="260"/>
        <v>1.3355446927374302E-2</v>
      </c>
      <c r="J81" s="45">
        <f t="shared" si="260"/>
        <v>1.5786521355877874E-2</v>
      </c>
      <c r="K81" s="45">
        <f t="shared" si="260"/>
        <v>1.8660121063322894E-2</v>
      </c>
      <c r="L81" s="45">
        <f t="shared" si="260"/>
        <v>2.2056798343874508E-2</v>
      </c>
      <c r="M81" s="45">
        <f t="shared" si="260"/>
        <v>2.6071768319798436E-2</v>
      </c>
      <c r="N81" s="45">
        <f t="shared" si="260"/>
        <v>3.0817577996763896E-2</v>
      </c>
      <c r="O81" s="45">
        <f t="shared" si="260"/>
        <v>3.6427261163770902E-2</v>
      </c>
    </row>
    <row r="82" spans="1:16" x14ac:dyDescent="0.25">
      <c r="A82" s="70" t="s">
        <v>148</v>
      </c>
      <c r="B82" s="88">
        <f>+Historicals!B156</f>
        <v>550</v>
      </c>
      <c r="C82" s="88">
        <f>+Historicals!C156</f>
        <v>601</v>
      </c>
      <c r="D82" s="88">
        <f>+Historicals!D156</f>
        <v>748</v>
      </c>
      <c r="E82" s="88">
        <f>+Historicals!E156</f>
        <v>709</v>
      </c>
      <c r="F82" s="88">
        <f>+Historicals!F156</f>
        <v>849</v>
      </c>
      <c r="G82" s="88">
        <f>+Historicals!G156</f>
        <v>929</v>
      </c>
      <c r="H82" s="88">
        <f>+Historicals!H156</f>
        <v>885</v>
      </c>
      <c r="I82" s="88">
        <f>+Historicals!I156</f>
        <v>982</v>
      </c>
      <c r="J82" s="88">
        <f>+Historicals!J156</f>
        <v>920</v>
      </c>
      <c r="K82" s="77">
        <f>+J82*(1+K83)</f>
        <v>861.91446028513235</v>
      </c>
      <c r="L82" s="77">
        <f t="shared" ref="L82:O82" si="261">+K82*(1+L83)</f>
        <v>807.49623570501194</v>
      </c>
      <c r="M82" s="77">
        <f t="shared" si="261"/>
        <v>756.51378497821895</v>
      </c>
      <c r="N82" s="77">
        <f t="shared" si="261"/>
        <v>708.75018551930896</v>
      </c>
      <c r="O82" s="77">
        <f t="shared" si="261"/>
        <v>664.00221046615502</v>
      </c>
    </row>
    <row r="83" spans="1:16" x14ac:dyDescent="0.25">
      <c r="A83" s="74" t="s">
        <v>129</v>
      </c>
      <c r="B83" s="71" t="str">
        <f t="shared" ref="B83" si="262">+IFERROR(B82/A82-1,"nm")</f>
        <v>nm</v>
      </c>
      <c r="C83" s="71">
        <f t="shared" ref="C83" si="263">+IFERROR(C82/B82-1,"nm")</f>
        <v>9.2727272727272769E-2</v>
      </c>
      <c r="D83" s="71">
        <f t="shared" ref="D83" si="264">+IFERROR(D82/C82-1,"nm")</f>
        <v>0.24459234608985025</v>
      </c>
      <c r="E83" s="71">
        <f t="shared" ref="E83" si="265">+IFERROR(E82/D82-1,"nm")</f>
        <v>-5.2139037433155067E-2</v>
      </c>
      <c r="F83" s="71">
        <f t="shared" ref="F83" si="266">+IFERROR(F82/E82-1,"nm")</f>
        <v>0.19746121297602248</v>
      </c>
      <c r="G83" s="71">
        <f t="shared" ref="G83" si="267">+IFERROR(G82/F82-1,"nm")</f>
        <v>9.4228504122497059E-2</v>
      </c>
      <c r="H83" s="71">
        <f t="shared" ref="H83" si="268">+IFERROR(H82/G82-1,"nm")</f>
        <v>-4.7362755651237931E-2</v>
      </c>
      <c r="I83" s="71">
        <f>+IFERROR(I82/H82-1,"nm")</f>
        <v>0.1096045197740112</v>
      </c>
      <c r="J83" s="71">
        <f t="shared" ref="J83" si="269">+IFERROR(J82/I82-1,"nm")</f>
        <v>-6.313645621181263E-2</v>
      </c>
      <c r="K83" s="71">
        <f>+J83</f>
        <v>-6.313645621181263E-2</v>
      </c>
      <c r="L83" s="71">
        <f t="shared" ref="L83:O83" si="270">+K83</f>
        <v>-6.313645621181263E-2</v>
      </c>
      <c r="M83" s="71">
        <f t="shared" si="270"/>
        <v>-6.313645621181263E-2</v>
      </c>
      <c r="N83" s="71">
        <f t="shared" si="270"/>
        <v>-6.313645621181263E-2</v>
      </c>
      <c r="O83" s="71">
        <f t="shared" si="270"/>
        <v>-6.313645621181263E-2</v>
      </c>
    </row>
    <row r="84" spans="1:16" x14ac:dyDescent="0.25">
      <c r="A84" s="74" t="s">
        <v>133</v>
      </c>
      <c r="B84" s="71">
        <f>+IFERROR(B82/B$55,"nm")</f>
        <v>5.3320407174018418E-2</v>
      </c>
      <c r="C84" s="71">
        <f t="shared" ref="C84:O84" si="271">+IFERROR(C82/C$55,"nm")</f>
        <v>5.4517416545718435E-2</v>
      </c>
      <c r="D84" s="71">
        <f t="shared" si="271"/>
        <v>9.8837209302325577E-2</v>
      </c>
      <c r="E84" s="71">
        <f t="shared" si="271"/>
        <v>8.8958594730238399E-2</v>
      </c>
      <c r="F84" s="71">
        <f t="shared" si="271"/>
        <v>9.1863233066435832E-2</v>
      </c>
      <c r="G84" s="71">
        <f t="shared" si="271"/>
        <v>9.4679983693436609E-2</v>
      </c>
      <c r="H84" s="71">
        <f t="shared" si="271"/>
        <v>9.4682785920616241E-2</v>
      </c>
      <c r="I84" s="71">
        <f t="shared" si="271"/>
        <v>8.5719273743016758E-2</v>
      </c>
      <c r="J84" s="71">
        <f t="shared" si="271"/>
        <v>7.37238560782114E-2</v>
      </c>
      <c r="K84" s="71">
        <f t="shared" si="271"/>
        <v>6.3407057919498688E-2</v>
      </c>
      <c r="L84" s="71">
        <f t="shared" si="271"/>
        <v>5.4533975945879477E-2</v>
      </c>
      <c r="M84" s="71">
        <f t="shared" si="271"/>
        <v>4.6902578830285445E-2</v>
      </c>
      <c r="N84" s="71">
        <f t="shared" si="271"/>
        <v>4.0339107185478527E-2</v>
      </c>
      <c r="O84" s="71">
        <f t="shared" si="271"/>
        <v>3.4694117234142327E-2</v>
      </c>
    </row>
    <row r="85" spans="1:16" x14ac:dyDescent="0.25">
      <c r="A85" s="41" t="str">
        <f>+Historicals!A125</f>
        <v>Greater China</v>
      </c>
      <c r="B85" s="41"/>
      <c r="C85" s="41"/>
      <c r="D85" s="41"/>
      <c r="E85" s="41"/>
      <c r="F85" s="41"/>
      <c r="G85" s="41"/>
      <c r="H85" s="41"/>
      <c r="I85" s="41"/>
      <c r="J85" s="41"/>
      <c r="K85" s="37"/>
      <c r="L85" s="37"/>
      <c r="M85" s="37"/>
      <c r="N85" s="37"/>
      <c r="O85" s="37"/>
    </row>
    <row r="86" spans="1:16" x14ac:dyDescent="0.25">
      <c r="A86" s="9" t="s">
        <v>136</v>
      </c>
      <c r="B86" s="9">
        <f>+Historicals!B125</f>
        <v>2602</v>
      </c>
      <c r="C86" s="9">
        <f>+Historicals!C125</f>
        <v>3067</v>
      </c>
      <c r="D86" s="9">
        <f>+Historicals!D125</f>
        <v>3785</v>
      </c>
      <c r="E86" s="9">
        <f>+Historicals!E125</f>
        <v>4237</v>
      </c>
      <c r="F86" s="9">
        <f>+Historicals!F125</f>
        <v>5134</v>
      </c>
      <c r="G86" s="9">
        <f>+Historicals!G125</f>
        <v>6208</v>
      </c>
      <c r="H86" s="9">
        <f>+Historicals!H125</f>
        <v>6679</v>
      </c>
      <c r="I86" s="9">
        <f>+Historicals!I125</f>
        <v>8290</v>
      </c>
      <c r="J86" s="9">
        <f>+Historicals!J125</f>
        <v>7547</v>
      </c>
      <c r="K86" s="70">
        <f>+J86*(1+K87)</f>
        <v>6870.5921592279856</v>
      </c>
      <c r="L86" s="70">
        <f t="shared" ref="L86:O86" si="272">+K86*(1+L87)</f>
        <v>6254.8080851258874</v>
      </c>
      <c r="M86" s="70">
        <f t="shared" si="272"/>
        <v>5694.2143086182232</v>
      </c>
      <c r="N86" s="70">
        <f t="shared" si="272"/>
        <v>5183.8643410303657</v>
      </c>
      <c r="O86" s="70">
        <f t="shared" si="272"/>
        <v>4719.2550279561119</v>
      </c>
      <c r="P86" s="87"/>
    </row>
    <row r="87" spans="1:16" x14ac:dyDescent="0.25">
      <c r="A87" s="42" t="s">
        <v>129</v>
      </c>
      <c r="B87" s="45" t="str">
        <f t="shared" ref="B87:D87" si="273">+IFERROR(B86/A86-1,"nm")</f>
        <v>nm</v>
      </c>
      <c r="C87" s="45">
        <f t="shared" si="273"/>
        <v>0.17870868562644127</v>
      </c>
      <c r="D87" s="45">
        <f t="shared" si="273"/>
        <v>0.23410498858819695</v>
      </c>
      <c r="E87" s="45">
        <f t="shared" ref="E87" si="274">+IFERROR(E86/D86-1,"nm")</f>
        <v>0.11941875825627468</v>
      </c>
      <c r="F87" s="45">
        <f t="shared" ref="F87" si="275">+IFERROR(F86/E86-1,"nm")</f>
        <v>0.21170639603493036</v>
      </c>
      <c r="G87" s="45">
        <f t="shared" ref="G87" si="276">+IFERROR(G86/F86-1,"nm")</f>
        <v>0.20919361121932223</v>
      </c>
      <c r="H87" s="45">
        <f t="shared" ref="H87" si="277">+IFERROR(H86/G86-1,"nm")</f>
        <v>7.5869845360824639E-2</v>
      </c>
      <c r="I87" s="45">
        <f t="shared" ref="I87" si="278">+IFERROR(I86/H86-1,"nm")</f>
        <v>0.24120377301991325</v>
      </c>
      <c r="J87" s="45">
        <f>+IFERROR(J86/I86-1,"nm")</f>
        <v>-8.9626055488540413E-2</v>
      </c>
      <c r="K87" s="71">
        <f>+J87</f>
        <v>-8.9626055488540413E-2</v>
      </c>
      <c r="L87" s="71">
        <f t="shared" ref="L87:O87" si="279">+K87</f>
        <v>-8.9626055488540413E-2</v>
      </c>
      <c r="M87" s="71">
        <f t="shared" si="279"/>
        <v>-8.9626055488540413E-2</v>
      </c>
      <c r="N87" s="71">
        <f t="shared" si="279"/>
        <v>-8.9626055488540413E-2</v>
      </c>
      <c r="O87" s="71">
        <f t="shared" si="279"/>
        <v>-8.9626055488540413E-2</v>
      </c>
    </row>
    <row r="88" spans="1:16" x14ac:dyDescent="0.25">
      <c r="A88" s="43" t="s">
        <v>113</v>
      </c>
      <c r="B88" s="3">
        <f>+Historicals!B126</f>
        <v>1600</v>
      </c>
      <c r="C88" s="3">
        <f>+Historicals!C126</f>
        <v>2016</v>
      </c>
      <c r="D88" s="3">
        <f>+Historicals!D126</f>
        <v>2599</v>
      </c>
      <c r="E88" s="3">
        <f>+Historicals!E126</f>
        <v>2920</v>
      </c>
      <c r="F88" s="3">
        <f>+Historicals!F126</f>
        <v>3496</v>
      </c>
      <c r="G88" s="3">
        <f>+Historicals!G126</f>
        <v>4262</v>
      </c>
      <c r="H88" s="3">
        <f>+Historicals!H126</f>
        <v>4635</v>
      </c>
      <c r="I88" s="3">
        <f>+Historicals!I126</f>
        <v>5748</v>
      </c>
      <c r="J88" s="3">
        <f>+Historicals!J126</f>
        <v>5416</v>
      </c>
      <c r="K88" s="76">
        <f>+J88*(1+K89)</f>
        <v>4874.4000000000005</v>
      </c>
      <c r="L88" s="76">
        <f t="shared" ref="L88" si="280">+K88*(1+L89)</f>
        <v>4386.9600000000009</v>
      </c>
      <c r="M88" s="76">
        <f t="shared" ref="M88" si="281">+L88*(1+M89)</f>
        <v>3948.264000000001</v>
      </c>
      <c r="N88" s="76">
        <f t="shared" ref="N88" si="282">+M88*(1+N89)</f>
        <v>3553.4376000000011</v>
      </c>
      <c r="O88" s="76">
        <f t="shared" ref="O88" si="283">+N88*(1+O89)</f>
        <v>3198.0938400000009</v>
      </c>
    </row>
    <row r="89" spans="1:16" x14ac:dyDescent="0.25">
      <c r="A89" s="42" t="s">
        <v>129</v>
      </c>
      <c r="B89" s="45" t="str">
        <f t="shared" ref="B89:D89" si="284">+IFERROR(B88/A88-1,"nm")</f>
        <v>nm</v>
      </c>
      <c r="C89" s="45">
        <f t="shared" si="284"/>
        <v>0.26</v>
      </c>
      <c r="D89" s="45">
        <f t="shared" si="284"/>
        <v>0.28918650793650791</v>
      </c>
      <c r="E89" s="45">
        <f t="shared" ref="E89" si="285">+IFERROR(E88/D88-1,"nm")</f>
        <v>0.12350904193920731</v>
      </c>
      <c r="F89" s="45">
        <f t="shared" ref="F89" si="286">+IFERROR(F88/E88-1,"nm")</f>
        <v>0.19726027397260282</v>
      </c>
      <c r="G89" s="45">
        <f t="shared" ref="G89" si="287">+IFERROR(G88/F88-1,"nm")</f>
        <v>0.21910755148741412</v>
      </c>
      <c r="H89" s="45">
        <f t="shared" ref="H89" si="288">+IFERROR(H88/G88-1,"nm")</f>
        <v>8.7517597372125833E-2</v>
      </c>
      <c r="I89" s="45">
        <f t="shared" ref="I89" si="289">+IFERROR(I88/H88-1,"nm")</f>
        <v>0.24012944983818763</v>
      </c>
      <c r="J89" s="45">
        <f>+IFERROR(J88/I88-1,"nm")</f>
        <v>-5.7759220598469052E-2</v>
      </c>
      <c r="K89" s="71">
        <f>+K90+K91</f>
        <v>-0.1</v>
      </c>
      <c r="L89" s="71">
        <f t="shared" ref="L89:O89" si="290">+L90+L91</f>
        <v>-0.1</v>
      </c>
      <c r="M89" s="71">
        <f t="shared" si="290"/>
        <v>-0.1</v>
      </c>
      <c r="N89" s="71">
        <f t="shared" si="290"/>
        <v>-0.1</v>
      </c>
      <c r="O89" s="71">
        <f t="shared" si="290"/>
        <v>-0.1</v>
      </c>
    </row>
    <row r="90" spans="1:16" x14ac:dyDescent="0.25">
      <c r="A90" s="42" t="s">
        <v>137</v>
      </c>
      <c r="B90" s="45">
        <f>+Historicals!B198</f>
        <v>0.05</v>
      </c>
      <c r="C90" s="45">
        <f>+Historicals!C198</f>
        <v>0.28000000000000003</v>
      </c>
      <c r="D90" s="45">
        <f>+Historicals!D198</f>
        <v>0.33</v>
      </c>
      <c r="E90" s="45">
        <f>+Historicals!E198</f>
        <v>0.18</v>
      </c>
      <c r="F90" s="45">
        <f>+Historicals!F198</f>
        <v>0.16</v>
      </c>
      <c r="G90" s="45">
        <f>+Historicals!G198</f>
        <v>0.25</v>
      </c>
      <c r="H90" s="45">
        <f>+Historicals!H198</f>
        <v>0.12</v>
      </c>
      <c r="I90" s="45">
        <f>+Historicals!I198</f>
        <v>0.19</v>
      </c>
      <c r="J90" s="45">
        <f>+Historicals!J198</f>
        <v>-0.1</v>
      </c>
      <c r="K90" s="72">
        <f>+J90</f>
        <v>-0.1</v>
      </c>
      <c r="L90" s="72">
        <f t="shared" ref="L90:L91" si="291">+K90</f>
        <v>-0.1</v>
      </c>
      <c r="M90" s="72">
        <f t="shared" ref="M90:M91" si="292">+L90</f>
        <v>-0.1</v>
      </c>
      <c r="N90" s="72">
        <f t="shared" ref="N90:N91" si="293">+M90</f>
        <v>-0.1</v>
      </c>
      <c r="O90" s="72">
        <f t="shared" ref="O90:O91" si="294">+N90</f>
        <v>-0.1</v>
      </c>
    </row>
    <row r="91" spans="1:16" x14ac:dyDescent="0.25">
      <c r="A91" s="42" t="s">
        <v>138</v>
      </c>
      <c r="B91" s="45" t="str">
        <f t="shared" ref="B91:I91" si="295">+IFERROR(B89-B90,"nm")</f>
        <v>nm</v>
      </c>
      <c r="C91" s="45">
        <f t="shared" si="295"/>
        <v>-2.0000000000000018E-2</v>
      </c>
      <c r="D91" s="45">
        <f t="shared" si="295"/>
        <v>-4.0813492063492107E-2</v>
      </c>
      <c r="E91" s="45">
        <f t="shared" si="295"/>
        <v>-5.6490958060792684E-2</v>
      </c>
      <c r="F91" s="45">
        <f t="shared" si="295"/>
        <v>3.7260273972602814E-2</v>
      </c>
      <c r="G91" s="45">
        <f t="shared" si="295"/>
        <v>-3.0892448512585879E-2</v>
      </c>
      <c r="H91" s="45">
        <f t="shared" si="295"/>
        <v>-3.2482402627874163E-2</v>
      </c>
      <c r="I91" s="45">
        <f t="shared" si="295"/>
        <v>5.0129449838187623E-2</v>
      </c>
      <c r="J91" s="45">
        <f>+IFERROR(J89-J90,"nm")</f>
        <v>4.2240779401530953E-2</v>
      </c>
      <c r="K91" s="72">
        <v>0</v>
      </c>
      <c r="L91" s="72">
        <f t="shared" si="291"/>
        <v>0</v>
      </c>
      <c r="M91" s="72">
        <f t="shared" si="292"/>
        <v>0</v>
      </c>
      <c r="N91" s="72">
        <f t="shared" si="293"/>
        <v>0</v>
      </c>
      <c r="O91" s="72">
        <f t="shared" si="294"/>
        <v>0</v>
      </c>
    </row>
    <row r="92" spans="1:16" x14ac:dyDescent="0.25">
      <c r="A92" s="43" t="s">
        <v>114</v>
      </c>
      <c r="B92" s="3">
        <f>+Historicals!B127</f>
        <v>876</v>
      </c>
      <c r="C92" s="3">
        <f>+Historicals!C127</f>
        <v>925</v>
      </c>
      <c r="D92" s="3">
        <f>+Historicals!D127</f>
        <v>1055</v>
      </c>
      <c r="E92" s="3">
        <f>+Historicals!E127</f>
        <v>1188</v>
      </c>
      <c r="F92" s="3">
        <f>+Historicals!F127</f>
        <v>1508</v>
      </c>
      <c r="G92" s="3">
        <f>+Historicals!G127</f>
        <v>1808</v>
      </c>
      <c r="H92" s="3">
        <f>+Historicals!H127</f>
        <v>1896</v>
      </c>
      <c r="I92" s="3">
        <f>+Historicals!I127</f>
        <v>2347</v>
      </c>
      <c r="J92" s="3">
        <f>+Historicals!J127</f>
        <v>1938</v>
      </c>
      <c r="K92" s="76">
        <f>+J92*(1+K93)</f>
        <v>1531.02</v>
      </c>
      <c r="L92" s="76">
        <f t="shared" ref="L92" si="296">+K92*(1+L93)</f>
        <v>1209.5058000000001</v>
      </c>
      <c r="M92" s="76">
        <f t="shared" ref="M92" si="297">+L92*(1+M93)</f>
        <v>955.50958200000014</v>
      </c>
      <c r="N92" s="76">
        <f t="shared" ref="N92" si="298">+M92*(1+N93)</f>
        <v>754.85256978000018</v>
      </c>
      <c r="O92" s="76">
        <f t="shared" ref="O92" si="299">+N92*(1+O93)</f>
        <v>596.33353012620012</v>
      </c>
    </row>
    <row r="93" spans="1:16" x14ac:dyDescent="0.25">
      <c r="A93" s="42" t="s">
        <v>129</v>
      </c>
      <c r="B93" s="45" t="str">
        <f t="shared" ref="B93:D93" si="300">+IFERROR(B92/A92-1,"nm")</f>
        <v>nm</v>
      </c>
      <c r="C93" s="45">
        <f t="shared" si="300"/>
        <v>5.5936073059360769E-2</v>
      </c>
      <c r="D93" s="45">
        <f t="shared" si="300"/>
        <v>0.14054054054054044</v>
      </c>
      <c r="E93" s="45">
        <f t="shared" ref="E93" si="301">+IFERROR(E92/D92-1,"nm")</f>
        <v>0.12606635071090055</v>
      </c>
      <c r="F93" s="45">
        <f t="shared" ref="F93" si="302">+IFERROR(F92/E92-1,"nm")</f>
        <v>0.26936026936026947</v>
      </c>
      <c r="G93" s="45">
        <f t="shared" ref="G93" si="303">+IFERROR(G92/F92-1,"nm")</f>
        <v>0.19893899204244025</v>
      </c>
      <c r="H93" s="45">
        <f t="shared" ref="H93" si="304">+IFERROR(H92/G92-1,"nm")</f>
        <v>4.8672566371681381E-2</v>
      </c>
      <c r="I93" s="45">
        <f t="shared" ref="I93" si="305">+IFERROR(I92/H92-1,"nm")</f>
        <v>0.2378691983122363</v>
      </c>
      <c r="J93" s="45">
        <f>+IFERROR(J92/I92-1,"nm")</f>
        <v>-0.17426501917341286</v>
      </c>
      <c r="K93" s="71">
        <f>+K94+K95</f>
        <v>-0.21</v>
      </c>
      <c r="L93" s="71">
        <f t="shared" ref="L93:O93" si="306">+L94+L95</f>
        <v>-0.21</v>
      </c>
      <c r="M93" s="71">
        <f t="shared" si="306"/>
        <v>-0.21</v>
      </c>
      <c r="N93" s="71">
        <f t="shared" si="306"/>
        <v>-0.21</v>
      </c>
      <c r="O93" s="71">
        <f t="shared" si="306"/>
        <v>-0.21</v>
      </c>
    </row>
    <row r="94" spans="1:16" x14ac:dyDescent="0.25">
      <c r="A94" s="42" t="s">
        <v>137</v>
      </c>
      <c r="B94" s="45">
        <f>+Historicals!B199</f>
        <v>0.01</v>
      </c>
      <c r="C94" s="45">
        <f>+Historicals!C199</f>
        <v>7.0000000000000007E-2</v>
      </c>
      <c r="D94" s="45">
        <f>+Historicals!D199</f>
        <v>0.17</v>
      </c>
      <c r="E94" s="45">
        <f>+Historicals!E199</f>
        <v>0.18</v>
      </c>
      <c r="F94" s="45">
        <f>+Historicals!F199</f>
        <v>0.23</v>
      </c>
      <c r="G94" s="45">
        <f>+Historicals!G199</f>
        <v>0.23</v>
      </c>
      <c r="H94" s="45">
        <f>+Historicals!H199</f>
        <v>0.08</v>
      </c>
      <c r="I94" s="45">
        <f>+Historicals!I199</f>
        <v>0.19</v>
      </c>
      <c r="J94" s="45">
        <f>+Historicals!J199</f>
        <v>-0.21</v>
      </c>
      <c r="K94" s="72">
        <f>+J94</f>
        <v>-0.21</v>
      </c>
      <c r="L94" s="72">
        <f t="shared" ref="L94:L95" si="307">+K94</f>
        <v>-0.21</v>
      </c>
      <c r="M94" s="72">
        <f t="shared" ref="M94:M95" si="308">+L94</f>
        <v>-0.21</v>
      </c>
      <c r="N94" s="72">
        <f t="shared" ref="N94:N95" si="309">+M94</f>
        <v>-0.21</v>
      </c>
      <c r="O94" s="72">
        <f t="shared" ref="O94:O95" si="310">+N94</f>
        <v>-0.21</v>
      </c>
    </row>
    <row r="95" spans="1:16" x14ac:dyDescent="0.25">
      <c r="A95" s="42" t="s">
        <v>138</v>
      </c>
      <c r="B95" s="45" t="str">
        <f t="shared" ref="B95:I95" si="311">+IFERROR(B93-B94,"nm")</f>
        <v>nm</v>
      </c>
      <c r="C95" s="45">
        <f t="shared" si="311"/>
        <v>-1.4063926940639238E-2</v>
      </c>
      <c r="D95" s="45">
        <f t="shared" si="311"/>
        <v>-2.9459459459459575E-2</v>
      </c>
      <c r="E95" s="45">
        <f t="shared" si="311"/>
        <v>-5.3933649289099439E-2</v>
      </c>
      <c r="F95" s="45">
        <f t="shared" si="311"/>
        <v>3.9360269360269456E-2</v>
      </c>
      <c r="G95" s="45">
        <f t="shared" si="311"/>
        <v>-3.1061007957559755E-2</v>
      </c>
      <c r="H95" s="45">
        <f t="shared" si="311"/>
        <v>-3.1327433628318621E-2</v>
      </c>
      <c r="I95" s="45">
        <f t="shared" si="311"/>
        <v>4.7869198312236294E-2</v>
      </c>
      <c r="J95" s="45">
        <f>+IFERROR(J93-J94,"nm")</f>
        <v>3.5734980826587132E-2</v>
      </c>
      <c r="K95" s="72">
        <v>0</v>
      </c>
      <c r="L95" s="72">
        <f t="shared" si="307"/>
        <v>0</v>
      </c>
      <c r="M95" s="72">
        <f t="shared" si="308"/>
        <v>0</v>
      </c>
      <c r="N95" s="72">
        <f t="shared" si="309"/>
        <v>0</v>
      </c>
      <c r="O95" s="72">
        <f t="shared" si="310"/>
        <v>0</v>
      </c>
    </row>
    <row r="96" spans="1:16" x14ac:dyDescent="0.25">
      <c r="A96" s="43" t="s">
        <v>115</v>
      </c>
      <c r="B96" s="3">
        <f>+Historicals!B128</f>
        <v>126</v>
      </c>
      <c r="C96" s="3">
        <f>+Historicals!C128</f>
        <v>126</v>
      </c>
      <c r="D96" s="3">
        <f>+Historicals!D128</f>
        <v>131</v>
      </c>
      <c r="E96" s="3">
        <f>+Historicals!E128</f>
        <v>129</v>
      </c>
      <c r="F96" s="3">
        <f>+Historicals!F128</f>
        <v>130</v>
      </c>
      <c r="G96" s="3">
        <f>+Historicals!G128</f>
        <v>138</v>
      </c>
      <c r="H96" s="3">
        <f>+Historicals!H128</f>
        <v>148</v>
      </c>
      <c r="I96" s="3">
        <f>+Historicals!I128</f>
        <v>195</v>
      </c>
      <c r="J96" s="3">
        <f>+Historicals!J128</f>
        <v>193</v>
      </c>
      <c r="K96" s="76">
        <f>+J96*(1+K97)</f>
        <v>181.42</v>
      </c>
      <c r="L96" s="76">
        <f t="shared" ref="L96" si="312">+K96*(1+L97)</f>
        <v>170.53479999999999</v>
      </c>
      <c r="M96" s="76">
        <f t="shared" ref="M96" si="313">+L96*(1+M97)</f>
        <v>160.30271199999999</v>
      </c>
      <c r="N96" s="76">
        <f t="shared" ref="N96" si="314">+M96*(1+N97)</f>
        <v>150.68454927999997</v>
      </c>
      <c r="O96" s="76">
        <f t="shared" ref="O96" si="315">+N96*(1+O97)</f>
        <v>141.64347632319996</v>
      </c>
    </row>
    <row r="97" spans="1:16" x14ac:dyDescent="0.25">
      <c r="A97" s="42" t="s">
        <v>129</v>
      </c>
      <c r="B97" s="45" t="str">
        <f t="shared" ref="B97" si="316">+IFERROR(B96/A96-1,"nm")</f>
        <v>nm</v>
      </c>
      <c r="C97" s="45">
        <f t="shared" ref="C97:D97" si="317">+IFERROR(C96/B96-1,"nm")</f>
        <v>0</v>
      </c>
      <c r="D97" s="45">
        <f t="shared" si="317"/>
        <v>3.9682539682539764E-2</v>
      </c>
      <c r="E97" s="45">
        <f t="shared" ref="E97" si="318">+IFERROR(E96/D96-1,"nm")</f>
        <v>-1.5267175572519109E-2</v>
      </c>
      <c r="F97" s="45">
        <f t="shared" ref="F97" si="319">+IFERROR(F96/E96-1,"nm")</f>
        <v>7.7519379844961378E-3</v>
      </c>
      <c r="G97" s="45">
        <f t="shared" ref="G97" si="320">+IFERROR(G96/F96-1,"nm")</f>
        <v>6.1538461538461542E-2</v>
      </c>
      <c r="H97" s="45">
        <f t="shared" ref="H97" si="321">+IFERROR(H96/G96-1,"nm")</f>
        <v>7.2463768115942129E-2</v>
      </c>
      <c r="I97" s="45">
        <f t="shared" ref="I97" si="322">+IFERROR(I96/H96-1,"nm")</f>
        <v>0.31756756756756754</v>
      </c>
      <c r="J97" s="45">
        <f>+IFERROR(J96/I96-1,"nm")</f>
        <v>-1.025641025641022E-2</v>
      </c>
      <c r="K97" s="71">
        <f>+K98+K99</f>
        <v>-0.06</v>
      </c>
      <c r="L97" s="71">
        <f t="shared" ref="L97:O97" si="323">+L98+L99</f>
        <v>-0.06</v>
      </c>
      <c r="M97" s="71">
        <f t="shared" si="323"/>
        <v>-0.06</v>
      </c>
      <c r="N97" s="71">
        <f t="shared" si="323"/>
        <v>-0.06</v>
      </c>
      <c r="O97" s="71">
        <f t="shared" si="323"/>
        <v>-0.06</v>
      </c>
    </row>
    <row r="98" spans="1:16" x14ac:dyDescent="0.25">
      <c r="A98" s="42" t="s">
        <v>137</v>
      </c>
      <c r="B98" s="45">
        <f>+Historicals!B200</f>
        <v>-0.11</v>
      </c>
      <c r="C98" s="45">
        <f>+Historicals!C200</f>
        <v>0.01</v>
      </c>
      <c r="D98" s="45">
        <f>+Historicals!D200</f>
        <v>7.0000000000000007E-2</v>
      </c>
      <c r="E98" s="45">
        <f>+Historicals!E200</f>
        <v>0.03</v>
      </c>
      <c r="F98" s="45">
        <f>+Historicals!F200</f>
        <v>-0.01</v>
      </c>
      <c r="G98" s="45">
        <f>+Historicals!G200</f>
        <v>0.08</v>
      </c>
      <c r="H98" s="45">
        <f>+Historicals!H200</f>
        <v>0.11</v>
      </c>
      <c r="I98" s="45">
        <f>+Historicals!I200</f>
        <v>0.26</v>
      </c>
      <c r="J98" s="45">
        <f>+Historicals!J200</f>
        <v>-0.06</v>
      </c>
      <c r="K98" s="72">
        <f>+J98</f>
        <v>-0.06</v>
      </c>
      <c r="L98" s="72">
        <f t="shared" ref="L98:L99" si="324">+K98</f>
        <v>-0.06</v>
      </c>
      <c r="M98" s="72">
        <f t="shared" ref="M98:M99" si="325">+L98</f>
        <v>-0.06</v>
      </c>
      <c r="N98" s="72">
        <f t="shared" ref="N98:N99" si="326">+M98</f>
        <v>-0.06</v>
      </c>
      <c r="O98" s="72">
        <f t="shared" ref="O98:O99" si="327">+N98</f>
        <v>-0.06</v>
      </c>
    </row>
    <row r="99" spans="1:16" x14ac:dyDescent="0.25">
      <c r="A99" s="42" t="s">
        <v>138</v>
      </c>
      <c r="B99" s="45" t="str">
        <f t="shared" ref="B99:I99" si="328">+IFERROR(B97-B98,"nm")</f>
        <v>nm</v>
      </c>
      <c r="C99" s="45">
        <f t="shared" si="328"/>
        <v>-0.01</v>
      </c>
      <c r="D99" s="45">
        <f t="shared" si="328"/>
        <v>-3.0317460317460243E-2</v>
      </c>
      <c r="E99" s="45">
        <f t="shared" si="328"/>
        <v>-4.5267175572519108E-2</v>
      </c>
      <c r="F99" s="45">
        <f t="shared" si="328"/>
        <v>1.775193798449614E-2</v>
      </c>
      <c r="G99" s="45">
        <f t="shared" si="328"/>
        <v>-1.846153846153846E-2</v>
      </c>
      <c r="H99" s="45">
        <f t="shared" si="328"/>
        <v>-3.7536231884057872E-2</v>
      </c>
      <c r="I99" s="45">
        <f t="shared" si="328"/>
        <v>5.7567567567567535E-2</v>
      </c>
      <c r="J99" s="45">
        <f>+IFERROR(J97-J98,"nm")</f>
        <v>4.9743589743589778E-2</v>
      </c>
      <c r="K99" s="72">
        <v>0</v>
      </c>
      <c r="L99" s="72">
        <f t="shared" si="324"/>
        <v>0</v>
      </c>
      <c r="M99" s="72">
        <f t="shared" si="325"/>
        <v>0</v>
      </c>
      <c r="N99" s="72">
        <f t="shared" si="326"/>
        <v>0</v>
      </c>
      <c r="O99" s="72">
        <f t="shared" si="327"/>
        <v>0</v>
      </c>
    </row>
    <row r="100" spans="1:16" x14ac:dyDescent="0.25">
      <c r="A100" s="9" t="s">
        <v>130</v>
      </c>
      <c r="B100" s="46">
        <f t="shared" ref="B100:I100" si="329">+B107+B103</f>
        <v>854</v>
      </c>
      <c r="C100" s="46">
        <f t="shared" si="329"/>
        <v>1039</v>
      </c>
      <c r="D100" s="46">
        <f t="shared" si="329"/>
        <v>1420</v>
      </c>
      <c r="E100" s="46">
        <f t="shared" si="329"/>
        <v>1561</v>
      </c>
      <c r="F100" s="46">
        <f t="shared" si="329"/>
        <v>1863</v>
      </c>
      <c r="G100" s="46">
        <f t="shared" si="329"/>
        <v>2426</v>
      </c>
      <c r="H100" s="46">
        <f t="shared" si="329"/>
        <v>2534</v>
      </c>
      <c r="I100" s="46">
        <f t="shared" si="329"/>
        <v>3289</v>
      </c>
      <c r="J100" s="46">
        <f>+J107+J103</f>
        <v>2406</v>
      </c>
      <c r="K100" s="77">
        <f>+J100*(1+K101)</f>
        <v>1760.0595925813316</v>
      </c>
      <c r="L100" s="77">
        <f t="shared" ref="L100:O100" si="330">+K100*(1+L101)</f>
        <v>1287.5352325176905</v>
      </c>
      <c r="M100" s="77">
        <f t="shared" si="330"/>
        <v>941.8697991600983</v>
      </c>
      <c r="N100" s="77">
        <f t="shared" si="330"/>
        <v>689.00539275743279</v>
      </c>
      <c r="O100" s="77">
        <f t="shared" si="330"/>
        <v>504.02766037530654</v>
      </c>
    </row>
    <row r="101" spans="1:16" x14ac:dyDescent="0.25">
      <c r="A101" s="44" t="s">
        <v>129</v>
      </c>
      <c r="B101" s="45" t="str">
        <f t="shared" ref="B101:D101" si="331">+IFERROR(B100/A100-1,"nm")</f>
        <v>nm</v>
      </c>
      <c r="C101" s="45">
        <f t="shared" si="331"/>
        <v>0.21662763466042145</v>
      </c>
      <c r="D101" s="45">
        <f t="shared" si="331"/>
        <v>0.36669874879692022</v>
      </c>
      <c r="E101" s="45">
        <f t="shared" ref="E101" si="332">+IFERROR(E100/D100-1,"nm")</f>
        <v>9.9295774647887303E-2</v>
      </c>
      <c r="F101" s="45">
        <f t="shared" ref="F101" si="333">+IFERROR(F100/E100-1,"nm")</f>
        <v>0.19346572709801402</v>
      </c>
      <c r="G101" s="45">
        <f t="shared" ref="G101" si="334">+IFERROR(G100/F100-1,"nm")</f>
        <v>0.3022007514761138</v>
      </c>
      <c r="H101" s="45">
        <f t="shared" ref="H101" si="335">+IFERROR(H100/G100-1,"nm")</f>
        <v>4.4517724649629109E-2</v>
      </c>
      <c r="I101" s="45">
        <f t="shared" ref="I101" si="336">+IFERROR(I100/H100-1,"nm")</f>
        <v>0.29794790844514596</v>
      </c>
      <c r="J101" s="45">
        <f>+IFERROR(J100/I100-1,"nm")</f>
        <v>-0.26847065977500761</v>
      </c>
      <c r="K101" s="71">
        <f>+J101</f>
        <v>-0.26847065977500761</v>
      </c>
      <c r="L101" s="71">
        <f t="shared" ref="L101:O101" si="337">+K101</f>
        <v>-0.26847065977500761</v>
      </c>
      <c r="M101" s="71">
        <f t="shared" si="337"/>
        <v>-0.26847065977500761</v>
      </c>
      <c r="N101" s="71">
        <f t="shared" si="337"/>
        <v>-0.26847065977500761</v>
      </c>
      <c r="O101" s="71">
        <f t="shared" si="337"/>
        <v>-0.26847065977500761</v>
      </c>
    </row>
    <row r="102" spans="1:16" x14ac:dyDescent="0.25">
      <c r="A102" s="44" t="s">
        <v>131</v>
      </c>
      <c r="B102" s="45">
        <f>+IFERROR(B100/B$86,"nm")</f>
        <v>0.32820906994619525</v>
      </c>
      <c r="C102" s="45">
        <f t="shared" ref="C102:O102" si="338">+IFERROR(C100/C$86,"nm")</f>
        <v>0.33876752526899251</v>
      </c>
      <c r="D102" s="45">
        <f t="shared" si="338"/>
        <v>0.37516512549537651</v>
      </c>
      <c r="E102" s="45">
        <f t="shared" si="338"/>
        <v>0.36842105263157893</v>
      </c>
      <c r="F102" s="45">
        <f t="shared" si="338"/>
        <v>0.36287495130502534</v>
      </c>
      <c r="G102" s="45">
        <f t="shared" si="338"/>
        <v>0.3907860824742268</v>
      </c>
      <c r="H102" s="45">
        <f t="shared" si="338"/>
        <v>0.37939811349004343</v>
      </c>
      <c r="I102" s="45">
        <f t="shared" si="338"/>
        <v>0.39674306393244874</v>
      </c>
      <c r="J102" s="45">
        <f t="shared" si="338"/>
        <v>0.31880217304889358</v>
      </c>
      <c r="K102" s="45">
        <f t="shared" si="338"/>
        <v>0.25617291083380223</v>
      </c>
      <c r="L102" s="45">
        <f t="shared" si="338"/>
        <v>0.20584728020344639</v>
      </c>
      <c r="M102" s="45">
        <f t="shared" si="338"/>
        <v>0.16540821052951474</v>
      </c>
      <c r="N102" s="45">
        <f t="shared" si="338"/>
        <v>0.13291346907054349</v>
      </c>
      <c r="O102" s="45">
        <f t="shared" si="338"/>
        <v>0.10680237821213884</v>
      </c>
    </row>
    <row r="103" spans="1:16" x14ac:dyDescent="0.25">
      <c r="A103" s="9" t="s">
        <v>132</v>
      </c>
      <c r="B103" s="9">
        <f>+Historicals!B179</f>
        <v>38</v>
      </c>
      <c r="C103" s="9">
        <f>+Historicals!C179</f>
        <v>46</v>
      </c>
      <c r="D103" s="9">
        <f>+Historicals!D179</f>
        <v>48</v>
      </c>
      <c r="E103" s="9">
        <f>+Historicals!E179</f>
        <v>54</v>
      </c>
      <c r="F103" s="9">
        <f>+Historicals!F179</f>
        <v>56</v>
      </c>
      <c r="G103" s="9">
        <f>+Historicals!G179</f>
        <v>50</v>
      </c>
      <c r="H103" s="9">
        <f>+Historicals!H179</f>
        <v>44</v>
      </c>
      <c r="I103" s="9">
        <f>+Historicals!I179</f>
        <v>46</v>
      </c>
      <c r="J103" s="9">
        <f>+Historicals!J179</f>
        <v>41</v>
      </c>
      <c r="K103" s="78">
        <f>+J103*(1+K104)</f>
        <v>36.543478260869563</v>
      </c>
      <c r="L103" s="78">
        <f t="shared" ref="L103:O103" si="339">+K103*(1+L104)</f>
        <v>32.571361058601127</v>
      </c>
      <c r="M103" s="78">
        <f t="shared" si="339"/>
        <v>29.030995726144482</v>
      </c>
      <c r="N103" s="78">
        <f t="shared" si="339"/>
        <v>25.875452712433123</v>
      </c>
      <c r="O103" s="78">
        <f t="shared" si="339"/>
        <v>23.062903504559955</v>
      </c>
      <c r="P103" s="83"/>
    </row>
    <row r="104" spans="1:16" x14ac:dyDescent="0.25">
      <c r="A104" s="44" t="s">
        <v>129</v>
      </c>
      <c r="B104" s="45" t="str">
        <f t="shared" ref="B104:D104" si="340">+IFERROR(B103/A103-1,"nm")</f>
        <v>nm</v>
      </c>
      <c r="C104" s="45">
        <f t="shared" si="340"/>
        <v>0.21052631578947367</v>
      </c>
      <c r="D104" s="45">
        <f t="shared" si="340"/>
        <v>4.3478260869565188E-2</v>
      </c>
      <c r="E104" s="45">
        <f t="shared" ref="E104" si="341">+IFERROR(E103/D103-1,"nm")</f>
        <v>0.125</v>
      </c>
      <c r="F104" s="45">
        <f t="shared" ref="F104" si="342">+IFERROR(F103/E103-1,"nm")</f>
        <v>3.7037037037036979E-2</v>
      </c>
      <c r="G104" s="45">
        <f t="shared" ref="G104" si="343">+IFERROR(G103/F103-1,"nm")</f>
        <v>-0.1071428571428571</v>
      </c>
      <c r="H104" s="45">
        <f t="shared" ref="H104" si="344">+IFERROR(H103/G103-1,"nm")</f>
        <v>-0.12</v>
      </c>
      <c r="I104" s="45">
        <f t="shared" ref="I104" si="345">+IFERROR(I103/H103-1,"nm")</f>
        <v>4.5454545454545414E-2</v>
      </c>
      <c r="J104" s="45">
        <f>+IFERROR(J103/I103-1,"nm")</f>
        <v>-0.10869565217391308</v>
      </c>
      <c r="K104" s="79">
        <f>+J104</f>
        <v>-0.10869565217391308</v>
      </c>
      <c r="L104" s="79">
        <f t="shared" ref="L104:O104" si="346">+K104</f>
        <v>-0.10869565217391308</v>
      </c>
      <c r="M104" s="79">
        <f t="shared" si="346"/>
        <v>-0.10869565217391308</v>
      </c>
      <c r="N104" s="79">
        <f t="shared" si="346"/>
        <v>-0.10869565217391308</v>
      </c>
      <c r="O104" s="79">
        <f t="shared" si="346"/>
        <v>-0.10869565217391308</v>
      </c>
      <c r="P104" s="83"/>
    </row>
    <row r="105" spans="1:16" x14ac:dyDescent="0.25">
      <c r="A105" s="44" t="s">
        <v>133</v>
      </c>
      <c r="B105" s="45">
        <f>+IFERROR(B103/B$86,"nm")</f>
        <v>1.4604150653343582E-2</v>
      </c>
      <c r="C105" s="45">
        <f t="shared" ref="C105:O105" si="347">+IFERROR(C103/C$86,"nm")</f>
        <v>1.4998369742419302E-2</v>
      </c>
      <c r="D105" s="45">
        <f t="shared" si="347"/>
        <v>1.2681638044914135E-2</v>
      </c>
      <c r="E105" s="45">
        <f t="shared" si="347"/>
        <v>1.2744866650932263E-2</v>
      </c>
      <c r="F105" s="45">
        <f t="shared" si="347"/>
        <v>1.090767432800935E-2</v>
      </c>
      <c r="G105" s="45">
        <f t="shared" si="347"/>
        <v>8.0541237113402053E-3</v>
      </c>
      <c r="H105" s="45">
        <f t="shared" si="347"/>
        <v>6.5878125467884411E-3</v>
      </c>
      <c r="I105" s="45">
        <f t="shared" si="347"/>
        <v>5.5488540410132689E-3</v>
      </c>
      <c r="J105" s="45">
        <f t="shared" si="347"/>
        <v>5.4326222340002651E-3</v>
      </c>
      <c r="K105" s="45">
        <f t="shared" si="347"/>
        <v>5.3188251338405412E-3</v>
      </c>
      <c r="L105" s="45">
        <f t="shared" si="347"/>
        <v>5.2074117407465712E-3</v>
      </c>
      <c r="M105" s="45">
        <f t="shared" si="347"/>
        <v>5.0983321232230261E-3</v>
      </c>
      <c r="N105" s="45">
        <f t="shared" si="347"/>
        <v>4.9915373956892582E-3</v>
      </c>
      <c r="O105" s="45">
        <f t="shared" si="347"/>
        <v>4.8869796965705396E-3</v>
      </c>
      <c r="P105" s="83"/>
    </row>
    <row r="106" spans="1:16" x14ac:dyDescent="0.25">
      <c r="A106" s="75" t="s">
        <v>149</v>
      </c>
      <c r="B106" s="71">
        <f t="shared" ref="B106:O106" si="348">+IFERROR(B103/B113,"nm")</f>
        <v>0.16379310344827586</v>
      </c>
      <c r="C106" s="71">
        <f t="shared" si="348"/>
        <v>0.18110236220472442</v>
      </c>
      <c r="D106" s="71">
        <f t="shared" si="348"/>
        <v>0.20512820512820512</v>
      </c>
      <c r="E106" s="71">
        <f t="shared" si="348"/>
        <v>0.24</v>
      </c>
      <c r="F106" s="71">
        <f t="shared" si="348"/>
        <v>0.21875</v>
      </c>
      <c r="G106" s="71">
        <f t="shared" si="348"/>
        <v>0.2109704641350211</v>
      </c>
      <c r="H106" s="71">
        <f t="shared" si="348"/>
        <v>0.20560747663551401</v>
      </c>
      <c r="I106" s="71">
        <f t="shared" si="348"/>
        <v>0.15972222222222221</v>
      </c>
      <c r="J106" s="71">
        <f t="shared" si="348"/>
        <v>0.13531353135313531</v>
      </c>
      <c r="K106" s="71">
        <f t="shared" si="348"/>
        <v>0.11463496758629801</v>
      </c>
      <c r="L106" s="71">
        <f t="shared" si="348"/>
        <v>9.7116494278878376E-2</v>
      </c>
      <c r="M106" s="71">
        <f t="shared" si="348"/>
        <v>8.2275187576768258E-2</v>
      </c>
      <c r="N106" s="71">
        <f t="shared" si="348"/>
        <v>6.9701923870460578E-2</v>
      </c>
      <c r="O106" s="71">
        <f t="shared" si="348"/>
        <v>5.9050101668991134E-2</v>
      </c>
    </row>
    <row r="107" spans="1:16" x14ac:dyDescent="0.25">
      <c r="A107" s="9" t="s">
        <v>134</v>
      </c>
      <c r="B107" s="9">
        <f>+Historicals!B146</f>
        <v>816</v>
      </c>
      <c r="C107" s="9">
        <f>+Historicals!C146</f>
        <v>993</v>
      </c>
      <c r="D107" s="9">
        <f>+Historicals!D146</f>
        <v>1372</v>
      </c>
      <c r="E107" s="9">
        <f>+Historicals!E146</f>
        <v>1507</v>
      </c>
      <c r="F107" s="9">
        <f>+Historicals!F146</f>
        <v>1807</v>
      </c>
      <c r="G107" s="9">
        <f>+Historicals!G146</f>
        <v>2376</v>
      </c>
      <c r="H107" s="9">
        <f>+Historicals!H146</f>
        <v>2490</v>
      </c>
      <c r="I107" s="9">
        <f>+Historicals!I146</f>
        <v>3243</v>
      </c>
      <c r="J107" s="9">
        <f>+Historicals!J146</f>
        <v>2365</v>
      </c>
      <c r="K107" s="70">
        <f>+J107*(1+K108)</f>
        <v>1724.7070613629355</v>
      </c>
      <c r="L107" s="70">
        <f t="shared" ref="L107:O107" si="349">+K107*(1+L108)</f>
        <v>1257.7650940867538</v>
      </c>
      <c r="M107" s="70">
        <f t="shared" si="349"/>
        <v>917.24158110242763</v>
      </c>
      <c r="N107" s="70">
        <f t="shared" si="349"/>
        <v>668.91037289770009</v>
      </c>
      <c r="O107" s="70">
        <f t="shared" si="349"/>
        <v>487.81160404041339</v>
      </c>
    </row>
    <row r="108" spans="1:16" x14ac:dyDescent="0.25">
      <c r="A108" s="44" t="s">
        <v>129</v>
      </c>
      <c r="B108" s="45" t="str">
        <f t="shared" ref="B108:D108" si="350">+IFERROR(B107/A107-1,"nm")</f>
        <v>nm</v>
      </c>
      <c r="C108" s="45">
        <f t="shared" si="350"/>
        <v>0.21691176470588225</v>
      </c>
      <c r="D108" s="45">
        <f t="shared" si="350"/>
        <v>0.38167170191339372</v>
      </c>
      <c r="E108" s="45">
        <f t="shared" ref="E108" si="351">+IFERROR(E107/D107-1,"nm")</f>
        <v>9.8396501457725938E-2</v>
      </c>
      <c r="F108" s="45">
        <f t="shared" ref="F108" si="352">+IFERROR(F107/E107-1,"nm")</f>
        <v>0.19907100199071004</v>
      </c>
      <c r="G108" s="45">
        <f t="shared" ref="G108" si="353">+IFERROR(G107/F107-1,"nm")</f>
        <v>0.31488655229662421</v>
      </c>
      <c r="H108" s="45">
        <f t="shared" ref="H108" si="354">+IFERROR(H107/G107-1,"nm")</f>
        <v>4.7979797979798011E-2</v>
      </c>
      <c r="I108" s="45">
        <f t="shared" ref="I108" si="355">+IFERROR(I107/H107-1,"nm")</f>
        <v>0.30240963855421676</v>
      </c>
      <c r="J108" s="45">
        <f>+IFERROR(J107/I107-1,"nm")</f>
        <v>-0.27073697193956214</v>
      </c>
      <c r="K108" s="71">
        <f>+J108</f>
        <v>-0.27073697193956214</v>
      </c>
      <c r="L108" s="71">
        <f t="shared" ref="L108:O108" si="356">+K108</f>
        <v>-0.27073697193956214</v>
      </c>
      <c r="M108" s="71">
        <f t="shared" si="356"/>
        <v>-0.27073697193956214</v>
      </c>
      <c r="N108" s="71">
        <f t="shared" si="356"/>
        <v>-0.27073697193956214</v>
      </c>
      <c r="O108" s="71">
        <f t="shared" si="356"/>
        <v>-0.27073697193956214</v>
      </c>
    </row>
    <row r="109" spans="1:16" x14ac:dyDescent="0.25">
      <c r="A109" s="44" t="s">
        <v>131</v>
      </c>
      <c r="B109" s="45">
        <f>+IFERROR(B107/B$86,"nm")</f>
        <v>0.31360491929285167</v>
      </c>
      <c r="C109" s="45">
        <f t="shared" ref="C109:J109" si="357">+IFERROR(C107/C$86,"nm")</f>
        <v>0.3237691555265732</v>
      </c>
      <c r="D109" s="45">
        <f t="shared" si="357"/>
        <v>0.36248348745046233</v>
      </c>
      <c r="E109" s="45">
        <f t="shared" si="357"/>
        <v>0.35567618598064671</v>
      </c>
      <c r="F109" s="45">
        <f t="shared" si="357"/>
        <v>0.35196727697701596</v>
      </c>
      <c r="G109" s="45">
        <f t="shared" si="357"/>
        <v>0.38273195876288657</v>
      </c>
      <c r="H109" s="45">
        <f t="shared" si="357"/>
        <v>0.37281030094325496</v>
      </c>
      <c r="I109" s="45">
        <f t="shared" si="357"/>
        <v>0.39119420989143544</v>
      </c>
      <c r="J109" s="45">
        <f t="shared" si="357"/>
        <v>0.31336955081489332</v>
      </c>
      <c r="K109" s="71">
        <f>+IFERROR(K107/K$86,"nm")</f>
        <v>0.25102742549584434</v>
      </c>
      <c r="L109" s="71">
        <f t="shared" ref="L109:O109" si="358">+IFERROR(L107/L$86,"nm")</f>
        <v>0.20108771955413871</v>
      </c>
      <c r="M109" s="71">
        <f t="shared" si="358"/>
        <v>0.1610830803670627</v>
      </c>
      <c r="N109" s="71">
        <f t="shared" si="358"/>
        <v>0.12903701348881069</v>
      </c>
      <c r="O109" s="71">
        <f t="shared" si="358"/>
        <v>0.10336623071876715</v>
      </c>
    </row>
    <row r="110" spans="1:16" x14ac:dyDescent="0.25">
      <c r="A110" s="9" t="s">
        <v>135</v>
      </c>
      <c r="B110" s="9">
        <f>+Historicals!B168</f>
        <v>63</v>
      </c>
      <c r="C110" s="9">
        <f>+Historicals!C168</f>
        <v>69</v>
      </c>
      <c r="D110" s="9">
        <f>+Historicals!D168</f>
        <v>44</v>
      </c>
      <c r="E110" s="9">
        <f>+Historicals!E168</f>
        <v>51</v>
      </c>
      <c r="F110" s="9">
        <f>+Historicals!F168</f>
        <v>76</v>
      </c>
      <c r="G110" s="9">
        <f>+Historicals!G168</f>
        <v>49</v>
      </c>
      <c r="H110" s="9">
        <f>+Historicals!H168</f>
        <v>28</v>
      </c>
      <c r="I110" s="9">
        <f>+Historicals!I168</f>
        <v>94</v>
      </c>
      <c r="J110" s="9">
        <f>+Historicals!J168</f>
        <v>78</v>
      </c>
      <c r="K110" s="77">
        <f>+J110*(1+K111)</f>
        <v>64.723404255319153</v>
      </c>
      <c r="L110" s="77">
        <f t="shared" ref="L110:O110" si="359">+K110*(1+L111)</f>
        <v>53.706654594839293</v>
      </c>
      <c r="M110" s="77">
        <f t="shared" si="359"/>
        <v>44.565096365930479</v>
      </c>
      <c r="N110" s="77">
        <f t="shared" si="359"/>
        <v>36.979548048325292</v>
      </c>
      <c r="O110" s="77">
        <f t="shared" si="359"/>
        <v>30.68515689116354</v>
      </c>
    </row>
    <row r="111" spans="1:16" x14ac:dyDescent="0.25">
      <c r="A111" s="44" t="s">
        <v>129</v>
      </c>
      <c r="B111" s="45" t="str">
        <f t="shared" ref="B111:D111" si="360">+IFERROR(B110/A110-1,"nm")</f>
        <v>nm</v>
      </c>
      <c r="C111" s="45">
        <f t="shared" si="360"/>
        <v>9.5238095238095344E-2</v>
      </c>
      <c r="D111" s="45">
        <f t="shared" si="360"/>
        <v>-0.3623188405797102</v>
      </c>
      <c r="E111" s="45">
        <f t="shared" ref="E111" si="361">+IFERROR(E110/D110-1,"nm")</f>
        <v>0.15909090909090917</v>
      </c>
      <c r="F111" s="45">
        <f t="shared" ref="F111" si="362">+IFERROR(F110/E110-1,"nm")</f>
        <v>0.49019607843137258</v>
      </c>
      <c r="G111" s="45">
        <f t="shared" ref="G111" si="363">+IFERROR(G110/F110-1,"nm")</f>
        <v>-0.35526315789473684</v>
      </c>
      <c r="H111" s="45">
        <f t="shared" ref="H111" si="364">+IFERROR(H110/G110-1,"nm")</f>
        <v>-0.4285714285714286</v>
      </c>
      <c r="I111" s="45">
        <f t="shared" ref="I111" si="365">+IFERROR(I110/H110-1,"nm")</f>
        <v>2.3571428571428572</v>
      </c>
      <c r="J111" s="45">
        <f>+IFERROR(J110/I110-1,"nm")</f>
        <v>-0.17021276595744683</v>
      </c>
      <c r="K111" s="71">
        <f>+J111</f>
        <v>-0.17021276595744683</v>
      </c>
      <c r="L111" s="71">
        <f t="shared" ref="L111:O111" si="366">+K111</f>
        <v>-0.17021276595744683</v>
      </c>
      <c r="M111" s="71">
        <f t="shared" si="366"/>
        <v>-0.17021276595744683</v>
      </c>
      <c r="N111" s="71">
        <f t="shared" si="366"/>
        <v>-0.17021276595744683</v>
      </c>
      <c r="O111" s="71">
        <f t="shared" si="366"/>
        <v>-0.17021276595744683</v>
      </c>
    </row>
    <row r="112" spans="1:16" x14ac:dyDescent="0.25">
      <c r="A112" s="44" t="s">
        <v>133</v>
      </c>
      <c r="B112" s="45">
        <f>+IFERROR(B110/B$86,"nm")</f>
        <v>2.4212144504227519E-2</v>
      </c>
      <c r="C112" s="45">
        <f t="shared" ref="C112:O112" si="367">+IFERROR(C110/C$86,"nm")</f>
        <v>2.2497554613628953E-2</v>
      </c>
      <c r="D112" s="45">
        <f t="shared" si="367"/>
        <v>1.1624834874504624E-2</v>
      </c>
      <c r="E112" s="45">
        <f t="shared" si="367"/>
        <v>1.2036818503658248E-2</v>
      </c>
      <c r="F112" s="45">
        <f t="shared" si="367"/>
        <v>1.4803272302298403E-2</v>
      </c>
      <c r="G112" s="45">
        <f t="shared" si="367"/>
        <v>7.8930412371134018E-3</v>
      </c>
      <c r="H112" s="45">
        <f t="shared" si="367"/>
        <v>4.1922443479562805E-3</v>
      </c>
      <c r="I112" s="45">
        <f t="shared" si="367"/>
        <v>1.1338962605548853E-2</v>
      </c>
      <c r="J112" s="45">
        <f t="shared" si="367"/>
        <v>1.0335232542732211E-2</v>
      </c>
      <c r="K112" s="45">
        <f t="shared" si="367"/>
        <v>9.4203531159083968E-3</v>
      </c>
      <c r="L112" s="45">
        <f t="shared" si="367"/>
        <v>8.5864592268714447E-3</v>
      </c>
      <c r="M112" s="45">
        <f t="shared" si="367"/>
        <v>7.8263819994412523E-3</v>
      </c>
      <c r="N112" s="45">
        <f t="shared" si="367"/>
        <v>7.1335871495771218E-3</v>
      </c>
      <c r="O112" s="45">
        <f t="shared" si="367"/>
        <v>6.5021188109965619E-3</v>
      </c>
    </row>
    <row r="113" spans="1:15" x14ac:dyDescent="0.25">
      <c r="A113" s="70" t="s">
        <v>148</v>
      </c>
      <c r="B113" s="88">
        <f>+Historicals!B157</f>
        <v>232</v>
      </c>
      <c r="C113" s="88">
        <f>+Historicals!C157</f>
        <v>254</v>
      </c>
      <c r="D113" s="88">
        <f>+Historicals!D157</f>
        <v>234</v>
      </c>
      <c r="E113" s="88">
        <f>+Historicals!E157</f>
        <v>225</v>
      </c>
      <c r="F113" s="88">
        <f>+Historicals!F157</f>
        <v>256</v>
      </c>
      <c r="G113" s="88">
        <f>+Historicals!G157</f>
        <v>237</v>
      </c>
      <c r="H113" s="88">
        <f>+Historicals!H157</f>
        <v>214</v>
      </c>
      <c r="I113" s="88">
        <f>+Historicals!I157</f>
        <v>288</v>
      </c>
      <c r="J113" s="88">
        <f>+Historicals!J157</f>
        <v>303</v>
      </c>
      <c r="K113" s="77">
        <f>+J113*(1+K114)</f>
        <v>318.78125</v>
      </c>
      <c r="L113" s="77">
        <f t="shared" ref="L113:O113" si="368">+K113*(1+L114)</f>
        <v>335.38444010416663</v>
      </c>
      <c r="M113" s="77">
        <f t="shared" si="368"/>
        <v>352.8523796929253</v>
      </c>
      <c r="N113" s="77">
        <f t="shared" si="368"/>
        <v>371.23010780193181</v>
      </c>
      <c r="O113" s="77">
        <f t="shared" si="368"/>
        <v>390.56500924994907</v>
      </c>
    </row>
    <row r="114" spans="1:15" x14ac:dyDescent="0.25">
      <c r="A114" s="74" t="s">
        <v>129</v>
      </c>
      <c r="B114" s="71" t="str">
        <f t="shared" ref="B114" si="369">+IFERROR(B113/A113-1,"nm")</f>
        <v>nm</v>
      </c>
      <c r="C114" s="71">
        <f t="shared" ref="C114" si="370">+IFERROR(C113/B113-1,"nm")</f>
        <v>9.4827586206896575E-2</v>
      </c>
      <c r="D114" s="71">
        <f t="shared" ref="D114" si="371">+IFERROR(D113/C113-1,"nm")</f>
        <v>-7.8740157480314932E-2</v>
      </c>
      <c r="E114" s="71">
        <f t="shared" ref="E114" si="372">+IFERROR(E113/D113-1,"nm")</f>
        <v>-3.8461538461538436E-2</v>
      </c>
      <c r="F114" s="71">
        <f t="shared" ref="F114" si="373">+IFERROR(F113/E113-1,"nm")</f>
        <v>0.13777777777777778</v>
      </c>
      <c r="G114" s="71">
        <f t="shared" ref="G114" si="374">+IFERROR(G113/F113-1,"nm")</f>
        <v>-7.421875E-2</v>
      </c>
      <c r="H114" s="71">
        <f t="shared" ref="H114" si="375">+IFERROR(H113/G113-1,"nm")</f>
        <v>-9.7046413502109741E-2</v>
      </c>
      <c r="I114" s="71">
        <f>+IFERROR(I113/H113-1,"nm")</f>
        <v>0.34579439252336441</v>
      </c>
      <c r="J114" s="71">
        <f t="shared" ref="J114" si="376">+IFERROR(J113/I113-1,"nm")</f>
        <v>5.2083333333333259E-2</v>
      </c>
      <c r="K114" s="71">
        <f>+J114</f>
        <v>5.2083333333333259E-2</v>
      </c>
      <c r="L114" s="71">
        <f t="shared" ref="L114:O114" si="377">+K114</f>
        <v>5.2083333333333259E-2</v>
      </c>
      <c r="M114" s="71">
        <f t="shared" si="377"/>
        <v>5.2083333333333259E-2</v>
      </c>
      <c r="N114" s="71">
        <f t="shared" si="377"/>
        <v>5.2083333333333259E-2</v>
      </c>
      <c r="O114" s="71">
        <f t="shared" si="377"/>
        <v>5.2083333333333259E-2</v>
      </c>
    </row>
    <row r="115" spans="1:15" x14ac:dyDescent="0.25">
      <c r="A115" s="74" t="s">
        <v>133</v>
      </c>
      <c r="B115" s="71">
        <f>+IFERROR(B113/B$86,"nm")</f>
        <v>8.9162182936202927E-2</v>
      </c>
      <c r="C115" s="71">
        <f t="shared" ref="C115:O115" si="378">+IFERROR(C113/C$86,"nm")</f>
        <v>8.2817085099445714E-2</v>
      </c>
      <c r="D115" s="71">
        <f t="shared" si="378"/>
        <v>6.1822985468956405E-2</v>
      </c>
      <c r="E115" s="71">
        <f t="shared" si="378"/>
        <v>5.31036110455511E-2</v>
      </c>
      <c r="F115" s="71">
        <f t="shared" si="378"/>
        <v>4.9863654070899883E-2</v>
      </c>
      <c r="G115" s="71">
        <f t="shared" si="378"/>
        <v>3.817654639175258E-2</v>
      </c>
      <c r="H115" s="71">
        <f t="shared" si="378"/>
        <v>3.2040724659380147E-2</v>
      </c>
      <c r="I115" s="71">
        <f t="shared" si="378"/>
        <v>3.4740651387213509E-2</v>
      </c>
      <c r="J115" s="71">
        <f t="shared" si="378"/>
        <v>4.0148403339075128E-2</v>
      </c>
      <c r="K115" s="71">
        <f t="shared" si="378"/>
        <v>4.6397929408725065E-2</v>
      </c>
      <c r="L115" s="71">
        <f t="shared" si="378"/>
        <v>5.3620260692205796E-2</v>
      </c>
      <c r="M115" s="71">
        <f t="shared" si="378"/>
        <v>6.1966824669538935E-2</v>
      </c>
      <c r="N115" s="71">
        <f t="shared" si="378"/>
        <v>7.1612620118863796E-2</v>
      </c>
      <c r="O115" s="71">
        <f t="shared" si="378"/>
        <v>8.2759886239735805E-2</v>
      </c>
    </row>
    <row r="116" spans="1:15" x14ac:dyDescent="0.25">
      <c r="A116" s="41" t="str">
        <f>+Historicals!A129</f>
        <v>Asia Pacific &amp; Latin America</v>
      </c>
      <c r="B116" s="41"/>
      <c r="C116" s="41"/>
      <c r="D116" s="41"/>
      <c r="E116" s="41"/>
      <c r="F116" s="41"/>
      <c r="G116" s="41"/>
      <c r="H116" s="41"/>
      <c r="I116" s="41"/>
      <c r="J116" s="41"/>
      <c r="K116" s="37"/>
      <c r="L116" s="37"/>
      <c r="M116" s="37"/>
      <c r="N116" s="37"/>
      <c r="O116" s="37"/>
    </row>
    <row r="117" spans="1:15" x14ac:dyDescent="0.25">
      <c r="A117" s="9" t="s">
        <v>136</v>
      </c>
      <c r="B117" s="9">
        <f>+Historicals!B129</f>
        <v>771</v>
      </c>
      <c r="C117" s="9">
        <f>+Historicals!C129</f>
        <v>755</v>
      </c>
      <c r="D117" s="9">
        <f>+Historicals!D129</f>
        <v>4317</v>
      </c>
      <c r="E117" s="9">
        <f>+Historicals!E129</f>
        <v>4737</v>
      </c>
      <c r="F117" s="9">
        <f>+Historicals!F129</f>
        <v>5166</v>
      </c>
      <c r="G117" s="9">
        <f>+Historicals!G129</f>
        <v>5254</v>
      </c>
      <c r="H117" s="9">
        <f>+Historicals!H129</f>
        <v>5028</v>
      </c>
      <c r="I117" s="9">
        <f>+Historicals!I129</f>
        <v>5343</v>
      </c>
      <c r="J117" s="9">
        <f>+Historicals!J129</f>
        <v>5955</v>
      </c>
      <c r="K117" s="70">
        <f>+J117*(1+K118)</f>
        <v>6637.0999438517683</v>
      </c>
      <c r="L117" s="70">
        <f t="shared" ref="L117:O117" si="379">+K117*(1+L118)</f>
        <v>7397.3292467971696</v>
      </c>
      <c r="M117" s="70">
        <f t="shared" si="379"/>
        <v>8244.6370325055486</v>
      </c>
      <c r="N117" s="70">
        <f t="shared" si="379"/>
        <v>9188.9974786768744</v>
      </c>
      <c r="O117" s="70">
        <f t="shared" si="379"/>
        <v>10241.527229182255</v>
      </c>
    </row>
    <row r="118" spans="1:15" x14ac:dyDescent="0.25">
      <c r="A118" s="42" t="s">
        <v>129</v>
      </c>
      <c r="B118" s="45" t="str">
        <f t="shared" ref="B118:I118" si="380">+IFERROR(B117/A117-1,"nm")</f>
        <v>nm</v>
      </c>
      <c r="C118" s="45">
        <f t="shared" si="380"/>
        <v>-2.0752269779507171E-2</v>
      </c>
      <c r="D118" s="45">
        <f t="shared" si="380"/>
        <v>4.717880794701987</v>
      </c>
      <c r="E118" s="45">
        <f t="shared" si="380"/>
        <v>9.7289784572619942E-2</v>
      </c>
      <c r="F118" s="45">
        <f t="shared" si="380"/>
        <v>9.0563647878403986E-2</v>
      </c>
      <c r="G118" s="45">
        <f t="shared" si="380"/>
        <v>1.7034456058846237E-2</v>
      </c>
      <c r="H118" s="45">
        <f t="shared" si="380"/>
        <v>-4.3014845831747195E-2</v>
      </c>
      <c r="I118" s="45">
        <f t="shared" si="380"/>
        <v>6.2649164677804237E-2</v>
      </c>
      <c r="J118" s="45">
        <f>+IFERROR(J117/I117-1,"nm")</f>
        <v>0.11454239191465465</v>
      </c>
      <c r="K118" s="71">
        <f>+J118</f>
        <v>0.11454239191465465</v>
      </c>
      <c r="L118" s="71">
        <f t="shared" ref="L118:O118" si="381">+K118</f>
        <v>0.11454239191465465</v>
      </c>
      <c r="M118" s="71">
        <f t="shared" si="381"/>
        <v>0.11454239191465465</v>
      </c>
      <c r="N118" s="71">
        <f t="shared" si="381"/>
        <v>0.11454239191465465</v>
      </c>
      <c r="O118" s="71">
        <f t="shared" si="381"/>
        <v>0.11454239191465465</v>
      </c>
    </row>
    <row r="119" spans="1:15" x14ac:dyDescent="0.25">
      <c r="A119" s="43" t="s">
        <v>113</v>
      </c>
      <c r="B119" s="3">
        <f>+Historicals!B130</f>
        <v>409</v>
      </c>
      <c r="C119" s="3">
        <f>+Historicals!C130</f>
        <v>452</v>
      </c>
      <c r="D119" s="3">
        <f>+Historicals!D130</f>
        <v>2930</v>
      </c>
      <c r="E119" s="3">
        <f>+Historicals!E130</f>
        <v>3285</v>
      </c>
      <c r="F119" s="3">
        <f>+Historicals!F130</f>
        <v>3575</v>
      </c>
      <c r="G119" s="3">
        <f>+Historicals!G130</f>
        <v>3622</v>
      </c>
      <c r="H119" s="3">
        <f>+Historicals!H130</f>
        <v>3449</v>
      </c>
      <c r="I119" s="3">
        <f>+Historicals!I130</f>
        <v>3659</v>
      </c>
      <c r="J119" s="3">
        <f>+Historicals!J130</f>
        <v>4111</v>
      </c>
      <c r="K119" s="76">
        <f>+J119*(1+K120)</f>
        <v>4809.87</v>
      </c>
      <c r="L119" s="76">
        <f t="shared" ref="L119" si="382">+K119*(1+L120)</f>
        <v>5627.5478999999996</v>
      </c>
      <c r="M119" s="76">
        <f t="shared" ref="M119" si="383">+L119*(1+M120)</f>
        <v>6584.2310429999989</v>
      </c>
      <c r="N119" s="76">
        <f t="shared" ref="N119" si="384">+M119*(1+N120)</f>
        <v>7703.5503203099979</v>
      </c>
      <c r="O119" s="76">
        <f t="shared" ref="O119" si="385">+N119*(1+O120)</f>
        <v>9013.1538747626964</v>
      </c>
    </row>
    <row r="120" spans="1:15" x14ac:dyDescent="0.25">
      <c r="A120" s="42" t="s">
        <v>129</v>
      </c>
      <c r="B120" s="45" t="str">
        <f t="shared" ref="B120:I120" si="386">+IFERROR(B119/A119-1,"nm")</f>
        <v>nm</v>
      </c>
      <c r="C120" s="45">
        <f t="shared" si="386"/>
        <v>0.10513447432762835</v>
      </c>
      <c r="D120" s="45">
        <f t="shared" si="386"/>
        <v>5.4823008849557526</v>
      </c>
      <c r="E120" s="45">
        <f t="shared" si="386"/>
        <v>0.12116040955631391</v>
      </c>
      <c r="F120" s="45">
        <f t="shared" si="386"/>
        <v>8.8280060882800715E-2</v>
      </c>
      <c r="G120" s="45">
        <f t="shared" si="386"/>
        <v>1.3146853146853044E-2</v>
      </c>
      <c r="H120" s="45">
        <f t="shared" si="386"/>
        <v>-4.7763666482606326E-2</v>
      </c>
      <c r="I120" s="45">
        <f t="shared" si="386"/>
        <v>6.0887213685126174E-2</v>
      </c>
      <c r="J120" s="45">
        <f>+IFERROR(J119/I119-1,"nm")</f>
        <v>0.12353101940420874</v>
      </c>
      <c r="K120" s="71">
        <f>+K121+K122</f>
        <v>0.17</v>
      </c>
      <c r="L120" s="71">
        <f t="shared" ref="L120:O120" si="387">+L121+L122</f>
        <v>0.17</v>
      </c>
      <c r="M120" s="71">
        <f t="shared" si="387"/>
        <v>0.17</v>
      </c>
      <c r="N120" s="71">
        <f t="shared" si="387"/>
        <v>0.17</v>
      </c>
      <c r="O120" s="71">
        <f t="shared" si="387"/>
        <v>0.17</v>
      </c>
    </row>
    <row r="121" spans="1:15" x14ac:dyDescent="0.25">
      <c r="A121" s="42" t="s">
        <v>137</v>
      </c>
      <c r="B121" s="45">
        <f>+Historicals!B202</f>
        <v>0.11</v>
      </c>
      <c r="C121" s="45">
        <f>+Historicals!C202</f>
        <v>0.23</v>
      </c>
      <c r="D121" s="45">
        <f>+Historicals!D202</f>
        <v>0.34</v>
      </c>
      <c r="E121" s="45">
        <f>+Historicals!E202</f>
        <v>0.16</v>
      </c>
      <c r="F121" s="45">
        <f>+Historicals!F202</f>
        <v>0.09</v>
      </c>
      <c r="G121" s="45">
        <f>+Historicals!G202</f>
        <v>0.12</v>
      </c>
      <c r="H121" s="45">
        <f>+Historicals!H202</f>
        <v>0</v>
      </c>
      <c r="I121" s="45">
        <f>+Historicals!I202</f>
        <v>0.08</v>
      </c>
      <c r="J121" s="45">
        <f>+Historicals!J202</f>
        <v>0.17</v>
      </c>
      <c r="K121" s="72">
        <f>+J121</f>
        <v>0.17</v>
      </c>
      <c r="L121" s="72">
        <f t="shared" ref="L121:L122" si="388">+K121</f>
        <v>0.17</v>
      </c>
      <c r="M121" s="72">
        <f t="shared" ref="M121:M122" si="389">+L121</f>
        <v>0.17</v>
      </c>
      <c r="N121" s="72">
        <f t="shared" ref="N121:N122" si="390">+M121</f>
        <v>0.17</v>
      </c>
      <c r="O121" s="72">
        <f t="shared" ref="O121:O122" si="391">+N121</f>
        <v>0.17</v>
      </c>
    </row>
    <row r="122" spans="1:15" x14ac:dyDescent="0.25">
      <c r="A122" s="42" t="s">
        <v>138</v>
      </c>
      <c r="B122" s="45" t="str">
        <f t="shared" ref="B122:I122" si="392">+IFERROR(B120-B121,"nm")</f>
        <v>nm</v>
      </c>
      <c r="C122" s="45">
        <f t="shared" si="392"/>
        <v>-0.12486552567237166</v>
      </c>
      <c r="D122" s="45">
        <f t="shared" si="392"/>
        <v>5.1423008849557528</v>
      </c>
      <c r="E122" s="45">
        <f t="shared" si="392"/>
        <v>-3.8839590443686095E-2</v>
      </c>
      <c r="F122" s="45">
        <f t="shared" si="392"/>
        <v>-1.7199391171992817E-3</v>
      </c>
      <c r="G122" s="45">
        <f t="shared" si="392"/>
        <v>-0.10685314685314695</v>
      </c>
      <c r="H122" s="45">
        <f t="shared" si="392"/>
        <v>-4.7763666482606326E-2</v>
      </c>
      <c r="I122" s="45">
        <f t="shared" si="392"/>
        <v>-1.9112786314873828E-2</v>
      </c>
      <c r="J122" s="45">
        <f>+IFERROR(J120-J121,"nm")</f>
        <v>-4.646898059579127E-2</v>
      </c>
      <c r="K122" s="72">
        <v>0</v>
      </c>
      <c r="L122" s="72">
        <f t="shared" si="388"/>
        <v>0</v>
      </c>
      <c r="M122" s="72">
        <f t="shared" si="389"/>
        <v>0</v>
      </c>
      <c r="N122" s="72">
        <f t="shared" si="390"/>
        <v>0</v>
      </c>
      <c r="O122" s="72">
        <f t="shared" si="391"/>
        <v>0</v>
      </c>
    </row>
    <row r="123" spans="1:15" x14ac:dyDescent="0.25">
      <c r="A123" s="43" t="s">
        <v>114</v>
      </c>
      <c r="B123" s="3">
        <f>+Historicals!B131</f>
        <v>276</v>
      </c>
      <c r="C123" s="3">
        <f>+Historicals!C131</f>
        <v>230</v>
      </c>
      <c r="D123" s="3">
        <f>+Historicals!D131</f>
        <v>1117</v>
      </c>
      <c r="E123" s="3">
        <f>+Historicals!E131</f>
        <v>1185</v>
      </c>
      <c r="F123" s="3">
        <f>+Historicals!F131</f>
        <v>1347</v>
      </c>
      <c r="G123" s="3">
        <f>+Historicals!G131</f>
        <v>1395</v>
      </c>
      <c r="H123" s="3">
        <f>+Historicals!H131</f>
        <v>1365</v>
      </c>
      <c r="I123" s="3">
        <f>+Historicals!I131</f>
        <v>1494</v>
      </c>
      <c r="J123" s="3">
        <f>+Historicals!J131</f>
        <v>1610</v>
      </c>
      <c r="K123" s="76">
        <f>+J123*(1+K124)</f>
        <v>1803.2000000000003</v>
      </c>
      <c r="L123" s="76">
        <f t="shared" ref="L123" si="393">+K123*(1+L124)</f>
        <v>2019.5840000000005</v>
      </c>
      <c r="M123" s="76">
        <f t="shared" ref="M123" si="394">+L123*(1+M124)</f>
        <v>2261.9340800000009</v>
      </c>
      <c r="N123" s="76">
        <f t="shared" ref="N123" si="395">+M123*(1+N124)</f>
        <v>2533.3661696000013</v>
      </c>
      <c r="O123" s="76">
        <f t="shared" ref="O123" si="396">+N123*(1+O124)</f>
        <v>2837.3701099520017</v>
      </c>
    </row>
    <row r="124" spans="1:15" x14ac:dyDescent="0.25">
      <c r="A124" s="42" t="s">
        <v>129</v>
      </c>
      <c r="B124" s="45" t="str">
        <f t="shared" ref="B124:E124" si="397">+IFERROR(B123/A123-1,"nm")</f>
        <v>nm</v>
      </c>
      <c r="C124" s="45">
        <f t="shared" si="397"/>
        <v>-0.16666666666666663</v>
      </c>
      <c r="D124" s="45">
        <f t="shared" ref="D124" si="398">+IFERROR(D123/C123-1,"nm")</f>
        <v>3.8565217391304349</v>
      </c>
      <c r="E124" s="45">
        <f t="shared" si="397"/>
        <v>6.0877350044762801E-2</v>
      </c>
      <c r="F124" s="45">
        <f t="shared" ref="F124" si="399">+IFERROR(F123/E123-1,"nm")</f>
        <v>0.13670886075949373</v>
      </c>
      <c r="G124" s="45">
        <f t="shared" ref="G124" si="400">+IFERROR(G123/F123-1,"nm")</f>
        <v>3.563474387527843E-2</v>
      </c>
      <c r="H124" s="45">
        <f t="shared" ref="H124" si="401">+IFERROR(H123/G123-1,"nm")</f>
        <v>-2.1505376344086002E-2</v>
      </c>
      <c r="I124" s="45">
        <f t="shared" ref="I124" si="402">+IFERROR(I123/H123-1,"nm")</f>
        <v>9.4505494505494614E-2</v>
      </c>
      <c r="J124" s="45">
        <f>+IFERROR(J123/I123-1,"nm")</f>
        <v>7.7643908969210251E-2</v>
      </c>
      <c r="K124" s="71">
        <f>+K125+K126</f>
        <v>0.12</v>
      </c>
      <c r="L124" s="71">
        <f t="shared" ref="L124:O124" si="403">+L125+L126</f>
        <v>0.12</v>
      </c>
      <c r="M124" s="71">
        <f t="shared" si="403"/>
        <v>0.12</v>
      </c>
      <c r="N124" s="71">
        <f t="shared" si="403"/>
        <v>0.12</v>
      </c>
      <c r="O124" s="71">
        <f t="shared" si="403"/>
        <v>0.12</v>
      </c>
    </row>
    <row r="125" spans="1:15" x14ac:dyDescent="0.25">
      <c r="A125" s="42" t="s">
        <v>137</v>
      </c>
      <c r="B125" s="45">
        <f>+Historicals!B203</f>
        <v>-0.02</v>
      </c>
      <c r="C125" s="45">
        <f>+Historicals!C203</f>
        <v>-0.08</v>
      </c>
      <c r="D125" s="45">
        <f>+Historicals!D203</f>
        <v>0.05</v>
      </c>
      <c r="E125" s="45">
        <f>+Historicals!E203</f>
        <v>0.09</v>
      </c>
      <c r="F125" s="45">
        <f>+Historicals!F203</f>
        <v>0.15</v>
      </c>
      <c r="G125" s="45">
        <f>+Historicals!G203</f>
        <v>0.15</v>
      </c>
      <c r="H125" s="45">
        <f>+Historicals!H203</f>
        <v>0.03</v>
      </c>
      <c r="I125" s="45">
        <f>+Historicals!I203</f>
        <v>0.1</v>
      </c>
      <c r="J125" s="45">
        <f>+Historicals!J203</f>
        <v>0.12</v>
      </c>
      <c r="K125" s="72">
        <f>+J125</f>
        <v>0.12</v>
      </c>
      <c r="L125" s="72">
        <f t="shared" ref="L125:L126" si="404">+K125</f>
        <v>0.12</v>
      </c>
      <c r="M125" s="72">
        <f t="shared" ref="M125:M126" si="405">+L125</f>
        <v>0.12</v>
      </c>
      <c r="N125" s="72">
        <f t="shared" ref="N125:N126" si="406">+M125</f>
        <v>0.12</v>
      </c>
      <c r="O125" s="72">
        <f t="shared" ref="O125:O126" si="407">+N125</f>
        <v>0.12</v>
      </c>
    </row>
    <row r="126" spans="1:15" x14ac:dyDescent="0.25">
      <c r="A126" s="42" t="s">
        <v>138</v>
      </c>
      <c r="B126" s="45" t="str">
        <f t="shared" ref="B126:I126" si="408">+IFERROR(B124-B125,"nm")</f>
        <v>nm</v>
      </c>
      <c r="C126" s="45">
        <f t="shared" si="408"/>
        <v>-8.6666666666666628E-2</v>
      </c>
      <c r="D126" s="45">
        <f t="shared" si="408"/>
        <v>3.8065217391304351</v>
      </c>
      <c r="E126" s="45">
        <f t="shared" si="408"/>
        <v>-2.9122649955237195E-2</v>
      </c>
      <c r="F126" s="45">
        <f t="shared" si="408"/>
        <v>-1.3291139240506261E-2</v>
      </c>
      <c r="G126" s="45">
        <f t="shared" si="408"/>
        <v>-0.11436525612472156</v>
      </c>
      <c r="H126" s="45">
        <f t="shared" si="408"/>
        <v>-5.1505376344086001E-2</v>
      </c>
      <c r="I126" s="45">
        <f t="shared" si="408"/>
        <v>-5.4945054945053917E-3</v>
      </c>
      <c r="J126" s="45">
        <f>+IFERROR(J124-J125,"nm")</f>
        <v>-4.2356091030789744E-2</v>
      </c>
      <c r="K126" s="72">
        <v>0</v>
      </c>
      <c r="L126" s="72">
        <f t="shared" si="404"/>
        <v>0</v>
      </c>
      <c r="M126" s="72">
        <f t="shared" si="405"/>
        <v>0</v>
      </c>
      <c r="N126" s="72">
        <f t="shared" si="406"/>
        <v>0</v>
      </c>
      <c r="O126" s="72">
        <f t="shared" si="407"/>
        <v>0</v>
      </c>
    </row>
    <row r="127" spans="1:15" x14ac:dyDescent="0.25">
      <c r="A127" s="43" t="s">
        <v>115</v>
      </c>
      <c r="B127" s="3">
        <f>+Historicals!B132</f>
        <v>86</v>
      </c>
      <c r="C127" s="3">
        <f>+Historicals!C132</f>
        <v>73</v>
      </c>
      <c r="D127" s="3">
        <f>+Historicals!D132</f>
        <v>270</v>
      </c>
      <c r="E127" s="3">
        <f>+Historicals!E132</f>
        <v>267</v>
      </c>
      <c r="F127" s="3">
        <f>+Historicals!F132</f>
        <v>244</v>
      </c>
      <c r="G127" s="3">
        <f>+Historicals!G132</f>
        <v>237</v>
      </c>
      <c r="H127" s="3">
        <f>+Historicals!H132</f>
        <v>214</v>
      </c>
      <c r="I127" s="3">
        <f>+Historicals!I132</f>
        <v>190</v>
      </c>
      <c r="J127" s="3">
        <f>+Historicals!J132</f>
        <v>234</v>
      </c>
      <c r="K127" s="76">
        <f>+J127*(1+K128)</f>
        <v>299.52</v>
      </c>
      <c r="L127" s="76">
        <f t="shared" ref="L127" si="409">+K127*(1+L128)</f>
        <v>383.38560000000001</v>
      </c>
      <c r="M127" s="76">
        <f t="shared" ref="M127" si="410">+L127*(1+M128)</f>
        <v>490.73356800000005</v>
      </c>
      <c r="N127" s="76">
        <f t="shared" ref="N127" si="411">+M127*(1+N128)</f>
        <v>628.13896704000013</v>
      </c>
      <c r="O127" s="76">
        <f t="shared" ref="O127" si="412">+N127*(1+O128)</f>
        <v>804.01787781120015</v>
      </c>
    </row>
    <row r="128" spans="1:15" x14ac:dyDescent="0.25">
      <c r="A128" s="42" t="s">
        <v>129</v>
      </c>
      <c r="B128" s="45" t="str">
        <f t="shared" ref="B128:D128" si="413">+IFERROR(B127/A127-1,"nm")</f>
        <v>nm</v>
      </c>
      <c r="C128" s="45">
        <f t="shared" si="413"/>
        <v>-0.15116279069767447</v>
      </c>
      <c r="D128" s="45">
        <f t="shared" si="413"/>
        <v>2.6986301369863015</v>
      </c>
      <c r="E128" s="45">
        <f t="shared" ref="E128" si="414">+IFERROR(E127/D127-1,"nm")</f>
        <v>-1.1111111111111072E-2</v>
      </c>
      <c r="F128" s="45">
        <f t="shared" ref="F128" si="415">+IFERROR(F127/E127-1,"nm")</f>
        <v>-8.6142322097378266E-2</v>
      </c>
      <c r="G128" s="45">
        <f t="shared" ref="G128" si="416">+IFERROR(G127/F127-1,"nm")</f>
        <v>-2.8688524590163911E-2</v>
      </c>
      <c r="H128" s="45">
        <f t="shared" ref="H128" si="417">+IFERROR(H127/G127-1,"nm")</f>
        <v>-9.7046413502109741E-2</v>
      </c>
      <c r="I128" s="45">
        <f t="shared" ref="I128" si="418">+IFERROR(I127/H127-1,"nm")</f>
        <v>-0.11214953271028039</v>
      </c>
      <c r="J128" s="45">
        <f>+IFERROR(J127/I127-1,"nm")</f>
        <v>0.23157894736842111</v>
      </c>
      <c r="K128" s="71">
        <f>+K129+K130</f>
        <v>0.28000000000000003</v>
      </c>
      <c r="L128" s="71">
        <f t="shared" ref="L128:O128" si="419">+L129+L130</f>
        <v>0.28000000000000003</v>
      </c>
      <c r="M128" s="71">
        <f t="shared" si="419"/>
        <v>0.28000000000000003</v>
      </c>
      <c r="N128" s="71">
        <f t="shared" si="419"/>
        <v>0.28000000000000003</v>
      </c>
      <c r="O128" s="71">
        <f t="shared" si="419"/>
        <v>0.28000000000000003</v>
      </c>
    </row>
    <row r="129" spans="1:15" x14ac:dyDescent="0.25">
      <c r="A129" s="42" t="s">
        <v>137</v>
      </c>
      <c r="B129" s="45">
        <f>+Historicals!B204</f>
        <v>0.02</v>
      </c>
      <c r="C129" s="45">
        <f>+Historicals!C204</f>
        <v>-0.06</v>
      </c>
      <c r="D129" s="45">
        <f>+Historicals!D204</f>
        <v>0.03</v>
      </c>
      <c r="E129" s="45">
        <f>+Historicals!E204</f>
        <v>-0.01</v>
      </c>
      <c r="F129" s="45">
        <f>+Historicals!F204</f>
        <v>-0.08</v>
      </c>
      <c r="G129" s="45">
        <f>+Historicals!G204</f>
        <v>0.08</v>
      </c>
      <c r="H129" s="45">
        <f>+Historicals!H204</f>
        <v>-0.04</v>
      </c>
      <c r="I129" s="45">
        <f>+Historicals!I204</f>
        <v>0.09</v>
      </c>
      <c r="J129" s="45">
        <f>+Historicals!J204</f>
        <v>0.28000000000000003</v>
      </c>
      <c r="K129" s="72">
        <f>+J129</f>
        <v>0.28000000000000003</v>
      </c>
      <c r="L129" s="72">
        <f t="shared" ref="L129:L130" si="420">+K129</f>
        <v>0.28000000000000003</v>
      </c>
      <c r="M129" s="72">
        <f t="shared" ref="M129:M130" si="421">+L129</f>
        <v>0.28000000000000003</v>
      </c>
      <c r="N129" s="72">
        <f t="shared" ref="N129:N130" si="422">+M129</f>
        <v>0.28000000000000003</v>
      </c>
      <c r="O129" s="72">
        <f t="shared" ref="O129:O130" si="423">+N129</f>
        <v>0.28000000000000003</v>
      </c>
    </row>
    <row r="130" spans="1:15" x14ac:dyDescent="0.25">
      <c r="A130" s="42" t="s">
        <v>138</v>
      </c>
      <c r="B130" s="45" t="str">
        <f t="shared" ref="B130:I130" si="424">+IFERROR(B128-B129,"nm")</f>
        <v>nm</v>
      </c>
      <c r="C130" s="45">
        <f t="shared" si="424"/>
        <v>-9.1162790697674467E-2</v>
      </c>
      <c r="D130" s="45">
        <f t="shared" si="424"/>
        <v>2.6686301369863017</v>
      </c>
      <c r="E130" s="45">
        <f t="shared" si="424"/>
        <v>-1.1111111111110714E-3</v>
      </c>
      <c r="F130" s="45">
        <f t="shared" si="424"/>
        <v>-6.1423220973782638E-3</v>
      </c>
      <c r="G130" s="45">
        <f t="shared" si="424"/>
        <v>-0.10868852459016391</v>
      </c>
      <c r="H130" s="45">
        <f t="shared" si="424"/>
        <v>-5.704641350210974E-2</v>
      </c>
      <c r="I130" s="45">
        <f t="shared" si="424"/>
        <v>-0.20214953271028038</v>
      </c>
      <c r="J130" s="45">
        <f>+IFERROR(J128-J129,"nm")</f>
        <v>-4.842105263157892E-2</v>
      </c>
      <c r="K130" s="72">
        <v>0</v>
      </c>
      <c r="L130" s="72">
        <f t="shared" si="420"/>
        <v>0</v>
      </c>
      <c r="M130" s="72">
        <f t="shared" si="421"/>
        <v>0</v>
      </c>
      <c r="N130" s="72">
        <f t="shared" si="422"/>
        <v>0</v>
      </c>
      <c r="O130" s="72">
        <f t="shared" si="423"/>
        <v>0</v>
      </c>
    </row>
    <row r="131" spans="1:15" x14ac:dyDescent="0.25">
      <c r="A131" s="9" t="s">
        <v>130</v>
      </c>
      <c r="B131" s="46">
        <f>+B138+B134</f>
        <v>150</v>
      </c>
      <c r="C131" s="46">
        <f t="shared" ref="C131:I131" si="425">+C138+C134</f>
        <v>122</v>
      </c>
      <c r="D131" s="46">
        <f t="shared" si="425"/>
        <v>1044</v>
      </c>
      <c r="E131" s="46">
        <f t="shared" si="425"/>
        <v>1034</v>
      </c>
      <c r="F131" s="46">
        <f t="shared" si="425"/>
        <v>1244</v>
      </c>
      <c r="G131" s="46">
        <f t="shared" si="425"/>
        <v>1376</v>
      </c>
      <c r="H131" s="46">
        <f t="shared" si="425"/>
        <v>1230</v>
      </c>
      <c r="I131" s="46">
        <f t="shared" si="425"/>
        <v>1573</v>
      </c>
      <c r="J131" s="46">
        <f>+J138+J134</f>
        <v>1938</v>
      </c>
      <c r="K131" s="77">
        <f>+J131*(1+K132)</f>
        <v>2387.6948506039416</v>
      </c>
      <c r="L131" s="77">
        <f t="shared" ref="L131:O131" si="426">+K131*(1+L132)</f>
        <v>2941.7372030962738</v>
      </c>
      <c r="M131" s="77">
        <f t="shared" si="426"/>
        <v>3624.3399234587273</v>
      </c>
      <c r="N131" s="77">
        <f t="shared" si="426"/>
        <v>4465.334247719652</v>
      </c>
      <c r="O131" s="77">
        <f t="shared" si="426"/>
        <v>5501.4734723971296</v>
      </c>
    </row>
    <row r="132" spans="1:15" x14ac:dyDescent="0.25">
      <c r="A132" s="44" t="s">
        <v>129</v>
      </c>
      <c r="B132" s="45" t="str">
        <f t="shared" ref="B132" si="427">+IFERROR(B131/A131-1,"nm")</f>
        <v>nm</v>
      </c>
      <c r="C132" s="45">
        <f t="shared" ref="C132" si="428">+IFERROR(C131/B131-1,"nm")</f>
        <v>-0.18666666666666665</v>
      </c>
      <c r="D132" s="45">
        <f t="shared" ref="D132" si="429">+IFERROR(D131/C131-1,"nm")</f>
        <v>7.557377049180328</v>
      </c>
      <c r="E132" s="45">
        <f t="shared" ref="E132" si="430">+IFERROR(E131/D131-1,"nm")</f>
        <v>-9.5785440613026518E-3</v>
      </c>
      <c r="F132" s="45">
        <f t="shared" ref="F132" si="431">+IFERROR(F131/E131-1,"nm")</f>
        <v>0.20309477756286265</v>
      </c>
      <c r="G132" s="45">
        <f t="shared" ref="G132" si="432">+IFERROR(G131/F131-1,"nm")</f>
        <v>0.10610932475884249</v>
      </c>
      <c r="H132" s="45">
        <f t="shared" ref="H132" si="433">+IFERROR(H131/G131-1,"nm")</f>
        <v>-0.10610465116279066</v>
      </c>
      <c r="I132" s="45">
        <f t="shared" ref="I132" si="434">+IFERROR(I131/H131-1,"nm")</f>
        <v>0.27886178861788613</v>
      </c>
      <c r="J132" s="45">
        <f>+IFERROR(J131/I131-1,"nm")</f>
        <v>0.23204068658614108</v>
      </c>
      <c r="K132" s="71">
        <f>+J132</f>
        <v>0.23204068658614108</v>
      </c>
      <c r="L132" s="71">
        <f t="shared" ref="L132:O132" si="435">+K132</f>
        <v>0.23204068658614108</v>
      </c>
      <c r="M132" s="71">
        <f t="shared" si="435"/>
        <v>0.23204068658614108</v>
      </c>
      <c r="N132" s="71">
        <f t="shared" si="435"/>
        <v>0.23204068658614108</v>
      </c>
      <c r="O132" s="71">
        <f t="shared" si="435"/>
        <v>0.23204068658614108</v>
      </c>
    </row>
    <row r="133" spans="1:15" x14ac:dyDescent="0.25">
      <c r="A133" s="44" t="s">
        <v>131</v>
      </c>
      <c r="B133" s="45">
        <f>+IFERROR(B131/B$117,"nm")</f>
        <v>0.19455252918287938</v>
      </c>
      <c r="C133" s="45">
        <f t="shared" ref="C133:O133" si="436">+IFERROR(C131/C$117,"nm")</f>
        <v>0.16158940397350993</v>
      </c>
      <c r="D133" s="45">
        <f t="shared" si="436"/>
        <v>0.24183460736622656</v>
      </c>
      <c r="E133" s="45">
        <f t="shared" si="436"/>
        <v>0.21828161283512773</v>
      </c>
      <c r="F133" s="45">
        <f t="shared" si="436"/>
        <v>0.2408052651955091</v>
      </c>
      <c r="G133" s="45">
        <f t="shared" si="436"/>
        <v>0.26189569851541683</v>
      </c>
      <c r="H133" s="45">
        <f t="shared" si="436"/>
        <v>0.24463007159904535</v>
      </c>
      <c r="I133" s="45">
        <f t="shared" si="436"/>
        <v>0.2944038929440389</v>
      </c>
      <c r="J133" s="45">
        <f t="shared" si="436"/>
        <v>0.32544080604534004</v>
      </c>
      <c r="K133" s="45">
        <f t="shared" si="436"/>
        <v>0.35974972063148847</v>
      </c>
      <c r="L133" s="45">
        <f t="shared" si="436"/>
        <v>0.39767558059822217</v>
      </c>
      <c r="M133" s="45">
        <f t="shared" si="436"/>
        <v>0.43959969482820144</v>
      </c>
      <c r="N133" s="45">
        <f t="shared" si="436"/>
        <v>0.48594357089350476</v>
      </c>
      <c r="O133" s="45">
        <f t="shared" si="436"/>
        <v>0.5371731529181708</v>
      </c>
    </row>
    <row r="134" spans="1:15" x14ac:dyDescent="0.25">
      <c r="A134" s="9" t="s">
        <v>132</v>
      </c>
      <c r="B134" s="9">
        <f>+Historicals!B180</f>
        <v>19</v>
      </c>
      <c r="C134" s="9">
        <f>+Historicals!C180</f>
        <v>22</v>
      </c>
      <c r="D134" s="9">
        <f>+Historicals!D180</f>
        <v>42</v>
      </c>
      <c r="E134" s="9">
        <f>+Historicals!E180</f>
        <v>54</v>
      </c>
      <c r="F134" s="9">
        <f>+Historicals!F180</f>
        <v>55</v>
      </c>
      <c r="G134" s="9">
        <f>+Historicals!G180</f>
        <v>53</v>
      </c>
      <c r="H134" s="9">
        <f>+Historicals!H180</f>
        <v>46</v>
      </c>
      <c r="I134" s="9">
        <f>+Historicals!I180</f>
        <v>43</v>
      </c>
      <c r="J134" s="9">
        <f>+Historicals!J180</f>
        <v>42</v>
      </c>
      <c r="K134" s="78">
        <f>+J134*(1+K135)</f>
        <v>41.023255813953483</v>
      </c>
      <c r="L134" s="78">
        <f t="shared" ref="L134:O134" si="437">+K134*(1+L135)</f>
        <v>40.069226608977822</v>
      </c>
      <c r="M134" s="78">
        <f t="shared" si="437"/>
        <v>39.137384129699264</v>
      </c>
      <c r="N134" s="78">
        <f t="shared" si="437"/>
        <v>38.227212405752766</v>
      </c>
      <c r="O134" s="78">
        <f t="shared" si="437"/>
        <v>37.338207466084093</v>
      </c>
    </row>
    <row r="135" spans="1:15" x14ac:dyDescent="0.25">
      <c r="A135" s="44" t="s">
        <v>129</v>
      </c>
      <c r="B135" s="45" t="str">
        <f t="shared" ref="B135:D135" si="438">+IFERROR(B134/A134-1,"nm")</f>
        <v>nm</v>
      </c>
      <c r="C135" s="45">
        <f t="shared" si="438"/>
        <v>0.15789473684210531</v>
      </c>
      <c r="D135" s="45">
        <f t="shared" si="438"/>
        <v>0.90909090909090917</v>
      </c>
      <c r="E135" s="45">
        <f t="shared" ref="E135" si="439">+IFERROR(E134/D134-1,"nm")</f>
        <v>0.28571428571428581</v>
      </c>
      <c r="F135" s="45">
        <f t="shared" ref="F135" si="440">+IFERROR(F134/E134-1,"nm")</f>
        <v>1.8518518518518601E-2</v>
      </c>
      <c r="G135" s="45">
        <f t="shared" ref="G135" si="441">+IFERROR(G134/F134-1,"nm")</f>
        <v>-3.6363636363636376E-2</v>
      </c>
      <c r="H135" s="45">
        <f t="shared" ref="H135" si="442">+IFERROR(H134/G134-1,"nm")</f>
        <v>-0.13207547169811318</v>
      </c>
      <c r="I135" s="45">
        <f t="shared" ref="I135" si="443">+IFERROR(I134/H134-1,"nm")</f>
        <v>-6.5217391304347783E-2</v>
      </c>
      <c r="J135" s="45">
        <f>+IFERROR(J134/I134-1,"nm")</f>
        <v>-2.3255813953488413E-2</v>
      </c>
      <c r="K135" s="79">
        <f>+J135</f>
        <v>-2.3255813953488413E-2</v>
      </c>
      <c r="L135" s="79">
        <f t="shared" ref="L135:O135" si="444">+K135</f>
        <v>-2.3255813953488413E-2</v>
      </c>
      <c r="M135" s="79">
        <f t="shared" si="444"/>
        <v>-2.3255813953488413E-2</v>
      </c>
      <c r="N135" s="79">
        <f t="shared" si="444"/>
        <v>-2.3255813953488413E-2</v>
      </c>
      <c r="O135" s="79">
        <f t="shared" si="444"/>
        <v>-2.3255813953488413E-2</v>
      </c>
    </row>
    <row r="136" spans="1:15" x14ac:dyDescent="0.25">
      <c r="A136" s="44" t="s">
        <v>133</v>
      </c>
      <c r="B136" s="45">
        <f>+IFERROR(B134/B$117,"nm")</f>
        <v>2.464332036316472E-2</v>
      </c>
      <c r="C136" s="45">
        <f t="shared" ref="C136:J136" si="445">+IFERROR(C134/C$117,"nm")</f>
        <v>2.9139072847682121E-2</v>
      </c>
      <c r="D136" s="45">
        <f t="shared" si="445"/>
        <v>9.7289784572619879E-3</v>
      </c>
      <c r="E136" s="45">
        <f t="shared" si="445"/>
        <v>1.1399620012666244E-2</v>
      </c>
      <c r="F136" s="45">
        <f t="shared" si="445"/>
        <v>1.064653503677894E-2</v>
      </c>
      <c r="G136" s="45">
        <f t="shared" si="445"/>
        <v>1.0087552341073468E-2</v>
      </c>
      <c r="H136" s="45">
        <f t="shared" si="445"/>
        <v>9.148766905330152E-3</v>
      </c>
      <c r="I136" s="45">
        <f t="shared" si="445"/>
        <v>8.0479131574022079E-3</v>
      </c>
      <c r="J136" s="45">
        <f t="shared" si="445"/>
        <v>7.0528967254408059E-3</v>
      </c>
      <c r="K136" s="80">
        <f>+IFERROR(K134/K$117,"nm")</f>
        <v>6.1809007188380659E-3</v>
      </c>
      <c r="L136" s="80">
        <f t="shared" ref="L136:O136" si="446">+IFERROR(L134/L$117,"nm")</f>
        <v>5.416715313344562E-3</v>
      </c>
      <c r="M136" s="80">
        <f t="shared" si="446"/>
        <v>4.7470111753125169E-3</v>
      </c>
      <c r="N136" s="80">
        <f t="shared" si="446"/>
        <v>4.1601069642754011E-3</v>
      </c>
      <c r="O136" s="80">
        <f t="shared" si="446"/>
        <v>3.6457655807126533E-3</v>
      </c>
    </row>
    <row r="137" spans="1:15" x14ac:dyDescent="0.25">
      <c r="A137" s="75" t="s">
        <v>149</v>
      </c>
      <c r="B137" s="71">
        <f t="shared" ref="B137:O137" si="447">+IFERROR(B134/B144,"nm")</f>
        <v>7.3643410852713184E-2</v>
      </c>
      <c r="C137" s="71">
        <f t="shared" si="447"/>
        <v>0.10731707317073171</v>
      </c>
      <c r="D137" s="71">
        <f t="shared" si="447"/>
        <v>0.18834080717488788</v>
      </c>
      <c r="E137" s="71">
        <f t="shared" si="447"/>
        <v>0.1588235294117647</v>
      </c>
      <c r="F137" s="71">
        <f t="shared" si="447"/>
        <v>0.16224188790560473</v>
      </c>
      <c r="G137" s="71">
        <f t="shared" si="447"/>
        <v>0.16257668711656442</v>
      </c>
      <c r="H137" s="71">
        <f t="shared" si="447"/>
        <v>0.1554054054054054</v>
      </c>
      <c r="I137" s="71">
        <f>+IFERROR(I134/I144,"nm")</f>
        <v>0.14144736842105263</v>
      </c>
      <c r="J137" s="71">
        <f t="shared" si="447"/>
        <v>0.15328467153284672</v>
      </c>
      <c r="K137" s="71">
        <f t="shared" si="447"/>
        <v>0.16611260279505913</v>
      </c>
      <c r="L137" s="71">
        <f t="shared" si="447"/>
        <v>0.1800140648860393</v>
      </c>
      <c r="M137" s="71">
        <f t="shared" si="447"/>
        <v>0.19507889835893308</v>
      </c>
      <c r="N137" s="71">
        <f t="shared" si="447"/>
        <v>0.21140446225147325</v>
      </c>
      <c r="O137" s="71">
        <f t="shared" si="447"/>
        <v>0.22909626328524954</v>
      </c>
    </row>
    <row r="138" spans="1:15" x14ac:dyDescent="0.25">
      <c r="A138" s="9" t="s">
        <v>134</v>
      </c>
      <c r="B138" s="9">
        <f>+Historicals!B147</f>
        <v>131</v>
      </c>
      <c r="C138" s="9">
        <f>+Historicals!C147</f>
        <v>100</v>
      </c>
      <c r="D138" s="9">
        <f>+Historicals!D147</f>
        <v>1002</v>
      </c>
      <c r="E138" s="9">
        <f>+Historicals!E147</f>
        <v>980</v>
      </c>
      <c r="F138" s="9">
        <f>+Historicals!F147</f>
        <v>1189</v>
      </c>
      <c r="G138" s="9">
        <f>+Historicals!G147</f>
        <v>1323</v>
      </c>
      <c r="H138" s="9">
        <f>+Historicals!H147</f>
        <v>1184</v>
      </c>
      <c r="I138" s="9">
        <f>+Historicals!I147</f>
        <v>1530</v>
      </c>
      <c r="J138" s="9">
        <f>+Historicals!J147</f>
        <v>1896</v>
      </c>
      <c r="K138" s="70">
        <f t="shared" ref="K138:L138" si="448">+J138*(1+K139)</f>
        <v>2349.5529411764705</v>
      </c>
      <c r="L138" s="70">
        <f t="shared" si="448"/>
        <v>2911.6028604382932</v>
      </c>
      <c r="M138" s="70">
        <f t="shared" ref="M138" si="449">+L138*(1+M139)</f>
        <v>3608.1039368568654</v>
      </c>
      <c r="N138" s="70">
        <f t="shared" ref="N138" si="450">+M138*(1+N139)</f>
        <v>4471.2189962618413</v>
      </c>
      <c r="O138" s="70">
        <f t="shared" ref="O138" si="451">+N138*(1+O139)</f>
        <v>5540.8047169362426</v>
      </c>
    </row>
    <row r="139" spans="1:15" x14ac:dyDescent="0.25">
      <c r="A139" s="44" t="s">
        <v>129</v>
      </c>
      <c r="B139" s="45" t="str">
        <f t="shared" ref="B139:D139" si="452">+IFERROR(B138/A138-1,"nm")</f>
        <v>nm</v>
      </c>
      <c r="C139" s="45">
        <f t="shared" si="452"/>
        <v>-0.23664122137404575</v>
      </c>
      <c r="D139" s="45">
        <f t="shared" si="452"/>
        <v>9.02</v>
      </c>
      <c r="E139" s="45">
        <f t="shared" ref="E139" si="453">+IFERROR(E138/D138-1,"nm")</f>
        <v>-2.1956087824351322E-2</v>
      </c>
      <c r="F139" s="45">
        <f t="shared" ref="F139" si="454">+IFERROR(F138/E138-1,"nm")</f>
        <v>0.21326530612244898</v>
      </c>
      <c r="G139" s="45">
        <f t="shared" ref="G139" si="455">+IFERROR(G138/F138-1,"nm")</f>
        <v>0.11269974768713209</v>
      </c>
      <c r="H139" s="45">
        <f t="shared" ref="H139" si="456">+IFERROR(H138/G138-1,"nm")</f>
        <v>-0.1050642479213908</v>
      </c>
      <c r="I139" s="45">
        <f t="shared" ref="I139" si="457">+IFERROR(I138/H138-1,"nm")</f>
        <v>0.29222972972972983</v>
      </c>
      <c r="J139" s="45">
        <f>+IFERROR(J138/I138-1,"nm")</f>
        <v>0.23921568627450984</v>
      </c>
      <c r="K139" s="71">
        <f>+J139</f>
        <v>0.23921568627450984</v>
      </c>
      <c r="L139" s="71">
        <f t="shared" ref="L139:O139" si="458">+K139</f>
        <v>0.23921568627450984</v>
      </c>
      <c r="M139" s="71">
        <f t="shared" si="458"/>
        <v>0.23921568627450984</v>
      </c>
      <c r="N139" s="71">
        <f t="shared" si="458"/>
        <v>0.23921568627450984</v>
      </c>
      <c r="O139" s="71">
        <f t="shared" si="458"/>
        <v>0.23921568627450984</v>
      </c>
    </row>
    <row r="140" spans="1:15" x14ac:dyDescent="0.25">
      <c r="A140" s="44" t="s">
        <v>131</v>
      </c>
      <c r="B140" s="45">
        <f>+IFERROR(B138/B$117,"nm")</f>
        <v>0.16990920881971466</v>
      </c>
      <c r="C140" s="45">
        <f t="shared" ref="C140:J140" si="459">+IFERROR(C138/C$117,"nm")</f>
        <v>0.13245033112582782</v>
      </c>
      <c r="D140" s="45">
        <f t="shared" si="459"/>
        <v>0.23210562890896455</v>
      </c>
      <c r="E140" s="45">
        <f t="shared" si="459"/>
        <v>0.20688199282246147</v>
      </c>
      <c r="F140" s="45">
        <f t="shared" si="459"/>
        <v>0.23015873015873015</v>
      </c>
      <c r="G140" s="45">
        <f t="shared" si="459"/>
        <v>0.25180814617434338</v>
      </c>
      <c r="H140" s="45">
        <f t="shared" si="459"/>
        <v>0.2354813046937152</v>
      </c>
      <c r="I140" s="45">
        <f t="shared" si="459"/>
        <v>0.28635597978663674</v>
      </c>
      <c r="J140" s="45">
        <f t="shared" si="459"/>
        <v>0.31838790931989924</v>
      </c>
      <c r="K140" s="71">
        <f>+IFERROR(K138/K$117,"nm")</f>
        <v>0.35400294722892678</v>
      </c>
      <c r="L140" s="71">
        <f t="shared" ref="L140:O140" si="460">+IFERROR(L138/L$117,"nm")</f>
        <v>0.39360190188897343</v>
      </c>
      <c r="M140" s="71">
        <f t="shared" si="460"/>
        <v>0.43763041630958993</v>
      </c>
      <c r="N140" s="71">
        <f t="shared" si="460"/>
        <v>0.486583983360245</v>
      </c>
      <c r="O140" s="71">
        <f t="shared" si="460"/>
        <v>0.54101352200170383</v>
      </c>
    </row>
    <row r="141" spans="1:15" x14ac:dyDescent="0.25">
      <c r="A141" s="9" t="s">
        <v>135</v>
      </c>
      <c r="B141" s="9">
        <f>+Historicals!B169</f>
        <v>9</v>
      </c>
      <c r="C141" s="9">
        <f>+Historicals!C169</f>
        <v>15</v>
      </c>
      <c r="D141" s="9">
        <f>+Historicals!D169</f>
        <v>62</v>
      </c>
      <c r="E141" s="9">
        <f>+Historicals!E169</f>
        <v>59</v>
      </c>
      <c r="F141" s="9">
        <f>+Historicals!F169</f>
        <v>49</v>
      </c>
      <c r="G141" s="9">
        <f>+Historicals!G169</f>
        <v>47</v>
      </c>
      <c r="H141" s="9">
        <f>+Historicals!H169</f>
        <v>41</v>
      </c>
      <c r="I141" s="9">
        <f>+Historicals!I169</f>
        <v>54</v>
      </c>
      <c r="J141" s="9">
        <f>+Historicals!J169</f>
        <v>56</v>
      </c>
      <c r="K141" s="77">
        <f t="shared" ref="K141" si="461">+J141*(1+K142)</f>
        <v>58.074074074074069</v>
      </c>
      <c r="L141" s="77">
        <f t="shared" ref="L141" si="462">+K141*(1+L142)</f>
        <v>60.224965706447179</v>
      </c>
      <c r="M141" s="77">
        <f t="shared" ref="M141" si="463">+L141*(1+M142)</f>
        <v>62.455519991871142</v>
      </c>
      <c r="N141" s="77">
        <f t="shared" ref="N141" si="464">+M141*(1+N142)</f>
        <v>64.768687398977477</v>
      </c>
      <c r="O141" s="77">
        <f t="shared" ref="O141" si="465">+N141*(1+O142)</f>
        <v>67.16752767301368</v>
      </c>
    </row>
    <row r="142" spans="1:15" x14ac:dyDescent="0.25">
      <c r="A142" s="44" t="s">
        <v>129</v>
      </c>
      <c r="B142" s="45" t="str">
        <f t="shared" ref="B142:D142" si="466">+IFERROR(B141/A141-1,"nm")</f>
        <v>nm</v>
      </c>
      <c r="C142" s="45">
        <f t="shared" si="466"/>
        <v>0.66666666666666674</v>
      </c>
      <c r="D142" s="45">
        <f t="shared" si="466"/>
        <v>3.1333333333333337</v>
      </c>
      <c r="E142" s="45">
        <f t="shared" ref="E142" si="467">+IFERROR(E141/D141-1,"nm")</f>
        <v>-4.8387096774193505E-2</v>
      </c>
      <c r="F142" s="45">
        <f t="shared" ref="F142" si="468">+IFERROR(F141/E141-1,"nm")</f>
        <v>-0.16949152542372881</v>
      </c>
      <c r="G142" s="45">
        <f t="shared" ref="G142" si="469">+IFERROR(G141/F141-1,"nm")</f>
        <v>-4.081632653061229E-2</v>
      </c>
      <c r="H142" s="45">
        <f t="shared" ref="H142" si="470">+IFERROR(H141/G141-1,"nm")</f>
        <v>-0.12765957446808507</v>
      </c>
      <c r="I142" s="45">
        <f t="shared" ref="I142" si="471">+IFERROR(I141/H141-1,"nm")</f>
        <v>0.31707317073170738</v>
      </c>
      <c r="J142" s="45">
        <f>+IFERROR(J141/I141-1,"nm")</f>
        <v>3.7037037037036979E-2</v>
      </c>
      <c r="K142" s="71">
        <f>+J142</f>
        <v>3.7037037037036979E-2</v>
      </c>
      <c r="L142" s="71">
        <f t="shared" ref="L142:O142" si="472">+K142</f>
        <v>3.7037037037036979E-2</v>
      </c>
      <c r="M142" s="71">
        <f t="shared" si="472"/>
        <v>3.7037037037036979E-2</v>
      </c>
      <c r="N142" s="71">
        <f t="shared" si="472"/>
        <v>3.7037037037036979E-2</v>
      </c>
      <c r="O142" s="71">
        <f t="shared" si="472"/>
        <v>3.7037037037036979E-2</v>
      </c>
    </row>
    <row r="143" spans="1:15" x14ac:dyDescent="0.25">
      <c r="A143" s="44" t="s">
        <v>133</v>
      </c>
      <c r="B143" s="45">
        <f>+IFERROR(B141/B$117,"nm")</f>
        <v>1.1673151750972763E-2</v>
      </c>
      <c r="C143" s="45">
        <f t="shared" ref="C143:O143" si="473">+IFERROR(C141/C$117,"nm")</f>
        <v>1.9867549668874173E-2</v>
      </c>
      <c r="D143" s="45">
        <f t="shared" si="473"/>
        <v>1.4361825341672458E-2</v>
      </c>
      <c r="E143" s="45">
        <f t="shared" si="473"/>
        <v>1.2455140384209416E-2</v>
      </c>
      <c r="F143" s="45">
        <f t="shared" si="473"/>
        <v>9.485094850948509E-3</v>
      </c>
      <c r="G143" s="45">
        <f t="shared" si="473"/>
        <v>8.9455652835934533E-3</v>
      </c>
      <c r="H143" s="45">
        <f t="shared" si="473"/>
        <v>8.1543357199681775E-3</v>
      </c>
      <c r="I143" s="45">
        <f t="shared" si="473"/>
        <v>1.0106681639528355E-2</v>
      </c>
      <c r="J143" s="45">
        <f t="shared" si="473"/>
        <v>9.4038623005877411E-3</v>
      </c>
      <c r="K143" s="45">
        <f t="shared" si="473"/>
        <v>8.7499170669970983E-3</v>
      </c>
      <c r="L143" s="45">
        <f t="shared" si="473"/>
        <v>8.141447230096301E-3</v>
      </c>
      <c r="M143" s="45">
        <f t="shared" si="473"/>
        <v>7.5752904276600863E-3</v>
      </c>
      <c r="N143" s="45">
        <f t="shared" si="473"/>
        <v>7.0485042083506515E-3</v>
      </c>
      <c r="O143" s="45">
        <f t="shared" si="473"/>
        <v>6.5583507390993617E-3</v>
      </c>
    </row>
    <row r="144" spans="1:15" x14ac:dyDescent="0.25">
      <c r="A144" s="70" t="s">
        <v>148</v>
      </c>
      <c r="B144" s="88">
        <f>+Historicals!B158</f>
        <v>258</v>
      </c>
      <c r="C144" s="88">
        <f>+Historicals!C158</f>
        <v>205</v>
      </c>
      <c r="D144" s="88">
        <f>+Historicals!D158</f>
        <v>223</v>
      </c>
      <c r="E144" s="88">
        <f>+Historicals!E158</f>
        <v>340</v>
      </c>
      <c r="F144" s="88">
        <f>+Historicals!F158</f>
        <v>339</v>
      </c>
      <c r="G144" s="88">
        <f>+Historicals!G158</f>
        <v>326</v>
      </c>
      <c r="H144" s="88">
        <f>+Historicals!H158</f>
        <v>296</v>
      </c>
      <c r="I144" s="88">
        <f>+Historicals!I158</f>
        <v>304</v>
      </c>
      <c r="J144" s="88">
        <f>+Historicals!J158</f>
        <v>274</v>
      </c>
      <c r="K144" s="77">
        <f t="shared" ref="K144" si="474">+J144*(1+K145)</f>
        <v>246.96052631578948</v>
      </c>
      <c r="L144" s="77">
        <f t="shared" ref="L144" si="475">+K144*(1+L145)</f>
        <v>222.58942174515235</v>
      </c>
      <c r="M144" s="77">
        <f t="shared" ref="M144" si="476">+L144*(1+M145)</f>
        <v>200.62336038872283</v>
      </c>
      <c r="N144" s="77">
        <f t="shared" ref="N144" si="477">+M144*(1+N145)</f>
        <v>180.82500245562517</v>
      </c>
      <c r="O144" s="77">
        <f t="shared" ref="O144" si="478">+N144*(1+O145)</f>
        <v>162.98042984487267</v>
      </c>
    </row>
    <row r="145" spans="1:15" x14ac:dyDescent="0.25">
      <c r="A145" s="74" t="s">
        <v>129</v>
      </c>
      <c r="B145" s="71" t="str">
        <f t="shared" ref="B145" si="479">+IFERROR(B144/A144-1,"nm")</f>
        <v>nm</v>
      </c>
      <c r="C145" s="71">
        <f t="shared" ref="C145" si="480">+IFERROR(C144/B144-1,"nm")</f>
        <v>-0.20542635658914732</v>
      </c>
      <c r="D145" s="71">
        <f t="shared" ref="D145" si="481">+IFERROR(D144/C144-1,"nm")</f>
        <v>8.7804878048780566E-2</v>
      </c>
      <c r="E145" s="71">
        <f t="shared" ref="E145" si="482">+IFERROR(E144/D144-1,"nm")</f>
        <v>0.5246636771300448</v>
      </c>
      <c r="F145" s="71">
        <f t="shared" ref="F145" si="483">+IFERROR(F144/E144-1,"nm")</f>
        <v>-2.9411764705882248E-3</v>
      </c>
      <c r="G145" s="71">
        <f t="shared" ref="G145" si="484">+IFERROR(G144/F144-1,"nm")</f>
        <v>-3.8348082595870192E-2</v>
      </c>
      <c r="H145" s="71">
        <f t="shared" ref="H145" si="485">+IFERROR(H144/G144-1,"nm")</f>
        <v>-9.2024539877300637E-2</v>
      </c>
      <c r="I145" s="71">
        <f>+IFERROR(I144/H144-1,"nm")</f>
        <v>2.7027027027026973E-2</v>
      </c>
      <c r="J145" s="71">
        <f t="shared" ref="J145" si="486">+IFERROR(J144/I144-1,"nm")</f>
        <v>-9.8684210526315819E-2</v>
      </c>
      <c r="K145" s="71">
        <f>+J145</f>
        <v>-9.8684210526315819E-2</v>
      </c>
      <c r="L145" s="71">
        <f t="shared" ref="L145:O145" si="487">+K145</f>
        <v>-9.8684210526315819E-2</v>
      </c>
      <c r="M145" s="71">
        <f t="shared" si="487"/>
        <v>-9.8684210526315819E-2</v>
      </c>
      <c r="N145" s="71">
        <f t="shared" si="487"/>
        <v>-9.8684210526315819E-2</v>
      </c>
      <c r="O145" s="71">
        <f t="shared" si="487"/>
        <v>-9.8684210526315819E-2</v>
      </c>
    </row>
    <row r="146" spans="1:15" x14ac:dyDescent="0.25">
      <c r="A146" s="74" t="s">
        <v>133</v>
      </c>
      <c r="B146" s="71">
        <f>+IFERROR(B144/B$117,"nm")</f>
        <v>0.33463035019455251</v>
      </c>
      <c r="C146" s="71">
        <f t="shared" ref="C146:O146" si="488">+IFERROR(C144/C$117,"nm")</f>
        <v>0.27152317880794702</v>
      </c>
      <c r="D146" s="71">
        <f t="shared" si="488"/>
        <v>5.1656242761176745E-2</v>
      </c>
      <c r="E146" s="71">
        <f t="shared" si="488"/>
        <v>7.1775385264935612E-2</v>
      </c>
      <c r="F146" s="71">
        <f t="shared" si="488"/>
        <v>6.5621370499419282E-2</v>
      </c>
      <c r="G146" s="71">
        <f t="shared" si="488"/>
        <v>6.2047963456414161E-2</v>
      </c>
      <c r="H146" s="71">
        <f t="shared" si="488"/>
        <v>5.88703261734288E-2</v>
      </c>
      <c r="I146" s="71">
        <f t="shared" si="488"/>
        <v>5.6896874415122589E-2</v>
      </c>
      <c r="J146" s="71">
        <f t="shared" si="488"/>
        <v>4.6011754827875735E-2</v>
      </c>
      <c r="K146" s="71">
        <f t="shared" si="488"/>
        <v>3.7209101626465582E-2</v>
      </c>
      <c r="L146" s="71">
        <f t="shared" si="488"/>
        <v>3.0090511631819979E-2</v>
      </c>
      <c r="M146" s="71">
        <f t="shared" si="488"/>
        <v>2.4333801427247708E-2</v>
      </c>
      <c r="N146" s="71">
        <f t="shared" si="488"/>
        <v>1.9678425516519153E-2</v>
      </c>
      <c r="O146" s="71">
        <f t="shared" si="488"/>
        <v>1.5913684179882419E-2</v>
      </c>
    </row>
    <row r="147" spans="1:15" x14ac:dyDescent="0.25">
      <c r="A147" s="41" t="str">
        <f>+Historicals!A133</f>
        <v>Global Brand Divisions</v>
      </c>
      <c r="B147" s="41"/>
      <c r="C147" s="41"/>
      <c r="D147" s="41"/>
      <c r="E147" s="41"/>
      <c r="F147" s="41"/>
      <c r="G147" s="41"/>
      <c r="H147" s="41"/>
      <c r="I147" s="41"/>
      <c r="J147" s="41"/>
      <c r="K147" s="37"/>
      <c r="L147" s="37"/>
      <c r="M147" s="37"/>
      <c r="N147" s="37"/>
      <c r="O147" s="37"/>
    </row>
    <row r="148" spans="1:15" x14ac:dyDescent="0.25">
      <c r="A148" s="9" t="s">
        <v>136</v>
      </c>
      <c r="B148" s="9">
        <f>+Historicals!B133</f>
        <v>125</v>
      </c>
      <c r="C148" s="9">
        <f>+Historicals!C133</f>
        <v>115</v>
      </c>
      <c r="D148" s="9">
        <f>+Historicals!D133</f>
        <v>73</v>
      </c>
      <c r="E148" s="9">
        <f>+Historicals!E133</f>
        <v>73</v>
      </c>
      <c r="F148" s="9">
        <f>+Historicals!F133</f>
        <v>88</v>
      </c>
      <c r="G148" s="9">
        <f>+Historicals!G133</f>
        <v>42</v>
      </c>
      <c r="H148" s="9">
        <f>+Historicals!H133</f>
        <v>30</v>
      </c>
      <c r="I148" s="9">
        <f>+Historicals!I133</f>
        <v>25</v>
      </c>
      <c r="J148" s="9">
        <f>+Historicals!J133</f>
        <v>102</v>
      </c>
      <c r="K148" s="86">
        <f>+J148*(1+K149)</f>
        <v>410.03999999999996</v>
      </c>
      <c r="L148" s="86">
        <f t="shared" ref="L148:M148" si="489">+K148*(1+L149)</f>
        <v>1648.3607999999997</v>
      </c>
      <c r="M148" s="86">
        <f t="shared" si="489"/>
        <v>6626.4104159999979</v>
      </c>
      <c r="N148" s="86">
        <f t="shared" ref="N148:O148" si="490">+M148*(1+N149)</f>
        <v>26638.169872319988</v>
      </c>
      <c r="O148" s="86">
        <f t="shared" si="490"/>
        <v>107085.44288672633</v>
      </c>
    </row>
    <row r="149" spans="1:15" x14ac:dyDescent="0.25">
      <c r="A149" s="42" t="s">
        <v>129</v>
      </c>
      <c r="B149" s="45" t="str">
        <f t="shared" ref="B149:D149" si="491">+IFERROR(B148/A148-1,"nm")</f>
        <v>nm</v>
      </c>
      <c r="C149" s="45">
        <f t="shared" si="491"/>
        <v>-7.999999999999996E-2</v>
      </c>
      <c r="D149" s="45">
        <f t="shared" si="491"/>
        <v>-0.36521739130434783</v>
      </c>
      <c r="E149" s="45">
        <f t="shared" ref="E149" si="492">+IFERROR(E148/D148-1,"nm")</f>
        <v>0</v>
      </c>
      <c r="F149" s="45">
        <f t="shared" ref="F149" si="493">+IFERROR(F148/E148-1,"nm")</f>
        <v>0.20547945205479445</v>
      </c>
      <c r="G149" s="45">
        <f t="shared" ref="G149" si="494">+IFERROR(G148/F148-1,"nm")</f>
        <v>-0.52272727272727271</v>
      </c>
      <c r="H149" s="45">
        <f t="shared" ref="H149" si="495">+IFERROR(H148/G148-1,"nm")</f>
        <v>-0.2857142857142857</v>
      </c>
      <c r="I149" s="45">
        <f t="shared" ref="I149" si="496">+IFERROR(I148/H148-1,"nm")</f>
        <v>-0.16666666666666663</v>
      </c>
      <c r="J149" s="45">
        <f>+IFERROR(J148/I148-1,"nm")</f>
        <v>3.08</v>
      </c>
      <c r="K149" s="71">
        <f>+K150+K151</f>
        <v>3.02</v>
      </c>
      <c r="L149" s="71">
        <f t="shared" ref="L149:M149" si="497">+L150+L151</f>
        <v>3.02</v>
      </c>
      <c r="M149" s="71">
        <f t="shared" si="497"/>
        <v>3.02</v>
      </c>
      <c r="N149" s="71">
        <f t="shared" ref="N149:O149" si="498">+N150+N151</f>
        <v>3.02</v>
      </c>
      <c r="O149" s="71">
        <f t="shared" si="498"/>
        <v>3.02</v>
      </c>
    </row>
    <row r="150" spans="1:15" x14ac:dyDescent="0.25">
      <c r="A150" s="42" t="s">
        <v>137</v>
      </c>
      <c r="B150" s="45">
        <f>+Historicals!B205</f>
        <v>0.06</v>
      </c>
      <c r="C150" s="45">
        <f>+Historicals!C205</f>
        <v>-0.02</v>
      </c>
      <c r="D150" s="45">
        <f>+Historicals!D205</f>
        <v>-0.3</v>
      </c>
      <c r="E150" s="45">
        <f>+Historicals!E205</f>
        <v>0.02</v>
      </c>
      <c r="F150" s="45">
        <f>+Historicals!F205</f>
        <v>0.12</v>
      </c>
      <c r="G150" s="45">
        <f>+Historicals!G205</f>
        <v>-0.53</v>
      </c>
      <c r="H150" s="45">
        <f>+Historicals!H205</f>
        <v>-0.26</v>
      </c>
      <c r="I150" s="45">
        <f>+Historicals!I205</f>
        <v>-0.17</v>
      </c>
      <c r="J150" s="45">
        <f>+Historicals!J205</f>
        <v>3.02</v>
      </c>
      <c r="K150" s="72">
        <f>+J150</f>
        <v>3.02</v>
      </c>
      <c r="L150" s="72">
        <f t="shared" ref="L150:O150" si="499">+K150</f>
        <v>3.02</v>
      </c>
      <c r="M150" s="72">
        <f t="shared" si="499"/>
        <v>3.02</v>
      </c>
      <c r="N150" s="72">
        <f t="shared" si="499"/>
        <v>3.02</v>
      </c>
      <c r="O150" s="72">
        <f t="shared" si="499"/>
        <v>3.02</v>
      </c>
    </row>
    <row r="151" spans="1:15" x14ac:dyDescent="0.25">
      <c r="A151" s="42" t="s">
        <v>138</v>
      </c>
      <c r="B151" s="45" t="str">
        <f>+IFERROR(B149-B150,"nm")</f>
        <v>nm</v>
      </c>
      <c r="C151" s="45">
        <f>+IFERROR(C149-C150,"nm")</f>
        <v>-5.9999999999999956E-2</v>
      </c>
      <c r="D151" s="45">
        <f t="shared" ref="D151:J151" si="500">+IFERROR(D149-D150,"nm")</f>
        <v>-6.5217391304347838E-2</v>
      </c>
      <c r="E151" s="45">
        <f t="shared" si="500"/>
        <v>-0.02</v>
      </c>
      <c r="F151" s="45">
        <f t="shared" si="500"/>
        <v>8.5479452054794458E-2</v>
      </c>
      <c r="G151" s="45">
        <f t="shared" si="500"/>
        <v>7.2727272727273196E-3</v>
      </c>
      <c r="H151" s="45">
        <f t="shared" si="500"/>
        <v>-2.571428571428569E-2</v>
      </c>
      <c r="I151" s="45">
        <f t="shared" si="500"/>
        <v>3.3333333333333826E-3</v>
      </c>
      <c r="J151" s="45">
        <f t="shared" si="500"/>
        <v>6.0000000000000053E-2</v>
      </c>
      <c r="K151" s="72">
        <v>0</v>
      </c>
      <c r="L151" s="72">
        <f t="shared" ref="L151:O151" si="501">+K151</f>
        <v>0</v>
      </c>
      <c r="M151" s="72">
        <f t="shared" si="501"/>
        <v>0</v>
      </c>
      <c r="N151" s="72">
        <f t="shared" si="501"/>
        <v>0</v>
      </c>
      <c r="O151" s="72">
        <f t="shared" si="501"/>
        <v>0</v>
      </c>
    </row>
    <row r="152" spans="1:15" x14ac:dyDescent="0.25">
      <c r="A152" s="9" t="s">
        <v>130</v>
      </c>
      <c r="B152" s="46">
        <f t="shared" ref="B152:J152" si="502">+B159+B155</f>
        <v>-1846</v>
      </c>
      <c r="C152" s="46">
        <f t="shared" si="502"/>
        <v>-2057</v>
      </c>
      <c r="D152" s="46">
        <f t="shared" si="502"/>
        <v>-2366</v>
      </c>
      <c r="E152" s="46">
        <f t="shared" si="502"/>
        <v>-2444</v>
      </c>
      <c r="F152" s="46">
        <f t="shared" si="502"/>
        <v>-2441</v>
      </c>
      <c r="G152" s="46">
        <f t="shared" si="502"/>
        <v>-3067</v>
      </c>
      <c r="H152" s="46">
        <f t="shared" si="502"/>
        <v>-3254</v>
      </c>
      <c r="I152" s="46">
        <f t="shared" si="502"/>
        <v>-3434</v>
      </c>
      <c r="J152" s="46">
        <f t="shared" si="502"/>
        <v>-4042</v>
      </c>
      <c r="K152" s="77">
        <f>+J152*(1+K153)</f>
        <v>-4757.6482236458942</v>
      </c>
      <c r="L152" s="77">
        <f t="shared" ref="L152:O152" si="503">+K152*(1+L153)</f>
        <v>-5600.0041118161635</v>
      </c>
      <c r="M152" s="77">
        <f t="shared" si="503"/>
        <v>-6591.5016365640458</v>
      </c>
      <c r="N152" s="77">
        <f t="shared" si="503"/>
        <v>-7758.5467719836561</v>
      </c>
      <c r="O152" s="77">
        <f t="shared" si="503"/>
        <v>-9132.2207490850142</v>
      </c>
    </row>
    <row r="153" spans="1:15" x14ac:dyDescent="0.25">
      <c r="A153" s="44" t="s">
        <v>129</v>
      </c>
      <c r="B153" s="45" t="str">
        <f t="shared" ref="B153:C153" si="504">+IFERROR(B152/A152-1,"nm")</f>
        <v>nm</v>
      </c>
      <c r="C153" s="45">
        <f t="shared" si="504"/>
        <v>0.11430119176598041</v>
      </c>
      <c r="D153" s="45">
        <f t="shared" ref="D153" si="505">+IFERROR(D152/C152-1,"nm")</f>
        <v>0.15021876519202726</v>
      </c>
      <c r="E153" s="45">
        <f t="shared" ref="E153" si="506">+IFERROR(E152/D152-1,"nm")</f>
        <v>3.2967032967033072E-2</v>
      </c>
      <c r="F153" s="45">
        <f t="shared" ref="F153" si="507">+IFERROR(F152/E152-1,"nm")</f>
        <v>-1.2274959083469206E-3</v>
      </c>
      <c r="G153" s="45">
        <f t="shared" ref="G153" si="508">+IFERROR(G152/F152-1,"nm")</f>
        <v>0.25645227365833678</v>
      </c>
      <c r="H153" s="45">
        <f t="shared" ref="H153" si="509">+IFERROR(H152/G152-1,"nm")</f>
        <v>6.0971633518095869E-2</v>
      </c>
      <c r="I153" s="45">
        <f t="shared" ref="I153" si="510">+IFERROR(I152/H152-1,"nm")</f>
        <v>5.5316533497234088E-2</v>
      </c>
      <c r="J153" s="45">
        <f t="shared" ref="J153" si="511">+IFERROR(J152/I152-1,"nm")</f>
        <v>0.1770529994175889</v>
      </c>
      <c r="K153" s="71">
        <f>+J153</f>
        <v>0.1770529994175889</v>
      </c>
      <c r="L153" s="71">
        <f t="shared" ref="L153:O153" si="512">+K153</f>
        <v>0.1770529994175889</v>
      </c>
      <c r="M153" s="71">
        <f t="shared" si="512"/>
        <v>0.1770529994175889</v>
      </c>
      <c r="N153" s="71">
        <f t="shared" si="512"/>
        <v>0.1770529994175889</v>
      </c>
      <c r="O153" s="71">
        <f t="shared" si="512"/>
        <v>0.1770529994175889</v>
      </c>
    </row>
    <row r="154" spans="1:15" x14ac:dyDescent="0.25">
      <c r="A154" s="44" t="s">
        <v>131</v>
      </c>
      <c r="B154" s="45">
        <f>+IFERROR(B152/B$148,"nm")</f>
        <v>-14.768000000000001</v>
      </c>
      <c r="C154" s="45">
        <f t="shared" ref="C154:O154" si="513">+IFERROR(C152/C$148,"nm")</f>
        <v>-17.88695652173913</v>
      </c>
      <c r="D154" s="45">
        <f t="shared" si="513"/>
        <v>-32.410958904109592</v>
      </c>
      <c r="E154" s="45">
        <f t="shared" si="513"/>
        <v>-33.479452054794521</v>
      </c>
      <c r="F154" s="45">
        <f t="shared" si="513"/>
        <v>-27.738636363636363</v>
      </c>
      <c r="G154" s="45">
        <f t="shared" si="513"/>
        <v>-73.023809523809518</v>
      </c>
      <c r="H154" s="45">
        <f t="shared" si="513"/>
        <v>-108.46666666666667</v>
      </c>
      <c r="I154" s="45">
        <f t="shared" si="513"/>
        <v>-137.36000000000001</v>
      </c>
      <c r="J154" s="45">
        <f t="shared" si="513"/>
        <v>-39.627450980392155</v>
      </c>
      <c r="K154" s="45">
        <f t="shared" si="513"/>
        <v>-11.602888068593051</v>
      </c>
      <c r="L154" s="45">
        <f t="shared" si="513"/>
        <v>-3.3973169659313451</v>
      </c>
      <c r="M154" s="45">
        <f t="shared" si="513"/>
        <v>-0.99473187182133149</v>
      </c>
      <c r="N154" s="45">
        <f t="shared" si="513"/>
        <v>-0.291256749587953</v>
      </c>
      <c r="O154" s="45">
        <f t="shared" si="513"/>
        <v>-8.5279758881372555E-2</v>
      </c>
    </row>
    <row r="155" spans="1:15" x14ac:dyDescent="0.25">
      <c r="A155" s="9" t="s">
        <v>132</v>
      </c>
      <c r="B155" s="9">
        <f>+Historicals!B181</f>
        <v>175</v>
      </c>
      <c r="C155" s="9">
        <f>+Historicals!C181</f>
        <v>210</v>
      </c>
      <c r="D155" s="9">
        <f>+Historicals!D181</f>
        <v>230</v>
      </c>
      <c r="E155" s="9">
        <f>+Historicals!E181</f>
        <v>233</v>
      </c>
      <c r="F155" s="9">
        <f>+Historicals!F181</f>
        <v>217</v>
      </c>
      <c r="G155" s="9">
        <f>+Historicals!G181</f>
        <v>195</v>
      </c>
      <c r="H155" s="9">
        <f>+Historicals!H181</f>
        <v>214</v>
      </c>
      <c r="I155" s="9">
        <f>+Historicals!I181</f>
        <v>222</v>
      </c>
      <c r="J155" s="9">
        <f>+Historicals!J181</f>
        <v>220</v>
      </c>
      <c r="K155" s="77">
        <f>+J155*(1+K156)</f>
        <v>218.01801801801801</v>
      </c>
      <c r="L155" s="77">
        <f t="shared" ref="L155:O155" si="514">+K155*(1+L156)</f>
        <v>216.0538917295674</v>
      </c>
      <c r="M155" s="77">
        <f t="shared" si="514"/>
        <v>214.10746027254427</v>
      </c>
      <c r="N155" s="77">
        <f t="shared" si="514"/>
        <v>212.17856423405289</v>
      </c>
      <c r="O155" s="77">
        <f t="shared" si="514"/>
        <v>210.2670456373497</v>
      </c>
    </row>
    <row r="156" spans="1:15" x14ac:dyDescent="0.25">
      <c r="A156" s="44" t="s">
        <v>129</v>
      </c>
      <c r="B156" s="45" t="str">
        <f t="shared" ref="B156:C156" si="515">+IFERROR(B155/A155-1,"nm")</f>
        <v>nm</v>
      </c>
      <c r="C156" s="45">
        <f t="shared" si="515"/>
        <v>0.19999999999999996</v>
      </c>
      <c r="D156" s="45">
        <f t="shared" ref="D156" si="516">+IFERROR(D155/C155-1,"nm")</f>
        <v>9.5238095238095344E-2</v>
      </c>
      <c r="E156" s="45">
        <f t="shared" ref="E156" si="517">+IFERROR(E155/D155-1,"nm")</f>
        <v>1.304347826086949E-2</v>
      </c>
      <c r="F156" s="45">
        <f t="shared" ref="F156" si="518">+IFERROR(F155/E155-1,"nm")</f>
        <v>-6.8669527896995763E-2</v>
      </c>
      <c r="G156" s="45">
        <f t="shared" ref="G156" si="519">+IFERROR(G155/F155-1,"nm")</f>
        <v>-0.10138248847926268</v>
      </c>
      <c r="H156" s="45">
        <f t="shared" ref="H156" si="520">+IFERROR(H155/G155-1,"nm")</f>
        <v>9.7435897435897534E-2</v>
      </c>
      <c r="I156" s="45">
        <f t="shared" ref="I156" si="521">+IFERROR(I155/H155-1,"nm")</f>
        <v>3.7383177570093462E-2</v>
      </c>
      <c r="J156" s="45">
        <f t="shared" ref="J156" si="522">+IFERROR(J155/I155-1,"nm")</f>
        <v>-9.009009009009028E-3</v>
      </c>
      <c r="K156" s="45">
        <f>+J156</f>
        <v>-9.009009009009028E-3</v>
      </c>
      <c r="L156" s="45">
        <f t="shared" ref="L156:O156" si="523">+K156</f>
        <v>-9.009009009009028E-3</v>
      </c>
      <c r="M156" s="45">
        <f t="shared" si="523"/>
        <v>-9.009009009009028E-3</v>
      </c>
      <c r="N156" s="45">
        <f t="shared" si="523"/>
        <v>-9.009009009009028E-3</v>
      </c>
      <c r="O156" s="45">
        <f t="shared" si="523"/>
        <v>-9.009009009009028E-3</v>
      </c>
    </row>
    <row r="157" spans="1:15" x14ac:dyDescent="0.25">
      <c r="A157" s="44" t="s">
        <v>133</v>
      </c>
      <c r="B157" s="45">
        <f t="shared" ref="B157:O157" si="524">+IFERROR(B155/B$148,"nm")</f>
        <v>1.4</v>
      </c>
      <c r="C157" s="45">
        <f t="shared" si="524"/>
        <v>1.826086956521739</v>
      </c>
      <c r="D157" s="45">
        <f t="shared" si="524"/>
        <v>3.1506849315068495</v>
      </c>
      <c r="E157" s="45">
        <f t="shared" si="524"/>
        <v>3.1917808219178081</v>
      </c>
      <c r="F157" s="45">
        <f t="shared" si="524"/>
        <v>2.4659090909090908</v>
      </c>
      <c r="G157" s="45">
        <f t="shared" si="524"/>
        <v>4.6428571428571432</v>
      </c>
      <c r="H157" s="45">
        <f t="shared" si="524"/>
        <v>7.1333333333333337</v>
      </c>
      <c r="I157" s="45">
        <f t="shared" si="524"/>
        <v>8.8800000000000008</v>
      </c>
      <c r="J157" s="45">
        <f t="shared" si="524"/>
        <v>2.1568627450980391</v>
      </c>
      <c r="K157" s="45">
        <f t="shared" si="524"/>
        <v>0.53169939034732716</v>
      </c>
      <c r="L157" s="45">
        <f t="shared" si="524"/>
        <v>0.131071966604379</v>
      </c>
      <c r="M157" s="45">
        <f t="shared" si="524"/>
        <v>3.2311228377216825E-2</v>
      </c>
      <c r="N157" s="45">
        <f t="shared" si="524"/>
        <v>7.9652080173319238E-3</v>
      </c>
      <c r="O157" s="45">
        <f t="shared" si="524"/>
        <v>1.9635446235186944E-3</v>
      </c>
    </row>
    <row r="158" spans="1:15" x14ac:dyDescent="0.25">
      <c r="A158" s="75" t="s">
        <v>149</v>
      </c>
      <c r="B158" s="71">
        <f t="shared" ref="B158:O158" si="525">+IFERROR(B155/B165,"nm")</f>
        <v>0.32588454376163872</v>
      </c>
      <c r="C158" s="71">
        <f t="shared" si="525"/>
        <v>0.43388429752066116</v>
      </c>
      <c r="D158" s="71">
        <f t="shared" si="525"/>
        <v>0.45009784735812131</v>
      </c>
      <c r="E158" s="71">
        <f t="shared" si="525"/>
        <v>0.43714821763602252</v>
      </c>
      <c r="F158" s="71">
        <f t="shared" si="525"/>
        <v>0.36348408710217756</v>
      </c>
      <c r="G158" s="71">
        <f t="shared" si="525"/>
        <v>0.2932330827067669</v>
      </c>
      <c r="H158" s="71">
        <f t="shared" si="525"/>
        <v>0.25783132530120484</v>
      </c>
      <c r="I158" s="71">
        <f t="shared" si="525"/>
        <v>0.2846153846153846</v>
      </c>
      <c r="J158" s="71">
        <f t="shared" si="525"/>
        <v>0.27883396704689478</v>
      </c>
      <c r="K158" s="71">
        <f t="shared" si="525"/>
        <v>0.27316998792659852</v>
      </c>
      <c r="L158" s="71">
        <f t="shared" si="525"/>
        <v>0.26762106171687455</v>
      </c>
      <c r="M158" s="71">
        <f t="shared" si="525"/>
        <v>0.26218485133773894</v>
      </c>
      <c r="N158" s="71">
        <f t="shared" si="525"/>
        <v>0.25685906718252094</v>
      </c>
      <c r="O158" s="71">
        <f t="shared" si="525"/>
        <v>0.25164146615353333</v>
      </c>
    </row>
    <row r="159" spans="1:15" x14ac:dyDescent="0.25">
      <c r="A159" s="9" t="s">
        <v>134</v>
      </c>
      <c r="B159" s="9">
        <f>+Historicals!B148</f>
        <v>-2021</v>
      </c>
      <c r="C159" s="9">
        <f>+Historicals!C148</f>
        <v>-2267</v>
      </c>
      <c r="D159" s="9">
        <f>+Historicals!D148</f>
        <v>-2596</v>
      </c>
      <c r="E159" s="9">
        <f>+Historicals!E148</f>
        <v>-2677</v>
      </c>
      <c r="F159" s="9">
        <f>+Historicals!F148</f>
        <v>-2658</v>
      </c>
      <c r="G159" s="9">
        <f>+Historicals!G148</f>
        <v>-3262</v>
      </c>
      <c r="H159" s="9">
        <f>+Historicals!H148</f>
        <v>-3468</v>
      </c>
      <c r="I159" s="9">
        <f>+Historicals!I148</f>
        <v>-3656</v>
      </c>
      <c r="J159" s="9">
        <f>+Historicals!J148</f>
        <v>-4262</v>
      </c>
      <c r="K159" s="70">
        <f>+J159*(1+K160)</f>
        <v>-4968.4474835886213</v>
      </c>
      <c r="L159" s="70">
        <f t="shared" ref="L159:O159" si="526">+K159*(1+L160)</f>
        <v>-5791.9921157151812</v>
      </c>
      <c r="M159" s="70">
        <f t="shared" si="526"/>
        <v>-6752.043325267533</v>
      </c>
      <c r="N159" s="70">
        <f t="shared" si="526"/>
        <v>-7871.2277495323369</v>
      </c>
      <c r="O159" s="70">
        <f t="shared" si="526"/>
        <v>-9175.92250232681</v>
      </c>
    </row>
    <row r="160" spans="1:15" x14ac:dyDescent="0.25">
      <c r="A160" s="44" t="s">
        <v>129</v>
      </c>
      <c r="B160" s="45" t="str">
        <f t="shared" ref="B160" si="527">+IFERROR(B159/#REF!-1,"nm")</f>
        <v>nm</v>
      </c>
      <c r="C160" s="45">
        <f t="shared" ref="C160" si="528">+IFERROR(C159/B159-1,"nm")</f>
        <v>0.12172191984166258</v>
      </c>
      <c r="D160" s="45">
        <f t="shared" ref="D160" si="529">+IFERROR(D159/C159-1,"nm")</f>
        <v>0.145125716806352</v>
      </c>
      <c r="E160" s="45">
        <f t="shared" ref="E160" si="530">+IFERROR(E159/D159-1,"nm")</f>
        <v>3.1201848998459125E-2</v>
      </c>
      <c r="F160" s="45">
        <f t="shared" ref="F160" si="531">+IFERROR(F159/E159-1,"nm")</f>
        <v>-7.097497198356395E-3</v>
      </c>
      <c r="G160" s="45">
        <f t="shared" ref="G160" si="532">+IFERROR(G159/F159-1,"nm")</f>
        <v>0.22723852520692245</v>
      </c>
      <c r="H160" s="45">
        <f t="shared" ref="H160" si="533">+IFERROR(H159/G159-1,"nm")</f>
        <v>6.3151440833844275E-2</v>
      </c>
      <c r="I160" s="45">
        <f t="shared" ref="I160" si="534">+IFERROR(I159/H159-1,"nm")</f>
        <v>5.4209919261822392E-2</v>
      </c>
      <c r="J160" s="45">
        <f t="shared" ref="J160" si="535">+IFERROR(J159/I159-1,"nm")</f>
        <v>0.16575492341356668</v>
      </c>
      <c r="K160" s="71">
        <f>+J160</f>
        <v>0.16575492341356668</v>
      </c>
      <c r="L160" s="71">
        <f t="shared" ref="L160:O160" si="536">+K160</f>
        <v>0.16575492341356668</v>
      </c>
      <c r="M160" s="71">
        <f t="shared" si="536"/>
        <v>0.16575492341356668</v>
      </c>
      <c r="N160" s="71">
        <f t="shared" si="536"/>
        <v>0.16575492341356668</v>
      </c>
      <c r="O160" s="71">
        <f t="shared" si="536"/>
        <v>0.16575492341356668</v>
      </c>
    </row>
    <row r="161" spans="1:15" x14ac:dyDescent="0.25">
      <c r="A161" s="44" t="s">
        <v>131</v>
      </c>
      <c r="B161" s="45">
        <f>+IFERROR(B159/B$148,"nm")</f>
        <v>-16.167999999999999</v>
      </c>
      <c r="C161" s="45">
        <f t="shared" ref="C161:O161" si="537">+IFERROR(C159/C$148,"nm")</f>
        <v>-19.713043478260868</v>
      </c>
      <c r="D161" s="45">
        <f t="shared" si="537"/>
        <v>-35.561643835616437</v>
      </c>
      <c r="E161" s="45">
        <f t="shared" si="537"/>
        <v>-36.671232876712331</v>
      </c>
      <c r="F161" s="45">
        <f t="shared" si="537"/>
        <v>-30.204545454545453</v>
      </c>
      <c r="G161" s="45">
        <f t="shared" si="537"/>
        <v>-77.666666666666671</v>
      </c>
      <c r="H161" s="45">
        <f t="shared" si="537"/>
        <v>-115.6</v>
      </c>
      <c r="I161" s="45">
        <f t="shared" si="537"/>
        <v>-146.24</v>
      </c>
      <c r="J161" s="45">
        <f t="shared" si="537"/>
        <v>-41.784313725490193</v>
      </c>
      <c r="K161" s="45">
        <f t="shared" si="537"/>
        <v>-12.11698244948937</v>
      </c>
      <c r="L161" s="45">
        <f t="shared" si="537"/>
        <v>-3.5137890416437845</v>
      </c>
      <c r="M161" s="45">
        <f t="shared" si="537"/>
        <v>-1.0189594216748459</v>
      </c>
      <c r="N161" s="45">
        <f t="shared" si="537"/>
        <v>-0.29548680661096827</v>
      </c>
      <c r="O161" s="45">
        <f t="shared" si="537"/>
        <v>-8.5687860599624063E-2</v>
      </c>
    </row>
    <row r="162" spans="1:15" x14ac:dyDescent="0.25">
      <c r="A162" s="9" t="s">
        <v>135</v>
      </c>
      <c r="B162" s="9">
        <f>+Historicals!B170</f>
        <v>225</v>
      </c>
      <c r="C162" s="9">
        <f>+Historicals!C170</f>
        <v>225</v>
      </c>
      <c r="D162" s="9">
        <f>+Historicals!D170</f>
        <v>258</v>
      </c>
      <c r="E162" s="9">
        <f>+Historicals!E170</f>
        <v>278</v>
      </c>
      <c r="F162" s="9">
        <f>+Historicals!F170</f>
        <v>286</v>
      </c>
      <c r="G162" s="9">
        <f>+Historicals!G170</f>
        <v>278</v>
      </c>
      <c r="H162" s="9">
        <f>+Historicals!H170</f>
        <v>438</v>
      </c>
      <c r="I162" s="9">
        <f>+Historicals!I170</f>
        <v>278</v>
      </c>
      <c r="J162" s="9">
        <f>+Historicals!J170</f>
        <v>222</v>
      </c>
      <c r="K162" s="77">
        <f>+J162*(1+K163)</f>
        <v>177.28057553956836</v>
      </c>
      <c r="L162" s="77">
        <f t="shared" ref="L162:O162" si="538">+K162*(1+L163)</f>
        <v>141.56938046684957</v>
      </c>
      <c r="M162" s="77">
        <f t="shared" si="538"/>
        <v>113.05180742316765</v>
      </c>
      <c r="N162" s="77">
        <f t="shared" si="538"/>
        <v>90.278781467421652</v>
      </c>
      <c r="O162" s="77">
        <f t="shared" si="538"/>
        <v>72.093127646646067</v>
      </c>
    </row>
    <row r="163" spans="1:15" x14ac:dyDescent="0.25">
      <c r="A163" s="44" t="s">
        <v>129</v>
      </c>
      <c r="B163" s="45" t="str">
        <f t="shared" ref="B163" si="539">+IFERROR(B162/#REF!-1,"nm")</f>
        <v>nm</v>
      </c>
      <c r="C163" s="45">
        <f t="shared" ref="C163" si="540">+IFERROR(C162/B162-1,"nm")</f>
        <v>0</v>
      </c>
      <c r="D163" s="45">
        <f t="shared" ref="D163" si="541">+IFERROR(D162/C162-1,"nm")</f>
        <v>0.14666666666666672</v>
      </c>
      <c r="E163" s="45">
        <f t="shared" ref="E163" si="542">+IFERROR(E162/D162-1,"nm")</f>
        <v>7.7519379844961156E-2</v>
      </c>
      <c r="F163" s="45">
        <f t="shared" ref="F163" si="543">+IFERROR(F162/E162-1,"nm")</f>
        <v>2.877697841726623E-2</v>
      </c>
      <c r="G163" s="45">
        <f t="shared" ref="G163" si="544">+IFERROR(G162/F162-1,"nm")</f>
        <v>-2.7972027972028024E-2</v>
      </c>
      <c r="H163" s="45">
        <f t="shared" ref="H163" si="545">+IFERROR(H162/G162-1,"nm")</f>
        <v>0.57553956834532372</v>
      </c>
      <c r="I163" s="45">
        <f t="shared" ref="I163" si="546">+IFERROR(I162/H162-1,"nm")</f>
        <v>-0.36529680365296802</v>
      </c>
      <c r="J163" s="45">
        <f t="shared" ref="J163" si="547">+IFERROR(J162/I162-1,"nm")</f>
        <v>-0.20143884892086328</v>
      </c>
      <c r="K163" s="71">
        <f>+J163</f>
        <v>-0.20143884892086328</v>
      </c>
      <c r="L163" s="71">
        <f t="shared" ref="L163:O163" si="548">+K163</f>
        <v>-0.20143884892086328</v>
      </c>
      <c r="M163" s="71">
        <f t="shared" si="548"/>
        <v>-0.20143884892086328</v>
      </c>
      <c r="N163" s="71">
        <f t="shared" si="548"/>
        <v>-0.20143884892086328</v>
      </c>
      <c r="O163" s="71">
        <f t="shared" si="548"/>
        <v>-0.20143884892086328</v>
      </c>
    </row>
    <row r="164" spans="1:15" x14ac:dyDescent="0.25">
      <c r="A164" s="44" t="s">
        <v>133</v>
      </c>
      <c r="B164" s="45">
        <f>+IFERROR(B162/B$148,"nm")</f>
        <v>1.8</v>
      </c>
      <c r="C164" s="45">
        <f t="shared" ref="C164:O164" si="549">+IFERROR(C162/C$148,"nm")</f>
        <v>1.9565217391304348</v>
      </c>
      <c r="D164" s="45">
        <f t="shared" si="549"/>
        <v>3.5342465753424657</v>
      </c>
      <c r="E164" s="45">
        <f t="shared" si="549"/>
        <v>3.8082191780821919</v>
      </c>
      <c r="F164" s="45">
        <f t="shared" si="549"/>
        <v>3.25</v>
      </c>
      <c r="G164" s="45">
        <f t="shared" si="549"/>
        <v>6.6190476190476186</v>
      </c>
      <c r="H164" s="45">
        <f t="shared" si="549"/>
        <v>14.6</v>
      </c>
      <c r="I164" s="45">
        <f t="shared" si="549"/>
        <v>11.12</v>
      </c>
      <c r="J164" s="45">
        <f t="shared" si="549"/>
        <v>2.1764705882352939</v>
      </c>
      <c r="K164" s="45">
        <f t="shared" si="549"/>
        <v>0.43234946722165735</v>
      </c>
      <c r="L164" s="45">
        <f t="shared" si="549"/>
        <v>8.5884947316661256E-2</v>
      </c>
      <c r="M164" s="45">
        <f t="shared" si="549"/>
        <v>1.7060791639195032E-2</v>
      </c>
      <c r="N164" s="45">
        <f t="shared" si="549"/>
        <v>3.3890759725663929E-3</v>
      </c>
      <c r="O164" s="45">
        <f t="shared" si="549"/>
        <v>6.7322995267344872E-4</v>
      </c>
    </row>
    <row r="165" spans="1:15" x14ac:dyDescent="0.25">
      <c r="A165" s="70" t="s">
        <v>148</v>
      </c>
      <c r="B165" s="88">
        <f>+Historicals!B159</f>
        <v>537</v>
      </c>
      <c r="C165" s="88">
        <f>+Historicals!C159</f>
        <v>484</v>
      </c>
      <c r="D165" s="88">
        <f>+Historicals!D159</f>
        <v>511</v>
      </c>
      <c r="E165" s="88">
        <f>+Historicals!E159</f>
        <v>533</v>
      </c>
      <c r="F165" s="88">
        <f>+Historicals!F159</f>
        <v>597</v>
      </c>
      <c r="G165" s="88">
        <f>+Historicals!G159</f>
        <v>665</v>
      </c>
      <c r="H165" s="88">
        <f>+Historicals!H159</f>
        <v>830</v>
      </c>
      <c r="I165" s="88">
        <f>+Historicals!I159</f>
        <v>780</v>
      </c>
      <c r="J165" s="88">
        <f>+Historicals!J159</f>
        <v>789</v>
      </c>
      <c r="K165" s="77">
        <f>+J165*(1+K166)</f>
        <v>798.10384615384612</v>
      </c>
      <c r="L165" s="77">
        <f t="shared" ref="L165:O165" si="550">+K165*(1+L166)</f>
        <v>807.31273668639051</v>
      </c>
      <c r="M165" s="77">
        <f t="shared" si="550"/>
        <v>816.62788364815651</v>
      </c>
      <c r="N165" s="77">
        <f t="shared" si="550"/>
        <v>826.05051307486599</v>
      </c>
      <c r="O165" s="77">
        <f t="shared" si="550"/>
        <v>835.58186514880674</v>
      </c>
    </row>
    <row r="166" spans="1:15" x14ac:dyDescent="0.25">
      <c r="A166" s="74" t="s">
        <v>129</v>
      </c>
      <c r="B166" s="71" t="str">
        <f t="shared" ref="B166" si="551">+IFERROR(B165/A165-1,"nm")</f>
        <v>nm</v>
      </c>
      <c r="C166" s="71">
        <f t="shared" ref="C166" si="552">+IFERROR(C165/B165-1,"nm")</f>
        <v>-9.8696461824953396E-2</v>
      </c>
      <c r="D166" s="71">
        <f t="shared" ref="D166" si="553">+IFERROR(D165/C165-1,"nm")</f>
        <v>5.5785123966942241E-2</v>
      </c>
      <c r="E166" s="71">
        <f t="shared" ref="E166" si="554">+IFERROR(E165/D165-1,"nm")</f>
        <v>4.3052837573385627E-2</v>
      </c>
      <c r="F166" s="71">
        <f t="shared" ref="F166" si="555">+IFERROR(F165/E165-1,"nm")</f>
        <v>0.12007504690431525</v>
      </c>
      <c r="G166" s="71">
        <f t="shared" ref="G166" si="556">+IFERROR(G165/F165-1,"nm")</f>
        <v>0.11390284757118918</v>
      </c>
      <c r="H166" s="71">
        <f t="shared" ref="H166" si="557">+IFERROR(H165/G165-1,"nm")</f>
        <v>0.24812030075187974</v>
      </c>
      <c r="I166" s="71">
        <f>+IFERROR(I165/H165-1,"nm")</f>
        <v>-6.0240963855421659E-2</v>
      </c>
      <c r="J166" s="71">
        <f t="shared" ref="J166" si="558">+IFERROR(J165/I165-1,"nm")</f>
        <v>1.1538461538461497E-2</v>
      </c>
      <c r="K166" s="71">
        <f>+J166</f>
        <v>1.1538461538461497E-2</v>
      </c>
      <c r="L166" s="71">
        <f t="shared" ref="L166:O166" si="559">+K166</f>
        <v>1.1538461538461497E-2</v>
      </c>
      <c r="M166" s="71">
        <f t="shared" si="559"/>
        <v>1.1538461538461497E-2</v>
      </c>
      <c r="N166" s="71">
        <f t="shared" si="559"/>
        <v>1.1538461538461497E-2</v>
      </c>
      <c r="O166" s="71">
        <f t="shared" si="559"/>
        <v>1.1538461538461497E-2</v>
      </c>
    </row>
    <row r="167" spans="1:15" x14ac:dyDescent="0.25">
      <c r="A167" s="74" t="s">
        <v>133</v>
      </c>
      <c r="B167" s="71">
        <f>+IFERROR(B165/B$148,"nm")</f>
        <v>4.2960000000000003</v>
      </c>
      <c r="C167" s="71">
        <f t="shared" ref="C167:O167" si="560">+IFERROR(C165/C$148,"nm")</f>
        <v>4.2086956521739127</v>
      </c>
      <c r="D167" s="71">
        <f t="shared" si="560"/>
        <v>7</v>
      </c>
      <c r="E167" s="71">
        <f t="shared" si="560"/>
        <v>7.3013698630136989</v>
      </c>
      <c r="F167" s="71">
        <f t="shared" si="560"/>
        <v>6.7840909090909092</v>
      </c>
      <c r="G167" s="71">
        <f t="shared" si="560"/>
        <v>15.833333333333334</v>
      </c>
      <c r="H167" s="71">
        <f t="shared" si="560"/>
        <v>27.666666666666668</v>
      </c>
      <c r="I167" s="71">
        <f t="shared" si="560"/>
        <v>31.2</v>
      </c>
      <c r="J167" s="71">
        <f t="shared" si="560"/>
        <v>7.7352941176470589</v>
      </c>
      <c r="K167" s="71">
        <f t="shared" si="560"/>
        <v>1.9464048535602532</v>
      </c>
      <c r="L167" s="71">
        <f t="shared" si="560"/>
        <v>0.48976700773665005</v>
      </c>
      <c r="M167" s="71">
        <f t="shared" si="560"/>
        <v>0.12323834963139971</v>
      </c>
      <c r="N167" s="71">
        <f t="shared" si="560"/>
        <v>3.1010032484747537E-2</v>
      </c>
      <c r="O167" s="71">
        <f t="shared" si="560"/>
        <v>7.8029454109152354E-3</v>
      </c>
    </row>
    <row r="168" spans="1:15" x14ac:dyDescent="0.25">
      <c r="A168" s="41" t="str">
        <f>+Historicals!A135</f>
        <v>Converse</v>
      </c>
      <c r="B168" s="41"/>
      <c r="C168" s="41"/>
      <c r="D168" s="41"/>
      <c r="E168" s="41"/>
      <c r="F168" s="41"/>
      <c r="G168" s="41"/>
      <c r="H168" s="41"/>
      <c r="I168" s="41"/>
      <c r="J168" s="41"/>
      <c r="K168" s="84"/>
      <c r="L168" s="84"/>
      <c r="M168" s="84"/>
      <c r="N168" s="84"/>
      <c r="O168" s="84"/>
    </row>
    <row r="169" spans="1:15" x14ac:dyDescent="0.25">
      <c r="A169" s="9" t="s">
        <v>136</v>
      </c>
      <c r="B169" s="9">
        <f>+Historicals!B135</f>
        <v>1684</v>
      </c>
      <c r="C169" s="9">
        <f>+Historicals!C135</f>
        <v>1982</v>
      </c>
      <c r="D169" s="9">
        <f>+Historicals!D135</f>
        <v>1955</v>
      </c>
      <c r="E169" s="9">
        <f>+Historicals!E135</f>
        <v>2042</v>
      </c>
      <c r="F169" s="9">
        <f>+Historicals!F135</f>
        <v>1886</v>
      </c>
      <c r="G169" s="9">
        <f>+Historicals!G135</f>
        <v>1906</v>
      </c>
      <c r="H169" s="9">
        <f>+Historicals!H135</f>
        <v>1846</v>
      </c>
      <c r="I169" s="9">
        <f>+Historicals!I135</f>
        <v>2205</v>
      </c>
      <c r="J169" s="9">
        <f>+Historicals!J135</f>
        <v>2346</v>
      </c>
      <c r="K169" s="70">
        <f>+J169*(1+K170)</f>
        <v>2510.2200000000003</v>
      </c>
      <c r="L169" s="70">
        <f t="shared" ref="L169:O169" si="561">+K169*(1+L170)</f>
        <v>2685.9354000000003</v>
      </c>
      <c r="M169" s="70">
        <f t="shared" si="561"/>
        <v>2873.9508780000006</v>
      </c>
      <c r="N169" s="70">
        <f t="shared" si="561"/>
        <v>3075.1274394600009</v>
      </c>
      <c r="O169" s="70">
        <f t="shared" si="561"/>
        <v>3290.3863602222013</v>
      </c>
    </row>
    <row r="170" spans="1:15" x14ac:dyDescent="0.25">
      <c r="A170" s="42" t="s">
        <v>129</v>
      </c>
      <c r="B170" s="45" t="str">
        <f t="shared" ref="B170" si="562">+IFERROR(B169/A169-1,"nm")</f>
        <v>nm</v>
      </c>
      <c r="C170" s="45">
        <f t="shared" ref="C170" si="563">+IFERROR(C169/B169-1,"nm")</f>
        <v>0.1769596199524941</v>
      </c>
      <c r="D170" s="45">
        <f t="shared" ref="D170" si="564">+IFERROR(D169/C169-1,"nm")</f>
        <v>-1.3622603430877955E-2</v>
      </c>
      <c r="E170" s="45">
        <f t="shared" ref="E170" si="565">+IFERROR(E169/D169-1,"nm")</f>
        <v>4.4501278772378416E-2</v>
      </c>
      <c r="F170" s="45">
        <f t="shared" ref="F170" si="566">+IFERROR(F169/E169-1,"nm")</f>
        <v>-7.6395690499510338E-2</v>
      </c>
      <c r="G170" s="45">
        <f t="shared" ref="G170" si="567">+IFERROR(G169/F169-1,"nm")</f>
        <v>1.0604453870625585E-2</v>
      </c>
      <c r="H170" s="45">
        <f t="shared" ref="H170" si="568">+IFERROR(H169/G169-1,"nm")</f>
        <v>-3.147953830010497E-2</v>
      </c>
      <c r="I170" s="45">
        <f t="shared" ref="I170" si="569">+IFERROR(I169/H169-1,"nm")</f>
        <v>0.19447453954496208</v>
      </c>
      <c r="J170" s="45">
        <f t="shared" ref="J170" si="570">+IFERROR(J169/I169-1,"nm")</f>
        <v>6.3945578231292544E-2</v>
      </c>
      <c r="K170" s="71">
        <f>+K171+K172</f>
        <v>7.0000000000000007E-2</v>
      </c>
      <c r="L170" s="71">
        <f t="shared" ref="L170:O170" si="571">+L171+L172</f>
        <v>7.0000000000000007E-2</v>
      </c>
      <c r="M170" s="71">
        <f t="shared" si="571"/>
        <v>7.0000000000000007E-2</v>
      </c>
      <c r="N170" s="71">
        <f t="shared" si="571"/>
        <v>7.0000000000000007E-2</v>
      </c>
      <c r="O170" s="71">
        <f t="shared" si="571"/>
        <v>7.0000000000000007E-2</v>
      </c>
    </row>
    <row r="171" spans="1:15" x14ac:dyDescent="0.25">
      <c r="A171" s="42" t="s">
        <v>137</v>
      </c>
      <c r="B171" s="45">
        <f>+Historicals!B207</f>
        <v>0.15</v>
      </c>
      <c r="C171" s="45">
        <f>+Historicals!C207</f>
        <v>0.02</v>
      </c>
      <c r="D171" s="45">
        <f>+Historicals!D207</f>
        <v>0.21</v>
      </c>
      <c r="E171" s="45">
        <f>+Historicals!E207</f>
        <v>0.06</v>
      </c>
      <c r="F171" s="45">
        <f>+Historicals!F207</f>
        <v>0.11</v>
      </c>
      <c r="G171" s="45">
        <f>+Historicals!G207</f>
        <v>0.03</v>
      </c>
      <c r="H171" s="45">
        <f>+Historicals!H207</f>
        <v>-0.01</v>
      </c>
      <c r="I171" s="45">
        <f>+Historicals!I207</f>
        <v>0.16</v>
      </c>
      <c r="J171" s="45">
        <f>+Historicals!J207</f>
        <v>7.0000000000000007E-2</v>
      </c>
      <c r="K171" s="72">
        <f>+J171</f>
        <v>7.0000000000000007E-2</v>
      </c>
      <c r="L171" s="72">
        <f t="shared" ref="L171:L172" si="572">+K171</f>
        <v>7.0000000000000007E-2</v>
      </c>
      <c r="M171" s="72">
        <f t="shared" ref="M171" si="573">+L171</f>
        <v>7.0000000000000007E-2</v>
      </c>
      <c r="N171" s="72">
        <f t="shared" ref="N171:O172" si="574">+M171</f>
        <v>7.0000000000000007E-2</v>
      </c>
      <c r="O171" s="72">
        <f t="shared" si="574"/>
        <v>7.0000000000000007E-2</v>
      </c>
    </row>
    <row r="172" spans="1:15" x14ac:dyDescent="0.25">
      <c r="A172" s="42" t="s">
        <v>138</v>
      </c>
      <c r="B172" s="45" t="str">
        <f t="shared" ref="B172:J172" si="575">+IFERROR(B170-B171,"nm")</f>
        <v>nm</v>
      </c>
      <c r="C172" s="45">
        <f t="shared" si="575"/>
        <v>0.15695961995249411</v>
      </c>
      <c r="D172" s="45">
        <f t="shared" si="575"/>
        <v>-0.22362260343087795</v>
      </c>
      <c r="E172" s="45">
        <f t="shared" si="575"/>
        <v>-1.5498721227621581E-2</v>
      </c>
      <c r="F172" s="45">
        <f t="shared" si="575"/>
        <v>-0.18639569049951032</v>
      </c>
      <c r="G172" s="45">
        <f t="shared" si="575"/>
        <v>-1.9395546129374414E-2</v>
      </c>
      <c r="H172" s="45">
        <f t="shared" si="575"/>
        <v>-2.1479538300104968E-2</v>
      </c>
      <c r="I172" s="45">
        <f t="shared" si="575"/>
        <v>3.4474539544962074E-2</v>
      </c>
      <c r="J172" s="45">
        <f t="shared" si="575"/>
        <v>-6.0544217687074631E-3</v>
      </c>
      <c r="K172" s="72">
        <v>0</v>
      </c>
      <c r="L172" s="72">
        <f t="shared" si="572"/>
        <v>0</v>
      </c>
      <c r="M172" s="72">
        <f t="shared" ref="M172" si="576">+L172</f>
        <v>0</v>
      </c>
      <c r="N172" s="72">
        <f t="shared" si="574"/>
        <v>0</v>
      </c>
      <c r="O172" s="72">
        <f t="shared" si="574"/>
        <v>0</v>
      </c>
    </row>
    <row r="173" spans="1:15" x14ac:dyDescent="0.25">
      <c r="A173" s="43" t="s">
        <v>113</v>
      </c>
      <c r="B173" s="3">
        <f>+Historicals!B136</f>
        <v>0</v>
      </c>
      <c r="C173" s="3">
        <f>+Historicals!C136</f>
        <v>0</v>
      </c>
      <c r="D173" s="3">
        <f>+Historicals!D136</f>
        <v>0</v>
      </c>
      <c r="E173" s="3">
        <f>+Historicals!E136</f>
        <v>0</v>
      </c>
      <c r="F173" s="3">
        <f>+Historicals!F136</f>
        <v>1611</v>
      </c>
      <c r="G173" s="3">
        <f>+Historicals!G136</f>
        <v>1658</v>
      </c>
      <c r="H173" s="3">
        <f>+Historicals!H136</f>
        <v>1642</v>
      </c>
      <c r="I173" s="3">
        <f>+Historicals!I136</f>
        <v>1986</v>
      </c>
      <c r="J173" s="3">
        <f>+Historicals!J136</f>
        <v>2094</v>
      </c>
      <c r="K173" s="76">
        <f>+J173*(1+K174)</f>
        <v>2219.6400000000003</v>
      </c>
      <c r="L173" s="76">
        <f t="shared" ref="L173" si="577">+K173*(1+L174)</f>
        <v>2352.8184000000006</v>
      </c>
      <c r="M173" s="76">
        <f t="shared" ref="M173" si="578">+L173*(1+M174)</f>
        <v>2493.9875040000006</v>
      </c>
      <c r="N173" s="76">
        <f t="shared" ref="N173" si="579">+M173*(1+N174)</f>
        <v>2643.626754240001</v>
      </c>
      <c r="O173" s="76">
        <f t="shared" ref="O173" si="580">+N173*(1+O174)</f>
        <v>2802.2443594944011</v>
      </c>
    </row>
    <row r="174" spans="1:15" x14ac:dyDescent="0.25">
      <c r="A174" s="42" t="s">
        <v>129</v>
      </c>
      <c r="B174" s="45" t="str">
        <f t="shared" ref="B174:I174" si="581">+IFERROR(B173/A173-1,"nm")</f>
        <v>nm</v>
      </c>
      <c r="C174" s="45" t="str">
        <f t="shared" si="581"/>
        <v>nm</v>
      </c>
      <c r="D174" s="45" t="str">
        <f t="shared" si="581"/>
        <v>nm</v>
      </c>
      <c r="E174" s="45" t="str">
        <f t="shared" si="581"/>
        <v>nm</v>
      </c>
      <c r="F174" s="45" t="str">
        <f t="shared" si="581"/>
        <v>nm</v>
      </c>
      <c r="G174" s="45">
        <f t="shared" si="581"/>
        <v>2.9174425822470429E-2</v>
      </c>
      <c r="H174" s="45">
        <f t="shared" si="581"/>
        <v>-9.6501809408926498E-3</v>
      </c>
      <c r="I174" s="45">
        <f t="shared" si="581"/>
        <v>0.2095006090133984</v>
      </c>
      <c r="J174" s="45">
        <f>+IFERROR(J173/I173-1,"nm")</f>
        <v>5.4380664652567967E-2</v>
      </c>
      <c r="K174" s="71">
        <f>+K175+K176</f>
        <v>0.06</v>
      </c>
      <c r="L174" s="71">
        <f t="shared" ref="L174:O174" si="582">+L175+L176</f>
        <v>0.06</v>
      </c>
      <c r="M174" s="71">
        <f t="shared" si="582"/>
        <v>0.06</v>
      </c>
      <c r="N174" s="71">
        <f t="shared" si="582"/>
        <v>0.06</v>
      </c>
      <c r="O174" s="71">
        <f t="shared" si="582"/>
        <v>0.06</v>
      </c>
    </row>
    <row r="175" spans="1:15" x14ac:dyDescent="0.25">
      <c r="A175" s="42" t="s">
        <v>137</v>
      </c>
      <c r="B175" s="45">
        <f>+Historicals!B208</f>
        <v>0</v>
      </c>
      <c r="C175" s="45">
        <f>+Historicals!C208</f>
        <v>0</v>
      </c>
      <c r="D175" s="45">
        <f>+Historicals!D208</f>
        <v>0</v>
      </c>
      <c r="E175" s="45">
        <f>+Historicals!E208</f>
        <v>0</v>
      </c>
      <c r="F175" s="45">
        <f>+Historicals!F208</f>
        <v>0</v>
      </c>
      <c r="G175" s="45">
        <f>+Historicals!G208</f>
        <v>0.05</v>
      </c>
      <c r="H175" s="45">
        <f>+Historicals!H208</f>
        <v>0.01</v>
      </c>
      <c r="I175" s="45">
        <f>+Historicals!I208</f>
        <v>0.17</v>
      </c>
      <c r="J175" s="45">
        <f>+Historicals!J208</f>
        <v>0.06</v>
      </c>
      <c r="K175" s="72">
        <f>+J175</f>
        <v>0.06</v>
      </c>
      <c r="L175" s="72">
        <f t="shared" ref="L175:L176" si="583">+K175</f>
        <v>0.06</v>
      </c>
      <c r="M175" s="72">
        <f t="shared" ref="M175" si="584">+L175</f>
        <v>0.06</v>
      </c>
      <c r="N175" s="72">
        <f t="shared" ref="N175:O175" si="585">+M175</f>
        <v>0.06</v>
      </c>
      <c r="O175" s="72">
        <f t="shared" si="585"/>
        <v>0.06</v>
      </c>
    </row>
    <row r="176" spans="1:15" x14ac:dyDescent="0.25">
      <c r="A176" s="42" t="s">
        <v>138</v>
      </c>
      <c r="B176" s="45" t="str">
        <f t="shared" ref="B176:I176" si="586">+IFERROR(B174-B175,"nm")</f>
        <v>nm</v>
      </c>
      <c r="C176" s="45" t="str">
        <f t="shared" si="586"/>
        <v>nm</v>
      </c>
      <c r="D176" s="45" t="str">
        <f t="shared" si="586"/>
        <v>nm</v>
      </c>
      <c r="E176" s="45" t="str">
        <f t="shared" si="586"/>
        <v>nm</v>
      </c>
      <c r="F176" s="45" t="str">
        <f t="shared" si="586"/>
        <v>nm</v>
      </c>
      <c r="G176" s="45">
        <f t="shared" si="586"/>
        <v>-2.0825574177529574E-2</v>
      </c>
      <c r="H176" s="45">
        <f t="shared" si="586"/>
        <v>-1.9650180940892652E-2</v>
      </c>
      <c r="I176" s="45">
        <f t="shared" si="586"/>
        <v>3.9500609013398386E-2</v>
      </c>
      <c r="J176" s="45">
        <f>+IFERROR(J174-J175,"nm")</f>
        <v>-5.6193353474320307E-3</v>
      </c>
      <c r="K176" s="72">
        <v>0</v>
      </c>
      <c r="L176" s="72">
        <f t="shared" si="583"/>
        <v>0</v>
      </c>
      <c r="M176" s="72">
        <f t="shared" ref="M176" si="587">+L176</f>
        <v>0</v>
      </c>
      <c r="N176" s="72">
        <f t="shared" ref="N176" si="588">+M176</f>
        <v>0</v>
      </c>
      <c r="O176" s="72">
        <f t="shared" ref="O176" si="589">+N176</f>
        <v>0</v>
      </c>
    </row>
    <row r="177" spans="1:15" x14ac:dyDescent="0.25">
      <c r="A177" s="43" t="s">
        <v>114</v>
      </c>
      <c r="B177" s="3">
        <f>+Historicals!B137</f>
        <v>0</v>
      </c>
      <c r="C177" s="3">
        <f>+Historicals!C137</f>
        <v>0</v>
      </c>
      <c r="D177" s="3">
        <f>+Historicals!D137</f>
        <v>0</v>
      </c>
      <c r="E177" s="3">
        <f>+Historicals!E137</f>
        <v>0</v>
      </c>
      <c r="F177" s="3">
        <f>+Historicals!F137</f>
        <v>144</v>
      </c>
      <c r="G177" s="3">
        <f>+Historicals!G137</f>
        <v>118</v>
      </c>
      <c r="H177" s="3">
        <f>+Historicals!H137</f>
        <v>89</v>
      </c>
      <c r="I177" s="3">
        <f>+Historicals!I137</f>
        <v>104</v>
      </c>
      <c r="J177" s="3">
        <f>+Historicals!J137</f>
        <v>103</v>
      </c>
      <c r="K177" s="76">
        <f>+J177*(1+K178)</f>
        <v>99.91</v>
      </c>
      <c r="L177" s="76">
        <f t="shared" ref="L177" si="590">+K177*(1+L178)</f>
        <v>96.912700000000001</v>
      </c>
      <c r="M177" s="76">
        <f t="shared" ref="M177" si="591">+L177*(1+M178)</f>
        <v>94.005319</v>
      </c>
      <c r="N177" s="76">
        <f t="shared" ref="N177" si="592">+M177*(1+N178)</f>
        <v>91.185159429999999</v>
      </c>
      <c r="O177" s="76">
        <f t="shared" ref="O177" si="593">+N177*(1+O178)</f>
        <v>88.449604647100003</v>
      </c>
    </row>
    <row r="178" spans="1:15" x14ac:dyDescent="0.25">
      <c r="A178" s="42" t="s">
        <v>129</v>
      </c>
      <c r="B178" s="45" t="str">
        <f t="shared" ref="B178:I178" si="594">+IFERROR(B177/A177-1,"nm")</f>
        <v>nm</v>
      </c>
      <c r="C178" s="45" t="str">
        <f t="shared" si="594"/>
        <v>nm</v>
      </c>
      <c r="D178" s="45" t="str">
        <f t="shared" si="594"/>
        <v>nm</v>
      </c>
      <c r="E178" s="45" t="str">
        <f t="shared" si="594"/>
        <v>nm</v>
      </c>
      <c r="F178" s="45" t="str">
        <f t="shared" si="594"/>
        <v>nm</v>
      </c>
      <c r="G178" s="45">
        <f t="shared" si="594"/>
        <v>-0.18055555555555558</v>
      </c>
      <c r="H178" s="45">
        <f t="shared" si="594"/>
        <v>-0.24576271186440679</v>
      </c>
      <c r="I178" s="45">
        <f t="shared" si="594"/>
        <v>0.1685393258426966</v>
      </c>
      <c r="J178" s="45">
        <f>+IFERROR(J177/I177-1,"nm")</f>
        <v>-9.6153846153845812E-3</v>
      </c>
      <c r="K178" s="71">
        <f>+K179+K180</f>
        <v>-0.03</v>
      </c>
      <c r="L178" s="71">
        <f t="shared" ref="L178:O178" si="595">+L179+L180</f>
        <v>-0.03</v>
      </c>
      <c r="M178" s="71">
        <f t="shared" si="595"/>
        <v>-0.03</v>
      </c>
      <c r="N178" s="71">
        <f t="shared" si="595"/>
        <v>-0.03</v>
      </c>
      <c r="O178" s="71">
        <f t="shared" si="595"/>
        <v>-0.03</v>
      </c>
    </row>
    <row r="179" spans="1:15" x14ac:dyDescent="0.25">
      <c r="A179" s="42" t="s">
        <v>137</v>
      </c>
      <c r="B179" s="45">
        <f>+Historicals!B209</f>
        <v>0</v>
      </c>
      <c r="C179" s="45">
        <f>+Historicals!C209</f>
        <v>0</v>
      </c>
      <c r="D179" s="45">
        <f>+Historicals!D209</f>
        <v>0</v>
      </c>
      <c r="E179" s="45">
        <f>+Historicals!E209</f>
        <v>0</v>
      </c>
      <c r="F179" s="45">
        <f>+Historicals!F209</f>
        <v>0</v>
      </c>
      <c r="G179" s="45">
        <f>+Historicals!G209</f>
        <v>-0.17</v>
      </c>
      <c r="H179" s="45">
        <f>+Historicals!H209</f>
        <v>-0.22</v>
      </c>
      <c r="I179" s="45">
        <f>+Historicals!I209</f>
        <v>0.13</v>
      </c>
      <c r="J179" s="45">
        <f>+Historicals!J209</f>
        <v>-0.03</v>
      </c>
      <c r="K179" s="72">
        <f>+J179</f>
        <v>-0.03</v>
      </c>
      <c r="L179" s="72">
        <f t="shared" ref="L179:L180" si="596">+K179</f>
        <v>-0.03</v>
      </c>
      <c r="M179" s="72">
        <f t="shared" ref="M179" si="597">+L179</f>
        <v>-0.03</v>
      </c>
      <c r="N179" s="72">
        <f t="shared" ref="N179:O179" si="598">+M179</f>
        <v>-0.03</v>
      </c>
      <c r="O179" s="72">
        <f t="shared" si="598"/>
        <v>-0.03</v>
      </c>
    </row>
    <row r="180" spans="1:15" x14ac:dyDescent="0.25">
      <c r="A180" s="42" t="s">
        <v>138</v>
      </c>
      <c r="B180" s="45" t="str">
        <f t="shared" ref="B180:I180" si="599">+IFERROR(B178-B179,"nm")</f>
        <v>nm</v>
      </c>
      <c r="C180" s="45" t="str">
        <f t="shared" si="599"/>
        <v>nm</v>
      </c>
      <c r="D180" s="45" t="str">
        <f t="shared" si="599"/>
        <v>nm</v>
      </c>
      <c r="E180" s="45" t="str">
        <f t="shared" si="599"/>
        <v>nm</v>
      </c>
      <c r="F180" s="45" t="str">
        <f t="shared" si="599"/>
        <v>nm</v>
      </c>
      <c r="G180" s="45">
        <f t="shared" si="599"/>
        <v>-1.0555555555555568E-2</v>
      </c>
      <c r="H180" s="45">
        <f t="shared" si="599"/>
        <v>-2.576271186440679E-2</v>
      </c>
      <c r="I180" s="45">
        <f t="shared" si="599"/>
        <v>3.8539325842696592E-2</v>
      </c>
      <c r="J180" s="45">
        <f>+IFERROR(J178-J179,"nm")</f>
        <v>2.0384615384615418E-2</v>
      </c>
      <c r="K180" s="72">
        <v>0</v>
      </c>
      <c r="L180" s="72">
        <f t="shared" si="596"/>
        <v>0</v>
      </c>
      <c r="M180" s="72">
        <f t="shared" ref="M180" si="600">+L180</f>
        <v>0</v>
      </c>
      <c r="N180" s="72">
        <f t="shared" ref="N180" si="601">+M180</f>
        <v>0</v>
      </c>
      <c r="O180" s="72">
        <f t="shared" ref="O180" si="602">+N180</f>
        <v>0</v>
      </c>
    </row>
    <row r="181" spans="1:15" x14ac:dyDescent="0.25">
      <c r="A181" s="43" t="s">
        <v>115</v>
      </c>
      <c r="B181" s="3">
        <f>+Historicals!B138</f>
        <v>0</v>
      </c>
      <c r="C181" s="3">
        <f>+Historicals!C138</f>
        <v>0</v>
      </c>
      <c r="D181" s="3">
        <f>+Historicals!D138</f>
        <v>0</v>
      </c>
      <c r="E181" s="3">
        <f>+Historicals!E138</f>
        <v>0</v>
      </c>
      <c r="F181" s="3">
        <f>+Historicals!F138</f>
        <v>28</v>
      </c>
      <c r="G181" s="3">
        <f>+Historicals!G138</f>
        <v>24</v>
      </c>
      <c r="H181" s="3">
        <f>+Historicals!H138</f>
        <v>25</v>
      </c>
      <c r="I181" s="3">
        <f>+Historicals!I138</f>
        <v>29</v>
      </c>
      <c r="J181" s="3">
        <f>+Historicals!J138</f>
        <v>26</v>
      </c>
      <c r="K181" s="76">
        <f>+J181*(1+K182)</f>
        <v>21.84</v>
      </c>
      <c r="L181" s="76">
        <f t="shared" ref="L181" si="603">+K181*(1+L182)</f>
        <v>18.345599999999997</v>
      </c>
      <c r="M181" s="76">
        <f t="shared" ref="M181" si="604">+L181*(1+M182)</f>
        <v>15.410303999999996</v>
      </c>
      <c r="N181" s="76">
        <f t="shared" ref="N181" si="605">+M181*(1+N182)</f>
        <v>12.944655359999997</v>
      </c>
      <c r="O181" s="76">
        <f t="shared" ref="O181" si="606">+N181*(1+O182)</f>
        <v>10.873510502399997</v>
      </c>
    </row>
    <row r="182" spans="1:15" x14ac:dyDescent="0.25">
      <c r="A182" s="42" t="s">
        <v>129</v>
      </c>
      <c r="B182" s="45" t="str">
        <f t="shared" ref="B182" si="607">+IFERROR(B181/A181-1,"nm")</f>
        <v>nm</v>
      </c>
      <c r="C182" s="45" t="str">
        <f t="shared" ref="C182" si="608">+IFERROR(C181/B181-1,"nm")</f>
        <v>nm</v>
      </c>
      <c r="D182" s="45" t="str">
        <f t="shared" ref="D182" si="609">+IFERROR(D181/C181-1,"nm")</f>
        <v>nm</v>
      </c>
      <c r="E182" s="45" t="str">
        <f t="shared" ref="E182" si="610">+IFERROR(E181/D181-1,"nm")</f>
        <v>nm</v>
      </c>
      <c r="F182" s="45" t="str">
        <f t="shared" ref="F182" si="611">+IFERROR(F181/E181-1,"nm")</f>
        <v>nm</v>
      </c>
      <c r="G182" s="45">
        <f t="shared" ref="G182" si="612">+IFERROR(G181/F181-1,"nm")</f>
        <v>-0.1428571428571429</v>
      </c>
      <c r="H182" s="45">
        <f t="shared" ref="H182" si="613">+IFERROR(H181/G181-1,"nm")</f>
        <v>4.1666666666666741E-2</v>
      </c>
      <c r="I182" s="45">
        <f t="shared" ref="I182" si="614">+IFERROR(I181/H181-1,"nm")</f>
        <v>0.15999999999999992</v>
      </c>
      <c r="J182" s="45">
        <f>+IFERROR(J181/I181-1,"nm")</f>
        <v>-0.10344827586206895</v>
      </c>
      <c r="K182" s="71">
        <f>+K183+K184</f>
        <v>-0.16</v>
      </c>
      <c r="L182" s="71">
        <f t="shared" ref="L182:O182" si="615">+L183+L184</f>
        <v>-0.16</v>
      </c>
      <c r="M182" s="71">
        <f t="shared" si="615"/>
        <v>-0.16</v>
      </c>
      <c r="N182" s="71">
        <f t="shared" si="615"/>
        <v>-0.16</v>
      </c>
      <c r="O182" s="71">
        <f t="shared" si="615"/>
        <v>-0.16</v>
      </c>
    </row>
    <row r="183" spans="1:15" x14ac:dyDescent="0.25">
      <c r="A183" s="42" t="s">
        <v>137</v>
      </c>
      <c r="B183" s="45">
        <f>+Historicals!B210</f>
        <v>0</v>
      </c>
      <c r="C183" s="45">
        <f>+Historicals!C210</f>
        <v>0</v>
      </c>
      <c r="D183" s="45">
        <f>+Historicals!D210</f>
        <v>0</v>
      </c>
      <c r="E183" s="45">
        <f>+Historicals!E210</f>
        <v>0</v>
      </c>
      <c r="F183" s="45">
        <f>+Historicals!F210</f>
        <v>0</v>
      </c>
      <c r="G183" s="45">
        <f>+Historicals!G210</f>
        <v>-0.13</v>
      </c>
      <c r="H183" s="45">
        <f>+Historicals!H210</f>
        <v>0.08</v>
      </c>
      <c r="I183" s="45">
        <f>+Historicals!I210</f>
        <v>0.14000000000000001</v>
      </c>
      <c r="J183" s="45">
        <f>+Historicals!J210</f>
        <v>-0.16</v>
      </c>
      <c r="K183" s="72">
        <f>+J183</f>
        <v>-0.16</v>
      </c>
      <c r="L183" s="72">
        <f t="shared" ref="L183:L184" si="616">+K183</f>
        <v>-0.16</v>
      </c>
      <c r="M183" s="72">
        <f t="shared" ref="M183" si="617">+L183</f>
        <v>-0.16</v>
      </c>
      <c r="N183" s="72">
        <f t="shared" ref="N183:O184" si="618">+M183</f>
        <v>-0.16</v>
      </c>
      <c r="O183" s="72">
        <f t="shared" si="618"/>
        <v>-0.16</v>
      </c>
    </row>
    <row r="184" spans="1:15" x14ac:dyDescent="0.25">
      <c r="A184" s="42" t="s">
        <v>138</v>
      </c>
      <c r="B184" s="45" t="str">
        <f t="shared" ref="B184:I184" si="619">+IFERROR(B182-B183,"nm")</f>
        <v>nm</v>
      </c>
      <c r="C184" s="45" t="str">
        <f t="shared" si="619"/>
        <v>nm</v>
      </c>
      <c r="D184" s="45" t="str">
        <f t="shared" si="619"/>
        <v>nm</v>
      </c>
      <c r="E184" s="45" t="str">
        <f t="shared" si="619"/>
        <v>nm</v>
      </c>
      <c r="F184" s="45" t="str">
        <f t="shared" si="619"/>
        <v>nm</v>
      </c>
      <c r="G184" s="45">
        <f t="shared" si="619"/>
        <v>-1.28571428571429E-2</v>
      </c>
      <c r="H184" s="45">
        <f t="shared" si="619"/>
        <v>-3.8333333333333261E-2</v>
      </c>
      <c r="I184" s="45">
        <f t="shared" si="619"/>
        <v>1.9999999999999907E-2</v>
      </c>
      <c r="J184" s="45">
        <f>+IFERROR(J182-J183,"nm")</f>
        <v>5.6551724137931053E-2</v>
      </c>
      <c r="K184" s="72">
        <v>0</v>
      </c>
      <c r="L184" s="72">
        <f t="shared" si="616"/>
        <v>0</v>
      </c>
      <c r="M184" s="72">
        <f t="shared" ref="M184" si="620">+L184</f>
        <v>0</v>
      </c>
      <c r="N184" s="72">
        <f t="shared" si="618"/>
        <v>0</v>
      </c>
      <c r="O184" s="72">
        <f t="shared" si="618"/>
        <v>0</v>
      </c>
    </row>
    <row r="185" spans="1:15" x14ac:dyDescent="0.25">
      <c r="A185" s="30" t="s">
        <v>121</v>
      </c>
      <c r="B185" s="3">
        <f>+Historicals!B139</f>
        <v>0</v>
      </c>
      <c r="C185" s="3">
        <f>+Historicals!C139</f>
        <v>0</v>
      </c>
      <c r="D185" s="3">
        <f>+Historicals!D139</f>
        <v>0</v>
      </c>
      <c r="E185" s="3">
        <f>+Historicals!E139</f>
        <v>0</v>
      </c>
      <c r="F185" s="68">
        <f>+Historicals!F139</f>
        <v>103</v>
      </c>
      <c r="G185" s="68">
        <f>+Historicals!G139</f>
        <v>106</v>
      </c>
      <c r="H185" s="68">
        <f>+Historicals!H139</f>
        <v>90</v>
      </c>
      <c r="I185" s="68">
        <f>+Historicals!I139</f>
        <v>86</v>
      </c>
      <c r="J185" s="68">
        <f>+Historicals!J139</f>
        <v>123</v>
      </c>
      <c r="K185" s="76">
        <f>+J185*(1+K186)</f>
        <v>174.66</v>
      </c>
      <c r="L185" s="76">
        <f t="shared" ref="L185:M185" si="621">+K185*(1+L186)</f>
        <v>248.01719999999997</v>
      </c>
      <c r="M185" s="76">
        <f t="shared" si="621"/>
        <v>352.18442399999992</v>
      </c>
      <c r="N185" s="76">
        <f t="shared" ref="N185:O185" si="622">+M185*(1+N186)</f>
        <v>500.10188207999988</v>
      </c>
      <c r="O185" s="76">
        <f t="shared" si="622"/>
        <v>710.14467255359978</v>
      </c>
    </row>
    <row r="186" spans="1:15" x14ac:dyDescent="0.25">
      <c r="A186" s="42" t="s">
        <v>129</v>
      </c>
      <c r="B186" s="45" t="str">
        <f t="shared" ref="B186:J186" si="623">+IFERROR(B185/A185-1,"nm")</f>
        <v>nm</v>
      </c>
      <c r="C186" s="45" t="str">
        <f t="shared" si="623"/>
        <v>nm</v>
      </c>
      <c r="D186" s="45" t="str">
        <f t="shared" si="623"/>
        <v>nm</v>
      </c>
      <c r="E186" s="45" t="str">
        <f t="shared" si="623"/>
        <v>nm</v>
      </c>
      <c r="F186" s="45" t="str">
        <f t="shared" si="623"/>
        <v>nm</v>
      </c>
      <c r="G186" s="45">
        <f t="shared" si="623"/>
        <v>2.9126213592232997E-2</v>
      </c>
      <c r="H186" s="45">
        <f t="shared" si="623"/>
        <v>-0.15094339622641506</v>
      </c>
      <c r="I186" s="45">
        <f t="shared" si="623"/>
        <v>-4.4444444444444398E-2</v>
      </c>
      <c r="J186" s="45">
        <f t="shared" si="623"/>
        <v>0.43023255813953498</v>
      </c>
      <c r="K186" s="71">
        <f>+K187+K188</f>
        <v>0.42</v>
      </c>
      <c r="L186" s="71">
        <f t="shared" ref="L186:O186" si="624">+L187+L188</f>
        <v>0.42</v>
      </c>
      <c r="M186" s="71">
        <f t="shared" si="624"/>
        <v>0.42</v>
      </c>
      <c r="N186" s="71">
        <f t="shared" si="624"/>
        <v>0.42</v>
      </c>
      <c r="O186" s="71">
        <f t="shared" si="624"/>
        <v>0.42</v>
      </c>
    </row>
    <row r="187" spans="1:15" x14ac:dyDescent="0.25">
      <c r="A187" s="42" t="s">
        <v>137</v>
      </c>
      <c r="B187" s="45">
        <f>+Historicals!B211</f>
        <v>0</v>
      </c>
      <c r="C187" s="45">
        <f>+Historicals!C211</f>
        <v>0</v>
      </c>
      <c r="D187" s="45">
        <f>+Historicals!D211</f>
        <v>0</v>
      </c>
      <c r="E187" s="45">
        <f>+Historicals!E211</f>
        <v>0</v>
      </c>
      <c r="F187" s="45">
        <f>+Historicals!F211</f>
        <v>0</v>
      </c>
      <c r="G187" s="45">
        <f>+Historicals!G211</f>
        <v>0.04</v>
      </c>
      <c r="H187" s="45">
        <f>+Historicals!H211</f>
        <v>-0.14000000000000001</v>
      </c>
      <c r="I187" s="45">
        <f>+Historicals!I211</f>
        <v>-0.01</v>
      </c>
      <c r="J187" s="45">
        <f>+Historicals!J211</f>
        <v>0.42</v>
      </c>
      <c r="K187" s="72">
        <f>+J187</f>
        <v>0.42</v>
      </c>
      <c r="L187" s="72">
        <f t="shared" ref="L187:L188" si="625">+K187</f>
        <v>0.42</v>
      </c>
      <c r="M187" s="72">
        <f t="shared" ref="M187" si="626">+L187</f>
        <v>0.42</v>
      </c>
      <c r="N187" s="72">
        <f t="shared" ref="N187:O188" si="627">+M187</f>
        <v>0.42</v>
      </c>
      <c r="O187" s="72">
        <f t="shared" si="627"/>
        <v>0.42</v>
      </c>
    </row>
    <row r="188" spans="1:15" x14ac:dyDescent="0.25">
      <c r="A188" s="42" t="s">
        <v>138</v>
      </c>
      <c r="B188" s="45" t="str">
        <f t="shared" ref="B188:J188" si="628">+IFERROR(B186-B187,"nm")</f>
        <v>nm</v>
      </c>
      <c r="C188" s="45" t="str">
        <f t="shared" si="628"/>
        <v>nm</v>
      </c>
      <c r="D188" s="45" t="str">
        <f t="shared" si="628"/>
        <v>nm</v>
      </c>
      <c r="E188" s="45" t="str">
        <f t="shared" si="628"/>
        <v>nm</v>
      </c>
      <c r="F188" s="45" t="str">
        <f t="shared" si="628"/>
        <v>nm</v>
      </c>
      <c r="G188" s="45">
        <f t="shared" si="628"/>
        <v>-1.0873786407767004E-2</v>
      </c>
      <c r="H188" s="45">
        <f t="shared" si="628"/>
        <v>-1.0943396226415048E-2</v>
      </c>
      <c r="I188" s="45">
        <f t="shared" si="628"/>
        <v>-3.4444444444444396E-2</v>
      </c>
      <c r="J188" s="45">
        <f t="shared" si="628"/>
        <v>1.0232558139534997E-2</v>
      </c>
      <c r="K188" s="72">
        <v>0</v>
      </c>
      <c r="L188" s="72">
        <f t="shared" si="625"/>
        <v>0</v>
      </c>
      <c r="M188" s="72">
        <f t="shared" ref="M188" si="629">+L188</f>
        <v>0</v>
      </c>
      <c r="N188" s="72">
        <f t="shared" si="627"/>
        <v>0</v>
      </c>
      <c r="O188" s="72">
        <f t="shared" si="627"/>
        <v>0</v>
      </c>
    </row>
    <row r="189" spans="1:15" x14ac:dyDescent="0.25">
      <c r="A189" s="9" t="s">
        <v>130</v>
      </c>
      <c r="B189" s="69">
        <f t="shared" ref="B189:I189" si="630">+B196+B192</f>
        <v>512</v>
      </c>
      <c r="C189" s="46">
        <f t="shared" si="630"/>
        <v>535</v>
      </c>
      <c r="D189" s="46">
        <f t="shared" si="630"/>
        <v>514</v>
      </c>
      <c r="E189" s="46">
        <f t="shared" si="630"/>
        <v>505</v>
      </c>
      <c r="F189" s="46">
        <f t="shared" si="630"/>
        <v>343</v>
      </c>
      <c r="G189" s="46">
        <f t="shared" si="630"/>
        <v>334</v>
      </c>
      <c r="H189" s="46">
        <f t="shared" si="630"/>
        <v>322</v>
      </c>
      <c r="I189" s="46">
        <f t="shared" si="630"/>
        <v>569</v>
      </c>
      <c r="J189" s="46">
        <f>+J196+J192</f>
        <v>691</v>
      </c>
      <c r="K189" s="77">
        <f>+J189*(1+K190)</f>
        <v>839.15817223198599</v>
      </c>
      <c r="L189" s="77">
        <f t="shared" ref="L189:O189" si="631">+K189*(1+L190)</f>
        <v>1019.083123044468</v>
      </c>
      <c r="M189" s="77">
        <f t="shared" si="631"/>
        <v>1237.5860070715771</v>
      </c>
      <c r="N189" s="77">
        <f t="shared" si="631"/>
        <v>1502.9383671115286</v>
      </c>
      <c r="O189" s="77">
        <f t="shared" si="631"/>
        <v>1825.1852577751604</v>
      </c>
    </row>
    <row r="190" spans="1:15" x14ac:dyDescent="0.25">
      <c r="A190" s="44" t="s">
        <v>129</v>
      </c>
      <c r="B190" s="45" t="str">
        <f t="shared" ref="B190" si="632">+IFERROR(B189/A189-1,"nm")</f>
        <v>nm</v>
      </c>
      <c r="C190" s="45">
        <f t="shared" ref="C190" si="633">+IFERROR(C189/B189-1,"nm")</f>
        <v>4.4921875E-2</v>
      </c>
      <c r="D190" s="45">
        <f t="shared" ref="D190" si="634">+IFERROR(D189/C189-1,"nm")</f>
        <v>-3.9252336448598157E-2</v>
      </c>
      <c r="E190" s="45">
        <f t="shared" ref="E190" si="635">+IFERROR(E189/D189-1,"nm")</f>
        <v>-1.7509727626459193E-2</v>
      </c>
      <c r="F190" s="45">
        <f t="shared" ref="F190" si="636">+IFERROR(F189/E189-1,"nm")</f>
        <v>-0.32079207920792074</v>
      </c>
      <c r="G190" s="45">
        <f t="shared" ref="G190" si="637">+IFERROR(G189/F189-1,"nm")</f>
        <v>-2.6239067055393583E-2</v>
      </c>
      <c r="H190" s="45">
        <f t="shared" ref="H190" si="638">+IFERROR(H189/G189-1,"nm")</f>
        <v>-3.59281437125748E-2</v>
      </c>
      <c r="I190" s="45">
        <f t="shared" ref="I190" si="639">+IFERROR(I189/H189-1,"nm")</f>
        <v>0.76708074534161486</v>
      </c>
      <c r="J190" s="45">
        <f>+IFERROR(J189/I189-1,"nm")</f>
        <v>0.21441124780316345</v>
      </c>
      <c r="K190" s="71">
        <f>+J190</f>
        <v>0.21441124780316345</v>
      </c>
      <c r="L190" s="71">
        <f t="shared" ref="L190:O190" si="640">+K190</f>
        <v>0.21441124780316345</v>
      </c>
      <c r="M190" s="71">
        <f t="shared" si="640"/>
        <v>0.21441124780316345</v>
      </c>
      <c r="N190" s="71">
        <f t="shared" si="640"/>
        <v>0.21441124780316345</v>
      </c>
      <c r="O190" s="71">
        <f t="shared" si="640"/>
        <v>0.21441124780316345</v>
      </c>
    </row>
    <row r="191" spans="1:15" x14ac:dyDescent="0.25">
      <c r="A191" s="44" t="s">
        <v>131</v>
      </c>
      <c r="B191" s="45">
        <f>+IFERROR(B189/B$169,"nm")</f>
        <v>0.30403800475059384</v>
      </c>
      <c r="C191" s="45">
        <f t="shared" ref="C191:O191" si="641">+IFERROR(C189/C$169,"nm")</f>
        <v>0.26992936427850656</v>
      </c>
      <c r="D191" s="45">
        <f t="shared" si="641"/>
        <v>0.26291560102301792</v>
      </c>
      <c r="E191" s="45">
        <f t="shared" si="641"/>
        <v>0.24730656219392752</v>
      </c>
      <c r="F191" s="45">
        <f t="shared" si="641"/>
        <v>0.18186638388123011</v>
      </c>
      <c r="G191" s="45">
        <f t="shared" si="641"/>
        <v>0.17523609653725078</v>
      </c>
      <c r="H191" s="45">
        <f t="shared" si="641"/>
        <v>0.17443120260021669</v>
      </c>
      <c r="I191" s="45">
        <f t="shared" si="641"/>
        <v>0.25804988662131517</v>
      </c>
      <c r="J191" s="45">
        <f t="shared" si="641"/>
        <v>0.29454390451832907</v>
      </c>
      <c r="K191" s="45">
        <f t="shared" si="641"/>
        <v>0.33429666412983161</v>
      </c>
      <c r="L191" s="45">
        <f t="shared" si="641"/>
        <v>0.37941460656293818</v>
      </c>
      <c r="M191" s="45">
        <f t="shared" si="641"/>
        <v>0.43062183718770469</v>
      </c>
      <c r="N191" s="45">
        <f t="shared" si="641"/>
        <v>0.48874018937421593</v>
      </c>
      <c r="O191" s="45">
        <f t="shared" si="641"/>
        <v>0.55470241423317379</v>
      </c>
    </row>
    <row r="192" spans="1:15" x14ac:dyDescent="0.25">
      <c r="A192" s="9" t="s">
        <v>132</v>
      </c>
      <c r="B192" s="9">
        <f>+Historicals!B183</f>
        <v>16</v>
      </c>
      <c r="C192" s="9">
        <f>+Historicals!C183</f>
        <v>18</v>
      </c>
      <c r="D192" s="9">
        <f>+Historicals!D183</f>
        <v>27</v>
      </c>
      <c r="E192" s="9">
        <f>+Historicals!E183</f>
        <v>28</v>
      </c>
      <c r="F192" s="9">
        <f>+Historicals!F183</f>
        <v>33</v>
      </c>
      <c r="G192" s="9">
        <f>+Historicals!G183</f>
        <v>31</v>
      </c>
      <c r="H192" s="9">
        <f>+Historicals!H183</f>
        <v>25</v>
      </c>
      <c r="I192" s="9">
        <f>+Historicals!I183</f>
        <v>26</v>
      </c>
      <c r="J192" s="9">
        <f>+Historicals!J183</f>
        <v>22</v>
      </c>
      <c r="K192" s="77">
        <f>+J192*(1+K193)</f>
        <v>18.615384615384617</v>
      </c>
      <c r="L192" s="77">
        <f t="shared" ref="L192:O192" si="642">+K192*(1+L193)</f>
        <v>15.75147928994083</v>
      </c>
      <c r="M192" s="77">
        <f t="shared" si="642"/>
        <v>13.328174783796086</v>
      </c>
      <c r="N192" s="77">
        <f t="shared" si="642"/>
        <v>11.277686355519766</v>
      </c>
      <c r="O192" s="77">
        <f t="shared" si="642"/>
        <v>9.5426576854398011</v>
      </c>
    </row>
    <row r="193" spans="1:15" x14ac:dyDescent="0.25">
      <c r="A193" s="44" t="s">
        <v>129</v>
      </c>
      <c r="B193" s="45" t="str">
        <f t="shared" ref="B193" si="643">+IFERROR(B192/A192-1,"nm")</f>
        <v>nm</v>
      </c>
      <c r="C193" s="45">
        <f t="shared" ref="C193" si="644">+IFERROR(C192/B192-1,"nm")</f>
        <v>0.125</v>
      </c>
      <c r="D193" s="45">
        <f t="shared" ref="D193" si="645">+IFERROR(D192/C192-1,"nm")</f>
        <v>0.5</v>
      </c>
      <c r="E193" s="45">
        <f t="shared" ref="E193" si="646">+IFERROR(E192/D192-1,"nm")</f>
        <v>3.7037037037036979E-2</v>
      </c>
      <c r="F193" s="45">
        <f t="shared" ref="F193" si="647">+IFERROR(F192/E192-1,"nm")</f>
        <v>0.1785714285714286</v>
      </c>
      <c r="G193" s="45">
        <f t="shared" ref="G193" si="648">+IFERROR(G192/F192-1,"nm")</f>
        <v>-6.0606060606060552E-2</v>
      </c>
      <c r="H193" s="45">
        <f t="shared" ref="H193" si="649">+IFERROR(H192/G192-1,"nm")</f>
        <v>-0.19354838709677424</v>
      </c>
      <c r="I193" s="45">
        <f t="shared" ref="I193" si="650">+IFERROR(I192/H192-1,"nm")</f>
        <v>4.0000000000000036E-2</v>
      </c>
      <c r="J193" s="45">
        <f>+IFERROR(J192/I192-1,"nm")</f>
        <v>-0.15384615384615385</v>
      </c>
      <c r="K193" s="45">
        <f>+J193</f>
        <v>-0.15384615384615385</v>
      </c>
      <c r="L193" s="45">
        <f t="shared" ref="L193:O193" si="651">+K193</f>
        <v>-0.15384615384615385</v>
      </c>
      <c r="M193" s="45">
        <f t="shared" si="651"/>
        <v>-0.15384615384615385</v>
      </c>
      <c r="N193" s="45">
        <f t="shared" si="651"/>
        <v>-0.15384615384615385</v>
      </c>
      <c r="O193" s="45">
        <f t="shared" si="651"/>
        <v>-0.15384615384615385</v>
      </c>
    </row>
    <row r="194" spans="1:15" x14ac:dyDescent="0.25">
      <c r="A194" s="44" t="s">
        <v>133</v>
      </c>
      <c r="B194" s="45">
        <f>+IFERROR(B192/B$169,"nm")</f>
        <v>9.5011876484560574E-3</v>
      </c>
      <c r="C194" s="45">
        <f t="shared" ref="C194:J194" si="652">+IFERROR(C192/C$169,"nm")</f>
        <v>9.0817356205852677E-3</v>
      </c>
      <c r="D194" s="45">
        <f t="shared" si="652"/>
        <v>1.3810741687979539E-2</v>
      </c>
      <c r="E194" s="45">
        <f t="shared" si="652"/>
        <v>1.3712047012732615E-2</v>
      </c>
      <c r="F194" s="45">
        <f t="shared" si="652"/>
        <v>1.7497348886532343E-2</v>
      </c>
      <c r="G194" s="45">
        <f t="shared" si="652"/>
        <v>1.6264428121720881E-2</v>
      </c>
      <c r="H194" s="45">
        <f t="shared" si="652"/>
        <v>1.3542795232936078E-2</v>
      </c>
      <c r="I194" s="45">
        <f t="shared" si="652"/>
        <v>1.1791383219954649E-2</v>
      </c>
      <c r="J194" s="45">
        <f t="shared" si="652"/>
        <v>9.3776641091219103E-3</v>
      </c>
      <c r="K194" s="71">
        <f>+IFERROR(K192/K$206,"nm")</f>
        <v>-0.25854700854700857</v>
      </c>
      <c r="L194" s="71">
        <f t="shared" ref="L194:O194" si="653">+IFERROR(L192/L$206,"nm")</f>
        <v>-0.21877054569362264</v>
      </c>
      <c r="M194" s="71">
        <f t="shared" si="653"/>
        <v>-0.18511353866383454</v>
      </c>
      <c r="N194" s="71">
        <f t="shared" si="653"/>
        <v>-0.1566345327155523</v>
      </c>
      <c r="O194" s="71">
        <f t="shared" si="653"/>
        <v>-0.13253691229777501</v>
      </c>
    </row>
    <row r="195" spans="1:15" x14ac:dyDescent="0.25">
      <c r="A195" s="75" t="s">
        <v>149</v>
      </c>
      <c r="B195" s="71">
        <f t="shared" ref="B195:O195" si="654">+IFERROR(B192/B202,"nm")</f>
        <v>0.22857142857142856</v>
      </c>
      <c r="C195" s="71">
        <f t="shared" si="654"/>
        <v>0.14754098360655737</v>
      </c>
      <c r="D195" s="71">
        <f t="shared" si="654"/>
        <v>0.216</v>
      </c>
      <c r="E195" s="71">
        <f t="shared" si="654"/>
        <v>0.224</v>
      </c>
      <c r="F195" s="71">
        <f t="shared" si="654"/>
        <v>0.28695652173913044</v>
      </c>
      <c r="G195" s="71">
        <f t="shared" si="654"/>
        <v>0.31</v>
      </c>
      <c r="H195" s="71">
        <f t="shared" si="654"/>
        <v>0.3125</v>
      </c>
      <c r="I195" s="71">
        <f>+IFERROR(I192/I202,"nm")</f>
        <v>0.41269841269841268</v>
      </c>
      <c r="J195" s="71">
        <f t="shared" si="654"/>
        <v>0.44897959183673469</v>
      </c>
      <c r="K195" s="71">
        <f t="shared" si="654"/>
        <v>0.48845032518501907</v>
      </c>
      <c r="L195" s="71">
        <f t="shared" si="654"/>
        <v>0.53139101311337245</v>
      </c>
      <c r="M195" s="71">
        <f t="shared" si="654"/>
        <v>0.57810670657388863</v>
      </c>
      <c r="N195" s="71">
        <f t="shared" si="654"/>
        <v>0.62892927418477995</v>
      </c>
      <c r="O195" s="71">
        <f t="shared" si="654"/>
        <v>0.68421975982739791</v>
      </c>
    </row>
    <row r="196" spans="1:15" x14ac:dyDescent="0.25">
      <c r="A196" s="9" t="s">
        <v>134</v>
      </c>
      <c r="B196" s="9">
        <f>+Historicals!B150</f>
        <v>496</v>
      </c>
      <c r="C196" s="9">
        <f>+Historicals!C150</f>
        <v>517</v>
      </c>
      <c r="D196" s="9">
        <f>+Historicals!D150</f>
        <v>487</v>
      </c>
      <c r="E196" s="9">
        <f>+Historicals!E150</f>
        <v>477</v>
      </c>
      <c r="F196" s="9">
        <f>+Historicals!F150</f>
        <v>310</v>
      </c>
      <c r="G196" s="9">
        <f>+Historicals!G150</f>
        <v>303</v>
      </c>
      <c r="H196" s="9">
        <f>+Historicals!H150</f>
        <v>297</v>
      </c>
      <c r="I196" s="9">
        <f>+Historicals!I150</f>
        <v>543</v>
      </c>
      <c r="J196" s="9">
        <f>+Historicals!J150</f>
        <v>669</v>
      </c>
      <c r="K196" s="70">
        <f>+J196*(1+K197)</f>
        <v>824.23756906077358</v>
      </c>
      <c r="L196" s="70">
        <f t="shared" ref="L196:O196" si="655">+K196*(1+L197)</f>
        <v>1015.4971154726659</v>
      </c>
      <c r="M196" s="70">
        <f t="shared" si="655"/>
        <v>1251.1373301127321</v>
      </c>
      <c r="N196" s="70">
        <f t="shared" si="655"/>
        <v>1541.4564895864048</v>
      </c>
      <c r="O196" s="70">
        <f t="shared" si="655"/>
        <v>1899.1425258440238</v>
      </c>
    </row>
    <row r="197" spans="1:15" x14ac:dyDescent="0.25">
      <c r="A197" s="44" t="s">
        <v>129</v>
      </c>
      <c r="B197" s="45" t="str">
        <f t="shared" ref="B197" si="656">+IFERROR(B196/A196-1,"nm")</f>
        <v>nm</v>
      </c>
      <c r="C197" s="45">
        <f t="shared" ref="C197" si="657">+IFERROR(C196/B196-1,"nm")</f>
        <v>4.2338709677419262E-2</v>
      </c>
      <c r="D197" s="45">
        <f t="shared" ref="D197" si="658">+IFERROR(D196/C196-1,"nm")</f>
        <v>-5.8027079303675011E-2</v>
      </c>
      <c r="E197" s="45">
        <f t="shared" ref="E197" si="659">+IFERROR(E196/D196-1,"nm")</f>
        <v>-2.0533880903490731E-2</v>
      </c>
      <c r="F197" s="45">
        <f t="shared" ref="F197" si="660">+IFERROR(F196/E196-1,"nm")</f>
        <v>-0.35010482180293501</v>
      </c>
      <c r="G197" s="45">
        <f t="shared" ref="G197" si="661">+IFERROR(G196/F196-1,"nm")</f>
        <v>-2.2580645161290325E-2</v>
      </c>
      <c r="H197" s="45">
        <f t="shared" ref="H197" si="662">+IFERROR(H196/G196-1,"nm")</f>
        <v>-1.980198019801982E-2</v>
      </c>
      <c r="I197" s="45">
        <f t="shared" ref="I197" si="663">+IFERROR(I196/H196-1,"nm")</f>
        <v>0.82828282828282829</v>
      </c>
      <c r="J197" s="45">
        <f>+IFERROR(J196/I196-1,"nm")</f>
        <v>0.2320441988950277</v>
      </c>
      <c r="K197" s="71">
        <f>+J197</f>
        <v>0.2320441988950277</v>
      </c>
      <c r="L197" s="71">
        <f t="shared" ref="L197:O197" si="664">+K197</f>
        <v>0.2320441988950277</v>
      </c>
      <c r="M197" s="71">
        <f t="shared" si="664"/>
        <v>0.2320441988950277</v>
      </c>
      <c r="N197" s="71">
        <f t="shared" si="664"/>
        <v>0.2320441988950277</v>
      </c>
      <c r="O197" s="71">
        <f t="shared" si="664"/>
        <v>0.2320441988950277</v>
      </c>
    </row>
    <row r="198" spans="1:15" x14ac:dyDescent="0.25">
      <c r="A198" s="44" t="s">
        <v>131</v>
      </c>
      <c r="B198" s="45">
        <f>+IFERROR(B196/B$169,"nm")</f>
        <v>0.29453681710213775</v>
      </c>
      <c r="C198" s="45">
        <f t="shared" ref="C198:J198" si="665">+IFERROR(C196/C$169,"nm")</f>
        <v>0.26084762865792127</v>
      </c>
      <c r="D198" s="45">
        <f t="shared" si="665"/>
        <v>0.24910485933503837</v>
      </c>
      <c r="E198" s="45">
        <f t="shared" si="665"/>
        <v>0.23359451518119489</v>
      </c>
      <c r="F198" s="45">
        <f t="shared" si="665"/>
        <v>0.16436903499469777</v>
      </c>
      <c r="G198" s="45">
        <f t="shared" si="665"/>
        <v>0.1589716684155299</v>
      </c>
      <c r="H198" s="45">
        <f t="shared" si="665"/>
        <v>0.16088840736728061</v>
      </c>
      <c r="I198" s="45">
        <f t="shared" si="665"/>
        <v>0.24625850340136055</v>
      </c>
      <c r="J198" s="45">
        <f t="shared" si="665"/>
        <v>0.28516624040920718</v>
      </c>
      <c r="K198" s="71">
        <f>+IFERROR(K196/K$169,"nm")</f>
        <v>0.32835272169800794</v>
      </c>
      <c r="L198" s="71">
        <f t="shared" ref="L198:O198" si="666">+IFERROR(L196/L$169,"nm")</f>
        <v>0.37807950089665809</v>
      </c>
      <c r="M198" s="71">
        <f t="shared" si="666"/>
        <v>0.43533706149612622</v>
      </c>
      <c r="N198" s="71">
        <f t="shared" si="666"/>
        <v>0.50126588895356083</v>
      </c>
      <c r="O198" s="71">
        <f t="shared" si="666"/>
        <v>0.57717918746653629</v>
      </c>
    </row>
    <row r="199" spans="1:15" x14ac:dyDescent="0.25">
      <c r="A199" s="9" t="s">
        <v>135</v>
      </c>
      <c r="B199" s="9">
        <f>+Historicals!B172</f>
        <v>30</v>
      </c>
      <c r="C199" s="9">
        <f>+Historicals!C172</f>
        <v>69</v>
      </c>
      <c r="D199" s="9">
        <f>+Historicals!D172</f>
        <v>39</v>
      </c>
      <c r="E199" s="9">
        <f>+Historicals!E172</f>
        <v>30</v>
      </c>
      <c r="F199" s="9">
        <f>+Historicals!F172</f>
        <v>22</v>
      </c>
      <c r="G199" s="9">
        <f>+Historicals!G172</f>
        <v>18</v>
      </c>
      <c r="H199" s="9">
        <f>+Historicals!H172</f>
        <v>12</v>
      </c>
      <c r="I199" s="9">
        <f>+Historicals!I172</f>
        <v>7</v>
      </c>
      <c r="J199" s="9">
        <f>+Historicals!J172</f>
        <v>9</v>
      </c>
      <c r="K199" s="77">
        <f>+J199*(1+K200)</f>
        <v>11.571428571428573</v>
      </c>
      <c r="L199" s="77">
        <f t="shared" ref="L199:O199" si="667">+K199*(1+L200)</f>
        <v>14.877551020408166</v>
      </c>
      <c r="M199" s="77">
        <f t="shared" si="667"/>
        <v>19.128279883381929</v>
      </c>
      <c r="N199" s="77">
        <f t="shared" si="667"/>
        <v>24.593502707205339</v>
      </c>
      <c r="O199" s="77">
        <f t="shared" si="667"/>
        <v>31.620217766406867</v>
      </c>
    </row>
    <row r="200" spans="1:15" x14ac:dyDescent="0.25">
      <c r="A200" s="44" t="s">
        <v>129</v>
      </c>
      <c r="B200" s="45" t="str">
        <f t="shared" ref="B200" si="668">+IFERROR(B199/A199-1,"nm")</f>
        <v>nm</v>
      </c>
      <c r="C200" s="45">
        <f t="shared" ref="C200" si="669">+IFERROR(C199/B199-1,"nm")</f>
        <v>1.2999999999999998</v>
      </c>
      <c r="D200" s="45">
        <f t="shared" ref="D200" si="670">+IFERROR(D199/C199-1,"nm")</f>
        <v>-0.43478260869565222</v>
      </c>
      <c r="E200" s="45">
        <f t="shared" ref="E200" si="671">+IFERROR(E199/D199-1,"nm")</f>
        <v>-0.23076923076923073</v>
      </c>
      <c r="F200" s="45">
        <f t="shared" ref="F200" si="672">+IFERROR(F199/E199-1,"nm")</f>
        <v>-0.26666666666666672</v>
      </c>
      <c r="G200" s="45">
        <f t="shared" ref="G200" si="673">+IFERROR(G199/F199-1,"nm")</f>
        <v>-0.18181818181818177</v>
      </c>
      <c r="H200" s="45">
        <f t="shared" ref="H200" si="674">+IFERROR(H199/G199-1,"nm")</f>
        <v>-0.33333333333333337</v>
      </c>
      <c r="I200" s="45">
        <f t="shared" ref="I200" si="675">+IFERROR(I199/H199-1,"nm")</f>
        <v>-0.41666666666666663</v>
      </c>
      <c r="J200" s="45">
        <f>+IFERROR(J199/I199-1,"nm")</f>
        <v>0.28571428571428581</v>
      </c>
      <c r="K200" s="71">
        <f>+J200</f>
        <v>0.28571428571428581</v>
      </c>
      <c r="L200" s="71">
        <f t="shared" ref="L200:O200" si="676">+K200</f>
        <v>0.28571428571428581</v>
      </c>
      <c r="M200" s="71">
        <f t="shared" si="676"/>
        <v>0.28571428571428581</v>
      </c>
      <c r="N200" s="71">
        <f t="shared" si="676"/>
        <v>0.28571428571428581</v>
      </c>
      <c r="O200" s="71">
        <f t="shared" si="676"/>
        <v>0.28571428571428581</v>
      </c>
    </row>
    <row r="201" spans="1:15" x14ac:dyDescent="0.25">
      <c r="A201" s="44" t="s">
        <v>133</v>
      </c>
      <c r="B201" s="45">
        <f>+IFERROR(B199/B$169,"nm")</f>
        <v>1.7814726840855107E-2</v>
      </c>
      <c r="C201" s="45">
        <f t="shared" ref="C201:O201" si="677">+IFERROR(C199/C$169,"nm")</f>
        <v>3.481331987891019E-2</v>
      </c>
      <c r="D201" s="45">
        <f t="shared" si="677"/>
        <v>1.9948849104859334E-2</v>
      </c>
      <c r="E201" s="45">
        <f t="shared" si="677"/>
        <v>1.4691478942213516E-2</v>
      </c>
      <c r="F201" s="45">
        <f t="shared" si="677"/>
        <v>1.166489925768823E-2</v>
      </c>
      <c r="G201" s="45">
        <f t="shared" si="677"/>
        <v>9.4438614900314802E-3</v>
      </c>
      <c r="H201" s="45">
        <f t="shared" si="677"/>
        <v>6.5005417118093175E-3</v>
      </c>
      <c r="I201" s="45">
        <f t="shared" si="677"/>
        <v>3.1746031746031746E-3</v>
      </c>
      <c r="J201" s="45">
        <f t="shared" si="677"/>
        <v>3.8363171355498722E-3</v>
      </c>
      <c r="K201" s="45">
        <f t="shared" si="677"/>
        <v>4.6097268651467092E-3</v>
      </c>
      <c r="L201" s="45">
        <f t="shared" si="677"/>
        <v>5.5390576483738832E-3</v>
      </c>
      <c r="M201" s="45">
        <f t="shared" si="677"/>
        <v>6.6557435027189511E-3</v>
      </c>
      <c r="N201" s="45">
        <f t="shared" si="677"/>
        <v>7.9975556107437333E-3</v>
      </c>
      <c r="O201" s="45">
        <f t="shared" si="677"/>
        <v>9.6098799061006129E-3</v>
      </c>
    </row>
    <row r="202" spans="1:15" x14ac:dyDescent="0.25">
      <c r="A202" s="70" t="s">
        <v>148</v>
      </c>
      <c r="B202" s="88">
        <f>+Historicals!B161</f>
        <v>70</v>
      </c>
      <c r="C202" s="88">
        <f>+Historicals!C161</f>
        <v>122</v>
      </c>
      <c r="D202" s="88">
        <f>+Historicals!D161</f>
        <v>125</v>
      </c>
      <c r="E202" s="88">
        <f>+Historicals!E161</f>
        <v>125</v>
      </c>
      <c r="F202" s="88">
        <f>+Historicals!F161</f>
        <v>115</v>
      </c>
      <c r="G202" s="88">
        <f>+Historicals!G161</f>
        <v>100</v>
      </c>
      <c r="H202" s="88">
        <f>+Historicals!H161</f>
        <v>80</v>
      </c>
      <c r="I202" s="88">
        <f>+Historicals!I161</f>
        <v>63</v>
      </c>
      <c r="J202" s="88">
        <f>+Historicals!J161</f>
        <v>49</v>
      </c>
      <c r="K202" s="77">
        <f>+J202*(1+K203)</f>
        <v>38.111111111111114</v>
      </c>
      <c r="L202" s="77">
        <f t="shared" ref="L202:O202" si="678">+K202*(1+L203)</f>
        <v>29.641975308641978</v>
      </c>
      <c r="M202" s="77">
        <f t="shared" si="678"/>
        <v>23.054869684499316</v>
      </c>
      <c r="N202" s="77">
        <f t="shared" si="678"/>
        <v>17.931565310166135</v>
      </c>
      <c r="O202" s="77">
        <f t="shared" si="678"/>
        <v>13.946773019018105</v>
      </c>
    </row>
    <row r="203" spans="1:15" x14ac:dyDescent="0.25">
      <c r="A203" s="74" t="s">
        <v>129</v>
      </c>
      <c r="B203" s="71" t="str">
        <f t="shared" ref="B203" si="679">+IFERROR(B202/A202-1,"nm")</f>
        <v>nm</v>
      </c>
      <c r="C203" s="71">
        <f t="shared" ref="C203" si="680">+IFERROR(C202/B202-1,"nm")</f>
        <v>0.74285714285714288</v>
      </c>
      <c r="D203" s="71">
        <f t="shared" ref="D203" si="681">+IFERROR(D202/C202-1,"nm")</f>
        <v>2.4590163934426146E-2</v>
      </c>
      <c r="E203" s="71">
        <f t="shared" ref="E203" si="682">+IFERROR(E202/D202-1,"nm")</f>
        <v>0</v>
      </c>
      <c r="F203" s="71">
        <f t="shared" ref="F203" si="683">+IFERROR(F202/E202-1,"nm")</f>
        <v>-7.999999999999996E-2</v>
      </c>
      <c r="G203" s="71">
        <f t="shared" ref="G203" si="684">+IFERROR(G202/F202-1,"nm")</f>
        <v>-0.13043478260869568</v>
      </c>
      <c r="H203" s="71">
        <f t="shared" ref="H203" si="685">+IFERROR(H202/G202-1,"nm")</f>
        <v>-0.19999999999999996</v>
      </c>
      <c r="I203" s="71">
        <f>+IFERROR(I202/H202-1,"nm")</f>
        <v>-0.21250000000000002</v>
      </c>
      <c r="J203" s="71">
        <f t="shared" ref="J203" si="686">+IFERROR(J202/I202-1,"nm")</f>
        <v>-0.22222222222222221</v>
      </c>
      <c r="K203" s="71">
        <f>+J203</f>
        <v>-0.22222222222222221</v>
      </c>
      <c r="L203" s="71">
        <f t="shared" ref="L203:O203" si="687">+K203</f>
        <v>-0.22222222222222221</v>
      </c>
      <c r="M203" s="71">
        <f t="shared" si="687"/>
        <v>-0.22222222222222221</v>
      </c>
      <c r="N203" s="71">
        <f t="shared" si="687"/>
        <v>-0.22222222222222221</v>
      </c>
      <c r="O203" s="71">
        <f t="shared" si="687"/>
        <v>-0.22222222222222221</v>
      </c>
    </row>
    <row r="204" spans="1:15" x14ac:dyDescent="0.25">
      <c r="A204" s="74" t="s">
        <v>133</v>
      </c>
      <c r="B204" s="71">
        <f>+IFERROR(B202/B$169,"nm")</f>
        <v>4.1567695961995249E-2</v>
      </c>
      <c r="C204" s="71">
        <f t="shared" ref="C204:O204" si="688">+IFERROR(C202/C$169,"nm")</f>
        <v>6.1553985872855703E-2</v>
      </c>
      <c r="D204" s="71">
        <f t="shared" si="688"/>
        <v>6.3938618925831206E-2</v>
      </c>
      <c r="E204" s="71">
        <f t="shared" si="688"/>
        <v>6.1214495592556317E-2</v>
      </c>
      <c r="F204" s="71">
        <f t="shared" si="688"/>
        <v>6.097560975609756E-2</v>
      </c>
      <c r="G204" s="71">
        <f t="shared" si="688"/>
        <v>5.2465897166841552E-2</v>
      </c>
      <c r="H204" s="71">
        <f t="shared" si="688"/>
        <v>4.3336944745395449E-2</v>
      </c>
      <c r="I204" s="71">
        <f t="shared" si="688"/>
        <v>2.8571428571428571E-2</v>
      </c>
      <c r="J204" s="71">
        <f t="shared" si="688"/>
        <v>2.0886615515771527E-2</v>
      </c>
      <c r="K204" s="71">
        <f t="shared" si="688"/>
        <v>1.5182378879584702E-2</v>
      </c>
      <c r="L204" s="71">
        <f t="shared" si="688"/>
        <v>1.103599710873239E-2</v>
      </c>
      <c r="M204" s="71">
        <f t="shared" si="688"/>
        <v>8.022012436254073E-3</v>
      </c>
      <c r="N204" s="71">
        <f t="shared" si="688"/>
        <v>5.8311616878274665E-3</v>
      </c>
      <c r="O204" s="71">
        <f t="shared" si="688"/>
        <v>4.2386429714218344E-3</v>
      </c>
    </row>
    <row r="205" spans="1:15" x14ac:dyDescent="0.25">
      <c r="A205" s="41" t="str">
        <f>+Historicals!A140</f>
        <v>Corporate</v>
      </c>
      <c r="B205" s="41"/>
      <c r="C205" s="41"/>
      <c r="D205" s="41"/>
      <c r="E205" s="41"/>
      <c r="F205" s="41"/>
      <c r="G205" s="41"/>
      <c r="H205" s="41"/>
      <c r="I205" s="41"/>
      <c r="J205" s="41"/>
      <c r="K205" s="84"/>
      <c r="L205" s="84"/>
      <c r="M205" s="84"/>
      <c r="N205" s="84"/>
      <c r="O205" s="84"/>
    </row>
    <row r="206" spans="1:15" x14ac:dyDescent="0.25">
      <c r="A206" s="9" t="s">
        <v>136</v>
      </c>
      <c r="B206" s="9">
        <f>+Historicals!B140</f>
        <v>3</v>
      </c>
      <c r="C206" s="9">
        <f>+Historicals!C140</f>
        <v>-82</v>
      </c>
      <c r="D206" s="9">
        <f>+Historicals!D140</f>
        <v>-86</v>
      </c>
      <c r="E206" s="9">
        <f>+Historicals!E140</f>
        <v>75</v>
      </c>
      <c r="F206" s="9">
        <f>+Historicals!F140</f>
        <v>26</v>
      </c>
      <c r="G206" s="9">
        <f>+Historicals!G140</f>
        <v>-7</v>
      </c>
      <c r="H206" s="9">
        <f>+Historicals!H140</f>
        <v>-11</v>
      </c>
      <c r="I206" s="9">
        <f>+Historicals!I140</f>
        <v>40</v>
      </c>
      <c r="J206" s="9">
        <f>+Historicals!J140</f>
        <v>-72</v>
      </c>
      <c r="K206" s="86">
        <f>+J206*(1+K207)</f>
        <v>-72</v>
      </c>
      <c r="L206" s="86">
        <f t="shared" ref="L206" si="689">+K206*(1+L207)</f>
        <v>-72</v>
      </c>
      <c r="M206" s="86">
        <f t="shared" ref="M206" si="690">+L206*(1+M207)</f>
        <v>-72</v>
      </c>
      <c r="N206" s="86">
        <f t="shared" ref="N206" si="691">+M206*(1+N207)</f>
        <v>-72</v>
      </c>
      <c r="O206" s="86">
        <f t="shared" ref="O206" si="692">+N206*(1+O207)</f>
        <v>-72</v>
      </c>
    </row>
    <row r="207" spans="1:15" x14ac:dyDescent="0.25">
      <c r="A207" s="42" t="s">
        <v>129</v>
      </c>
      <c r="B207" s="45" t="str">
        <f t="shared" ref="B207:C207" si="693">+IFERROR(B206/A206-1,"nm")</f>
        <v>nm</v>
      </c>
      <c r="C207" s="45">
        <f t="shared" si="693"/>
        <v>-28.333333333333332</v>
      </c>
      <c r="D207" s="45">
        <f t="shared" ref="D207" si="694">+IFERROR(D206/C206-1,"nm")</f>
        <v>4.8780487804878092E-2</v>
      </c>
      <c r="E207" s="45">
        <f t="shared" ref="E207" si="695">+IFERROR(E206/D206-1,"nm")</f>
        <v>-1.8720930232558139</v>
      </c>
      <c r="F207" s="45">
        <f t="shared" ref="F207" si="696">+IFERROR(F206/E206-1,"nm")</f>
        <v>-0.65333333333333332</v>
      </c>
      <c r="G207" s="45">
        <f t="shared" ref="G207" si="697">+IFERROR(G206/F206-1,"nm")</f>
        <v>-1.2692307692307692</v>
      </c>
      <c r="H207" s="45">
        <f t="shared" ref="H207" si="698">+IFERROR(H206/G206-1,"nm")</f>
        <v>0.5714285714285714</v>
      </c>
      <c r="I207" s="45">
        <f t="shared" ref="I207" si="699">+IFERROR(I206/H206-1,"nm")</f>
        <v>-4.6363636363636367</v>
      </c>
      <c r="J207" s="45">
        <f t="shared" ref="J207" si="700">+IFERROR(J206/I206-1,"nm")</f>
        <v>-2.8</v>
      </c>
      <c r="K207" s="71">
        <f>+K208+K209</f>
        <v>0</v>
      </c>
      <c r="L207" s="71">
        <f t="shared" ref="L207:O207" si="701">+L208+L209</f>
        <v>0</v>
      </c>
      <c r="M207" s="71">
        <f t="shared" si="701"/>
        <v>0</v>
      </c>
      <c r="N207" s="71">
        <f t="shared" si="701"/>
        <v>0</v>
      </c>
      <c r="O207" s="71">
        <f t="shared" si="701"/>
        <v>0</v>
      </c>
    </row>
    <row r="208" spans="1:15" x14ac:dyDescent="0.25">
      <c r="A208" s="42" t="s">
        <v>137</v>
      </c>
      <c r="B208" s="45">
        <f>+Historicals!B212</f>
        <v>0</v>
      </c>
      <c r="C208" s="45">
        <f>+Historicals!C212</f>
        <v>0</v>
      </c>
      <c r="D208" s="45">
        <f>+Historicals!D212</f>
        <v>0</v>
      </c>
      <c r="E208" s="45">
        <f>+Historicals!E212</f>
        <v>0</v>
      </c>
      <c r="F208" s="45">
        <f>+Historicals!F212</f>
        <v>0</v>
      </c>
      <c r="G208" s="45">
        <f>+Historicals!G212</f>
        <v>0</v>
      </c>
      <c r="H208" s="45">
        <f>+Historicals!H212</f>
        <v>0</v>
      </c>
      <c r="I208" s="45">
        <f>+Historicals!I212</f>
        <v>0</v>
      </c>
      <c r="J208" s="45">
        <f>+Historicals!J212</f>
        <v>0</v>
      </c>
      <c r="K208" s="72">
        <f>+J208</f>
        <v>0</v>
      </c>
      <c r="L208" s="72">
        <f t="shared" ref="L208:L209" si="702">+K208</f>
        <v>0</v>
      </c>
      <c r="M208" s="72">
        <f t="shared" ref="M208" si="703">+L208</f>
        <v>0</v>
      </c>
      <c r="N208" s="72">
        <f t="shared" ref="N208:N209" si="704">+M208</f>
        <v>0</v>
      </c>
      <c r="O208" s="72">
        <f t="shared" ref="O208:O209" si="705">+N208</f>
        <v>0</v>
      </c>
    </row>
    <row r="209" spans="1:15" x14ac:dyDescent="0.25">
      <c r="A209" s="42" t="s">
        <v>138</v>
      </c>
      <c r="B209" s="45" t="str">
        <f>+IFERROR(B207-B208,"nm")</f>
        <v>nm</v>
      </c>
      <c r="C209" s="45">
        <f t="shared" ref="C209:J209" si="706">+IFERROR(C207-C208,"nm")</f>
        <v>-28.333333333333332</v>
      </c>
      <c r="D209" s="45">
        <f t="shared" si="706"/>
        <v>4.8780487804878092E-2</v>
      </c>
      <c r="E209" s="45">
        <f t="shared" si="706"/>
        <v>-1.8720930232558139</v>
      </c>
      <c r="F209" s="45">
        <f t="shared" si="706"/>
        <v>-0.65333333333333332</v>
      </c>
      <c r="G209" s="45">
        <f t="shared" si="706"/>
        <v>-1.2692307692307692</v>
      </c>
      <c r="H209" s="45">
        <f t="shared" si="706"/>
        <v>0.5714285714285714</v>
      </c>
      <c r="I209" s="45">
        <f t="shared" si="706"/>
        <v>-4.6363636363636367</v>
      </c>
      <c r="J209" s="45">
        <f t="shared" si="706"/>
        <v>-2.8</v>
      </c>
      <c r="K209" s="72">
        <v>0</v>
      </c>
      <c r="L209" s="72">
        <f t="shared" si="702"/>
        <v>0</v>
      </c>
      <c r="M209" s="72">
        <f t="shared" ref="M209" si="707">+L209</f>
        <v>0</v>
      </c>
      <c r="N209" s="72">
        <f t="shared" si="704"/>
        <v>0</v>
      </c>
      <c r="O209" s="72">
        <f t="shared" si="705"/>
        <v>0</v>
      </c>
    </row>
    <row r="210" spans="1:15" x14ac:dyDescent="0.25">
      <c r="A210" s="9" t="s">
        <v>130</v>
      </c>
      <c r="B210" s="46">
        <f t="shared" ref="B210:I210" si="708">+B217+B213</f>
        <v>-955</v>
      </c>
      <c r="C210" s="46">
        <f t="shared" si="708"/>
        <v>-1022</v>
      </c>
      <c r="D210" s="46">
        <f t="shared" si="708"/>
        <v>-1089</v>
      </c>
      <c r="E210" s="46">
        <f t="shared" si="708"/>
        <v>-633</v>
      </c>
      <c r="F210" s="46">
        <f t="shared" si="708"/>
        <v>-1346</v>
      </c>
      <c r="G210" s="46">
        <f t="shared" si="708"/>
        <v>-1694</v>
      </c>
      <c r="H210" s="46">
        <f t="shared" si="708"/>
        <v>-1855</v>
      </c>
      <c r="I210" s="46">
        <f t="shared" si="708"/>
        <v>-2120</v>
      </c>
      <c r="J210" s="46">
        <f>+J217+J213</f>
        <v>-2085</v>
      </c>
      <c r="K210" s="77">
        <f>+J210*(1+K211)</f>
        <v>-2050.5778301886794</v>
      </c>
      <c r="L210" s="77">
        <f t="shared" ref="L210:O210" si="709">+K210*(1+L211)</f>
        <v>-2016.7239509166966</v>
      </c>
      <c r="M210" s="77">
        <f t="shared" si="709"/>
        <v>-1983.4289800289209</v>
      </c>
      <c r="N210" s="77">
        <f t="shared" si="709"/>
        <v>-1950.6836902642926</v>
      </c>
      <c r="O210" s="77">
        <f t="shared" si="709"/>
        <v>-1918.4790066986086</v>
      </c>
    </row>
    <row r="211" spans="1:15" x14ac:dyDescent="0.25">
      <c r="A211" s="44" t="s">
        <v>129</v>
      </c>
      <c r="B211" s="45" t="str">
        <f t="shared" ref="B211:D211" si="710">+IFERROR(B210/A210-1,"nm")</f>
        <v>nm</v>
      </c>
      <c r="C211" s="45">
        <f t="shared" si="710"/>
        <v>7.0157068062827177E-2</v>
      </c>
      <c r="D211" s="45">
        <f t="shared" si="710"/>
        <v>6.5557729941291498E-2</v>
      </c>
      <c r="E211" s="45">
        <f t="shared" ref="E211" si="711">+IFERROR(E210/D210-1,"nm")</f>
        <v>-0.41873278236914602</v>
      </c>
      <c r="F211" s="45">
        <f t="shared" ref="F211" si="712">+IFERROR(F210/E210-1,"nm")</f>
        <v>1.126382306477093</v>
      </c>
      <c r="G211" s="45">
        <f t="shared" ref="G211" si="713">+IFERROR(G210/F210-1,"nm")</f>
        <v>0.25854383358098065</v>
      </c>
      <c r="H211" s="45">
        <f t="shared" ref="H211" si="714">+IFERROR(H210/G210-1,"nm")</f>
        <v>9.5041322314049603E-2</v>
      </c>
      <c r="I211" s="45">
        <f t="shared" ref="I211" si="715">+IFERROR(I210/H210-1,"nm")</f>
        <v>0.14285714285714279</v>
      </c>
      <c r="J211" s="45">
        <f>+IFERROR(J210/I210-1,"nm")</f>
        <v>-1.650943396226412E-2</v>
      </c>
      <c r="K211" s="71">
        <f>+J211</f>
        <v>-1.650943396226412E-2</v>
      </c>
      <c r="L211" s="71">
        <f t="shared" ref="L211:O211" si="716">+K211</f>
        <v>-1.650943396226412E-2</v>
      </c>
      <c r="M211" s="71">
        <f t="shared" si="716"/>
        <v>-1.650943396226412E-2</v>
      </c>
      <c r="N211" s="71">
        <f t="shared" si="716"/>
        <v>-1.650943396226412E-2</v>
      </c>
      <c r="O211" s="71">
        <f t="shared" si="716"/>
        <v>-1.650943396226412E-2</v>
      </c>
    </row>
    <row r="212" spans="1:15" x14ac:dyDescent="0.25">
      <c r="A212" s="44" t="s">
        <v>131</v>
      </c>
      <c r="B212" s="45">
        <f>+IFERROR(B210/B$206,"nm")</f>
        <v>-318.33333333333331</v>
      </c>
      <c r="C212" s="45">
        <f t="shared" ref="C212:O212" si="717">+IFERROR(C210/C$206,"nm")</f>
        <v>12.463414634146341</v>
      </c>
      <c r="D212" s="45">
        <f t="shared" si="717"/>
        <v>12.662790697674419</v>
      </c>
      <c r="E212" s="45">
        <f t="shared" si="717"/>
        <v>-8.44</v>
      </c>
      <c r="F212" s="45">
        <f t="shared" si="717"/>
        <v>-51.769230769230766</v>
      </c>
      <c r="G212" s="45">
        <f t="shared" si="717"/>
        <v>242</v>
      </c>
      <c r="H212" s="45">
        <f t="shared" si="717"/>
        <v>168.63636363636363</v>
      </c>
      <c r="I212" s="45">
        <f t="shared" si="717"/>
        <v>-53</v>
      </c>
      <c r="J212" s="45">
        <f t="shared" si="717"/>
        <v>28.958333333333332</v>
      </c>
      <c r="K212" s="45">
        <f t="shared" si="717"/>
        <v>28.480247641509436</v>
      </c>
      <c r="L212" s="45">
        <f t="shared" si="717"/>
        <v>28.010054873843007</v>
      </c>
      <c r="M212" s="45">
        <f t="shared" si="717"/>
        <v>27.547624722623901</v>
      </c>
      <c r="N212" s="45">
        <f t="shared" si="717"/>
        <v>27.09282903144851</v>
      </c>
      <c r="O212" s="45">
        <f t="shared" si="717"/>
        <v>26.645541759702898</v>
      </c>
    </row>
    <row r="213" spans="1:15" x14ac:dyDescent="0.25">
      <c r="A213" s="9" t="s">
        <v>132</v>
      </c>
      <c r="B213" s="9">
        <f>+Historicals!B184</f>
        <v>54</v>
      </c>
      <c r="C213" s="9">
        <f>+Historicals!C184</f>
        <v>75</v>
      </c>
      <c r="D213" s="9">
        <f>+Historicals!D184</f>
        <v>84</v>
      </c>
      <c r="E213" s="9">
        <f>+Historicals!E184</f>
        <v>91</v>
      </c>
      <c r="F213" s="9">
        <f>+Historicals!F184</f>
        <v>110</v>
      </c>
      <c r="G213" s="9">
        <f>+Historicals!G184</f>
        <v>116</v>
      </c>
      <c r="H213" s="9">
        <f>+Historicals!H184</f>
        <v>112</v>
      </c>
      <c r="I213" s="9">
        <f>+Historicals!I184</f>
        <v>141</v>
      </c>
      <c r="J213" s="9">
        <f>+Historicals!J184</f>
        <v>134</v>
      </c>
      <c r="K213" s="77">
        <f>+J213*(1+K214)</f>
        <v>127.34751773049646</v>
      </c>
      <c r="L213" s="77">
        <f t="shared" ref="L213:O213" si="718">+K213*(1+L214)</f>
        <v>121.02530053820232</v>
      </c>
      <c r="M213" s="77">
        <f t="shared" si="718"/>
        <v>115.01695228453271</v>
      </c>
      <c r="N213" s="77">
        <f t="shared" si="718"/>
        <v>109.30689082359847</v>
      </c>
      <c r="O213" s="77">
        <f t="shared" si="718"/>
        <v>103.88030759122124</v>
      </c>
    </row>
    <row r="214" spans="1:15" x14ac:dyDescent="0.25">
      <c r="A214" s="44" t="s">
        <v>129</v>
      </c>
      <c r="B214" s="45" t="str">
        <f t="shared" ref="B214" si="719">+IFERROR(B213/A213-1,"nm")</f>
        <v>nm</v>
      </c>
      <c r="C214" s="45">
        <f t="shared" ref="C214" si="720">+IFERROR(C213/B213-1,"nm")</f>
        <v>0.38888888888888884</v>
      </c>
      <c r="D214" s="45">
        <f t="shared" ref="D214" si="721">+IFERROR(D213/C213-1,"nm")</f>
        <v>0.12000000000000011</v>
      </c>
      <c r="E214" s="45">
        <f t="shared" ref="E214" si="722">+IFERROR(E213/D213-1,"nm")</f>
        <v>8.3333333333333259E-2</v>
      </c>
      <c r="F214" s="45">
        <f t="shared" ref="F214" si="723">+IFERROR(F213/E213-1,"nm")</f>
        <v>0.20879120879120872</v>
      </c>
      <c r="G214" s="45">
        <f t="shared" ref="G214" si="724">+IFERROR(G213/F213-1,"nm")</f>
        <v>5.4545454545454453E-2</v>
      </c>
      <c r="H214" s="45">
        <f t="shared" ref="H214" si="725">+IFERROR(H213/G213-1,"nm")</f>
        <v>-3.4482758620689613E-2</v>
      </c>
      <c r="I214" s="45">
        <f t="shared" ref="I214" si="726">+IFERROR(I213/H213-1,"nm")</f>
        <v>0.2589285714285714</v>
      </c>
      <c r="J214" s="45">
        <f>+IFERROR(J213/I213-1,"nm")</f>
        <v>-4.9645390070921946E-2</v>
      </c>
      <c r="K214" s="45">
        <f>+J214</f>
        <v>-4.9645390070921946E-2</v>
      </c>
      <c r="L214" s="45">
        <f t="shared" ref="L214:O214" si="727">+K214</f>
        <v>-4.9645390070921946E-2</v>
      </c>
      <c r="M214" s="45">
        <f t="shared" si="727"/>
        <v>-4.9645390070921946E-2</v>
      </c>
      <c r="N214" s="45">
        <f t="shared" si="727"/>
        <v>-4.9645390070921946E-2</v>
      </c>
      <c r="O214" s="45">
        <f t="shared" si="727"/>
        <v>-4.9645390070921946E-2</v>
      </c>
    </row>
    <row r="215" spans="1:15" x14ac:dyDescent="0.25">
      <c r="A215" s="44" t="s">
        <v>133</v>
      </c>
      <c r="B215" s="45">
        <f>+IFERROR(B213/B$206,"nm")</f>
        <v>18</v>
      </c>
      <c r="C215" s="45">
        <f t="shared" ref="C215:J215" si="728">+IFERROR(C213/C$206,"nm")</f>
        <v>-0.91463414634146345</v>
      </c>
      <c r="D215" s="45">
        <f t="shared" si="728"/>
        <v>-0.97674418604651159</v>
      </c>
      <c r="E215" s="45">
        <f t="shared" si="728"/>
        <v>1.2133333333333334</v>
      </c>
      <c r="F215" s="45">
        <f t="shared" si="728"/>
        <v>4.2307692307692308</v>
      </c>
      <c r="G215" s="45">
        <f t="shared" si="728"/>
        <v>-16.571428571428573</v>
      </c>
      <c r="H215" s="45">
        <f t="shared" si="728"/>
        <v>-10.181818181818182</v>
      </c>
      <c r="I215" s="45">
        <f t="shared" si="728"/>
        <v>3.5249999999999999</v>
      </c>
      <c r="J215" s="45">
        <f t="shared" si="728"/>
        <v>-1.8611111111111112</v>
      </c>
      <c r="K215" s="71">
        <f>+IFERROR(K213/K$206,"nm")</f>
        <v>-1.768715524034673</v>
      </c>
      <c r="L215" s="71">
        <f t="shared" ref="L215:O215" si="729">+IFERROR(L213/L$206,"nm")</f>
        <v>-1.6809069519194766</v>
      </c>
      <c r="M215" s="71">
        <f t="shared" si="729"/>
        <v>-1.5974576706185097</v>
      </c>
      <c r="N215" s="71">
        <f t="shared" si="729"/>
        <v>-1.5181512614388675</v>
      </c>
      <c r="O215" s="71">
        <f t="shared" si="729"/>
        <v>-1.4427820498780728</v>
      </c>
    </row>
    <row r="216" spans="1:15" x14ac:dyDescent="0.25">
      <c r="A216" s="75" t="s">
        <v>149</v>
      </c>
      <c r="B216" s="71">
        <f t="shared" ref="B216:O216" si="730">+IFERROR(B213/B223,"nm")</f>
        <v>8.4112149532710276E-2</v>
      </c>
      <c r="C216" s="71">
        <f t="shared" si="730"/>
        <v>0.10518934081346423</v>
      </c>
      <c r="D216" s="71">
        <f t="shared" si="730"/>
        <v>8.9647812166488788E-2</v>
      </c>
      <c r="E216" s="71">
        <f t="shared" si="730"/>
        <v>7.3505654281098551E-2</v>
      </c>
      <c r="F216" s="71">
        <f t="shared" si="730"/>
        <v>7.586206896551724E-2</v>
      </c>
      <c r="G216" s="71">
        <f t="shared" si="730"/>
        <v>6.9336521219366412E-2</v>
      </c>
      <c r="H216" s="71">
        <f t="shared" si="730"/>
        <v>5.845511482254697E-2</v>
      </c>
      <c r="I216" s="71">
        <f>+IFERROR(I213/I223,"nm")</f>
        <v>7.5401069518716571E-2</v>
      </c>
      <c r="J216" s="71">
        <f t="shared" si="730"/>
        <v>7.374793615850303E-2</v>
      </c>
      <c r="K216" s="71">
        <f t="shared" si="730"/>
        <v>7.2131046977902513E-2</v>
      </c>
      <c r="L216" s="71">
        <f t="shared" si="730"/>
        <v>7.0549607340143761E-2</v>
      </c>
      <c r="M216" s="71">
        <f t="shared" si="730"/>
        <v>6.9002840030496948E-2</v>
      </c>
      <c r="N216" s="71">
        <f t="shared" si="730"/>
        <v>6.7489984874303466E-2</v>
      </c>
      <c r="O216" s="71">
        <f t="shared" si="730"/>
        <v>6.6010298363380376E-2</v>
      </c>
    </row>
    <row r="217" spans="1:15" x14ac:dyDescent="0.25">
      <c r="A217" s="9" t="s">
        <v>134</v>
      </c>
      <c r="B217" s="9">
        <f>+Historicals!B151</f>
        <v>-1009</v>
      </c>
      <c r="C217" s="9">
        <f>+Historicals!C151</f>
        <v>-1097</v>
      </c>
      <c r="D217" s="9">
        <f>+Historicals!D151</f>
        <v>-1173</v>
      </c>
      <c r="E217" s="9">
        <f>+Historicals!E151</f>
        <v>-724</v>
      </c>
      <c r="F217" s="9">
        <f>+Historicals!F151</f>
        <v>-1456</v>
      </c>
      <c r="G217" s="9">
        <f>+Historicals!G151</f>
        <v>-1810</v>
      </c>
      <c r="H217" s="9">
        <f>+Historicals!H151</f>
        <v>-1967</v>
      </c>
      <c r="I217" s="9">
        <f>+Historicals!I151</f>
        <v>-2261</v>
      </c>
      <c r="J217" s="9">
        <f>+Historicals!J151</f>
        <v>-2219</v>
      </c>
      <c r="K217" s="70">
        <f>+J217*(1+K218)</f>
        <v>-2177.7801857585141</v>
      </c>
      <c r="L217" s="70">
        <f t="shared" ref="L217:O217" si="731">+K217*(1+L218)</f>
        <v>-2137.3260646608328</v>
      </c>
      <c r="M217" s="70">
        <f t="shared" si="731"/>
        <v>-2097.6234133049038</v>
      </c>
      <c r="N217" s="70">
        <f t="shared" si="731"/>
        <v>-2058.6582725004782</v>
      </c>
      <c r="O217" s="70">
        <f t="shared" si="731"/>
        <v>-2020.4169423611504</v>
      </c>
    </row>
    <row r="218" spans="1:15" x14ac:dyDescent="0.25">
      <c r="A218" s="44" t="s">
        <v>129</v>
      </c>
      <c r="B218" s="45" t="str">
        <f t="shared" ref="B218" si="732">+IFERROR(B217/A217-1,"nm")</f>
        <v>nm</v>
      </c>
      <c r="C218" s="45">
        <f t="shared" ref="C218" si="733">+IFERROR(C217/B217-1,"nm")</f>
        <v>8.7215064420218091E-2</v>
      </c>
      <c r="D218" s="45">
        <f t="shared" ref="D218" si="734">+IFERROR(D217/C217-1,"nm")</f>
        <v>6.9279854147675568E-2</v>
      </c>
      <c r="E218" s="45">
        <f t="shared" ref="E218" si="735">+IFERROR(E217/D217-1,"nm")</f>
        <v>-0.38277919863597609</v>
      </c>
      <c r="F218" s="45">
        <f t="shared" ref="F218" si="736">+IFERROR(F217/E217-1,"nm")</f>
        <v>1.0110497237569063</v>
      </c>
      <c r="G218" s="45">
        <f t="shared" ref="G218" si="737">+IFERROR(G217/F217-1,"nm")</f>
        <v>0.24313186813186816</v>
      </c>
      <c r="H218" s="45">
        <f t="shared" ref="H218" si="738">+IFERROR(H217/G217-1,"nm")</f>
        <v>8.6740331491712785E-2</v>
      </c>
      <c r="I218" s="45">
        <f t="shared" ref="I218" si="739">+IFERROR(I217/H217-1,"nm")</f>
        <v>0.14946619217081847</v>
      </c>
      <c r="J218" s="45">
        <f>+IFERROR(J217/I217-1,"nm")</f>
        <v>-1.8575851393188847E-2</v>
      </c>
      <c r="K218" s="71">
        <f>+J218</f>
        <v>-1.8575851393188847E-2</v>
      </c>
      <c r="L218" s="71">
        <f t="shared" ref="L218:O218" si="740">+K218</f>
        <v>-1.8575851393188847E-2</v>
      </c>
      <c r="M218" s="71">
        <f t="shared" si="740"/>
        <v>-1.8575851393188847E-2</v>
      </c>
      <c r="N218" s="71">
        <f t="shared" si="740"/>
        <v>-1.8575851393188847E-2</v>
      </c>
      <c r="O218" s="71">
        <f t="shared" si="740"/>
        <v>-1.8575851393188847E-2</v>
      </c>
    </row>
    <row r="219" spans="1:15" x14ac:dyDescent="0.25">
      <c r="A219" s="44" t="s">
        <v>131</v>
      </c>
      <c r="B219" s="45">
        <f>+IFERROR(B217/B$206,"nm")</f>
        <v>-336.33333333333331</v>
      </c>
      <c r="C219" s="45">
        <f t="shared" ref="C219:J219" si="741">+IFERROR(C217/C$206,"nm")</f>
        <v>13.378048780487806</v>
      </c>
      <c r="D219" s="45">
        <f t="shared" si="741"/>
        <v>13.63953488372093</v>
      </c>
      <c r="E219" s="45">
        <f t="shared" si="741"/>
        <v>-9.6533333333333342</v>
      </c>
      <c r="F219" s="45">
        <f t="shared" si="741"/>
        <v>-56</v>
      </c>
      <c r="G219" s="45">
        <f t="shared" si="741"/>
        <v>258.57142857142856</v>
      </c>
      <c r="H219" s="45">
        <f t="shared" si="741"/>
        <v>178.81818181818181</v>
      </c>
      <c r="I219" s="45">
        <f t="shared" si="741"/>
        <v>-56.524999999999999</v>
      </c>
      <c r="J219" s="45">
        <f t="shared" si="741"/>
        <v>30.819444444444443</v>
      </c>
      <c r="K219" s="71">
        <f>+IFERROR(K217/K$206,"nm")</f>
        <v>30.246947024423807</v>
      </c>
      <c r="L219" s="71">
        <f t="shared" ref="L219:O219" si="742">+IFERROR(L217/L$206,"nm")</f>
        <v>29.685084231400456</v>
      </c>
      <c r="M219" s="71">
        <f t="shared" si="742"/>
        <v>29.133658518123664</v>
      </c>
      <c r="N219" s="71">
        <f t="shared" si="742"/>
        <v>28.592476006951088</v>
      </c>
      <c r="O219" s="71">
        <f t="shared" si="742"/>
        <v>28.061346421682643</v>
      </c>
    </row>
    <row r="220" spans="1:15" x14ac:dyDescent="0.25">
      <c r="A220" s="9" t="s">
        <v>135</v>
      </c>
      <c r="B220" s="9">
        <f>+Historicals!B173</f>
        <v>161</v>
      </c>
      <c r="C220" s="9">
        <f>+Historicals!C173</f>
        <v>104</v>
      </c>
      <c r="D220" s="9">
        <f>+Historicals!D173</f>
        <v>264</v>
      </c>
      <c r="E220" s="9">
        <f>+Historicals!E173</f>
        <v>291</v>
      </c>
      <c r="F220" s="9">
        <f>+Historicals!F173</f>
        <v>159</v>
      </c>
      <c r="G220" s="9">
        <f>+Historicals!G173</f>
        <v>377</v>
      </c>
      <c r="H220" s="9">
        <f>+Historicals!H173</f>
        <v>318</v>
      </c>
      <c r="I220" s="9">
        <f>+Historicals!I173</f>
        <v>11</v>
      </c>
      <c r="J220" s="9">
        <f>+Historicals!J173</f>
        <v>50</v>
      </c>
      <c r="K220" s="77">
        <f>+J220*(1+K221)</f>
        <v>227.27272727272728</v>
      </c>
      <c r="L220" s="77">
        <f t="shared" ref="L220:O220" si="743">+K220*(1+L221)</f>
        <v>1033.0578512396696</v>
      </c>
      <c r="M220" s="77">
        <f t="shared" si="743"/>
        <v>4695.7175056348624</v>
      </c>
      <c r="N220" s="77">
        <f t="shared" si="743"/>
        <v>21344.170480158467</v>
      </c>
      <c r="O220" s="77">
        <f t="shared" si="743"/>
        <v>97018.956727993049</v>
      </c>
    </row>
    <row r="221" spans="1:15" x14ac:dyDescent="0.25">
      <c r="A221" s="44" t="s">
        <v>129</v>
      </c>
      <c r="B221" s="45" t="str">
        <f t="shared" ref="B221:D221" si="744">+IFERROR(B220/A220-1,"nm")</f>
        <v>nm</v>
      </c>
      <c r="C221" s="45">
        <f t="shared" si="744"/>
        <v>-0.35403726708074534</v>
      </c>
      <c r="D221" s="45">
        <f t="shared" si="744"/>
        <v>1.5384615384615383</v>
      </c>
      <c r="E221" s="45">
        <f t="shared" ref="E221" si="745">+IFERROR(E220/D220-1,"nm")</f>
        <v>0.10227272727272729</v>
      </c>
      <c r="F221" s="45">
        <f t="shared" ref="F221" si="746">+IFERROR(F220/E220-1,"nm")</f>
        <v>-0.45360824742268047</v>
      </c>
      <c r="G221" s="45">
        <f t="shared" ref="G221" si="747">+IFERROR(G220/F220-1,"nm")</f>
        <v>1.3710691823899372</v>
      </c>
      <c r="H221" s="45">
        <f t="shared" ref="H221" si="748">+IFERROR(H220/G220-1,"nm")</f>
        <v>-0.156498673740053</v>
      </c>
      <c r="I221" s="45">
        <f t="shared" ref="I221" si="749">+IFERROR(I220/H220-1,"nm")</f>
        <v>-0.96540880503144655</v>
      </c>
      <c r="J221" s="45">
        <f>+IFERROR(J220/I220-1,"nm")</f>
        <v>3.5454545454545459</v>
      </c>
      <c r="K221" s="71">
        <f>+J221</f>
        <v>3.5454545454545459</v>
      </c>
      <c r="L221" s="71">
        <f t="shared" ref="L221:O221" si="750">+K221</f>
        <v>3.5454545454545459</v>
      </c>
      <c r="M221" s="71">
        <f t="shared" si="750"/>
        <v>3.5454545454545459</v>
      </c>
      <c r="N221" s="71">
        <f t="shared" si="750"/>
        <v>3.5454545454545459</v>
      </c>
      <c r="O221" s="71">
        <f t="shared" si="750"/>
        <v>3.5454545454545459</v>
      </c>
    </row>
    <row r="222" spans="1:15" x14ac:dyDescent="0.25">
      <c r="A222" s="44" t="s">
        <v>133</v>
      </c>
      <c r="B222" s="45">
        <f>+IFERROR(B220/B$206,"nm")</f>
        <v>53.666666666666664</v>
      </c>
      <c r="C222" s="45">
        <f t="shared" ref="C222:O222" si="751">+IFERROR(C220/C$206,"nm")</f>
        <v>-1.2682926829268293</v>
      </c>
      <c r="D222" s="45">
        <f t="shared" si="751"/>
        <v>-3.0697674418604652</v>
      </c>
      <c r="E222" s="45">
        <f t="shared" si="751"/>
        <v>3.88</v>
      </c>
      <c r="F222" s="45">
        <f t="shared" si="751"/>
        <v>6.115384615384615</v>
      </c>
      <c r="G222" s="45">
        <f t="shared" si="751"/>
        <v>-53.857142857142854</v>
      </c>
      <c r="H222" s="45">
        <f t="shared" si="751"/>
        <v>-28.90909090909091</v>
      </c>
      <c r="I222" s="45">
        <f t="shared" si="751"/>
        <v>0.27500000000000002</v>
      </c>
      <c r="J222" s="45">
        <f t="shared" si="751"/>
        <v>-0.69444444444444442</v>
      </c>
      <c r="K222" s="45">
        <f t="shared" si="751"/>
        <v>-3.1565656565656566</v>
      </c>
      <c r="L222" s="45">
        <f t="shared" si="751"/>
        <v>-14.348025711662078</v>
      </c>
      <c r="M222" s="45">
        <f t="shared" si="751"/>
        <v>-65.218298689373086</v>
      </c>
      <c r="N222" s="45">
        <f t="shared" si="751"/>
        <v>-296.44681222442318</v>
      </c>
      <c r="O222" s="45">
        <f t="shared" si="751"/>
        <v>-1347.4855101110145</v>
      </c>
    </row>
    <row r="223" spans="1:15" x14ac:dyDescent="0.25">
      <c r="A223" s="70" t="s">
        <v>148</v>
      </c>
      <c r="B223" s="88">
        <f>+Historicals!B162</f>
        <v>642</v>
      </c>
      <c r="C223" s="88">
        <f>+Historicals!C162</f>
        <v>713</v>
      </c>
      <c r="D223" s="88">
        <f>+Historicals!D162</f>
        <v>937</v>
      </c>
      <c r="E223" s="88">
        <f>+Historicals!E162</f>
        <v>1238</v>
      </c>
      <c r="F223" s="88">
        <f>+Historicals!F162</f>
        <v>1450</v>
      </c>
      <c r="G223" s="88">
        <f>+Historicals!G162</f>
        <v>1673</v>
      </c>
      <c r="H223" s="88">
        <f>+Historicals!H162</f>
        <v>1916</v>
      </c>
      <c r="I223" s="88">
        <f>+Historicals!I162</f>
        <v>1870</v>
      </c>
      <c r="J223" s="88">
        <f>+Historicals!J162</f>
        <v>1817</v>
      </c>
      <c r="K223" s="77">
        <f>+J223*(1+K224)</f>
        <v>1765.5021390374332</v>
      </c>
      <c r="L223" s="77">
        <f t="shared" ref="L223:O223" si="752">+K223*(1+L224)</f>
        <v>1715.4638431181904</v>
      </c>
      <c r="M223" s="77">
        <f t="shared" si="752"/>
        <v>1666.8437448907764</v>
      </c>
      <c r="N223" s="77">
        <f t="shared" si="752"/>
        <v>1619.6016494473481</v>
      </c>
      <c r="O223" s="77">
        <f t="shared" si="752"/>
        <v>1573.6985010940275</v>
      </c>
    </row>
    <row r="224" spans="1:15" x14ac:dyDescent="0.25">
      <c r="A224" s="74" t="s">
        <v>129</v>
      </c>
      <c r="B224" s="71" t="str">
        <f t="shared" ref="B224" si="753">+IFERROR(B223/A223-1,"nm")</f>
        <v>nm</v>
      </c>
      <c r="C224" s="71">
        <f t="shared" ref="C224" si="754">+IFERROR(C223/B223-1,"nm")</f>
        <v>0.11059190031152655</v>
      </c>
      <c r="D224" s="71">
        <f t="shared" ref="D224" si="755">+IFERROR(D223/C223-1,"nm")</f>
        <v>0.31416549789621318</v>
      </c>
      <c r="E224" s="71">
        <f t="shared" ref="E224" si="756">+IFERROR(E223/D223-1,"nm")</f>
        <v>0.32123799359658478</v>
      </c>
      <c r="F224" s="71">
        <f t="shared" ref="F224" si="757">+IFERROR(F223/E223-1,"nm")</f>
        <v>0.17124394184168024</v>
      </c>
      <c r="G224" s="71">
        <f t="shared" ref="G224" si="758">+IFERROR(G223/F223-1,"nm")</f>
        <v>0.15379310344827579</v>
      </c>
      <c r="H224" s="71">
        <f t="shared" ref="H224" si="759">+IFERROR(H223/G223-1,"nm")</f>
        <v>0.14524805738194857</v>
      </c>
      <c r="I224" s="71">
        <f>+IFERROR(I223/H223-1,"nm")</f>
        <v>-2.4008350730688965E-2</v>
      </c>
      <c r="J224" s="71">
        <f t="shared" ref="J224" si="760">+IFERROR(J223/I223-1,"nm")</f>
        <v>-2.8342245989304793E-2</v>
      </c>
      <c r="K224" s="71">
        <f>+J224</f>
        <v>-2.8342245989304793E-2</v>
      </c>
      <c r="L224" s="71">
        <f t="shared" ref="L224:O224" si="761">+K224</f>
        <v>-2.8342245989304793E-2</v>
      </c>
      <c r="M224" s="71">
        <f t="shared" si="761"/>
        <v>-2.8342245989304793E-2</v>
      </c>
      <c r="N224" s="71">
        <f t="shared" si="761"/>
        <v>-2.8342245989304793E-2</v>
      </c>
      <c r="O224" s="71">
        <f t="shared" si="761"/>
        <v>-2.8342245989304793E-2</v>
      </c>
    </row>
    <row r="225" spans="1:15" x14ac:dyDescent="0.25">
      <c r="A225" s="74" t="s">
        <v>133</v>
      </c>
      <c r="B225" s="71">
        <f>+IFERROR(B223/B$206,"nm")</f>
        <v>214</v>
      </c>
      <c r="C225" s="71">
        <f t="shared" ref="C225:O225" si="762">+IFERROR(C223/C$206,"nm")</f>
        <v>-8.6951219512195124</v>
      </c>
      <c r="D225" s="71">
        <f t="shared" si="762"/>
        <v>-10.895348837209303</v>
      </c>
      <c r="E225" s="71">
        <f t="shared" si="762"/>
        <v>16.506666666666668</v>
      </c>
      <c r="F225" s="71">
        <f t="shared" si="762"/>
        <v>55.769230769230766</v>
      </c>
      <c r="G225" s="71">
        <f t="shared" si="762"/>
        <v>-239</v>
      </c>
      <c r="H225" s="71">
        <f t="shared" si="762"/>
        <v>-174.18181818181819</v>
      </c>
      <c r="I225" s="71">
        <f t="shared" si="762"/>
        <v>46.75</v>
      </c>
      <c r="J225" s="71">
        <f t="shared" si="762"/>
        <v>-25.236111111111111</v>
      </c>
      <c r="K225" s="71">
        <f t="shared" si="762"/>
        <v>-24.520863042186573</v>
      </c>
      <c r="L225" s="71">
        <f t="shared" si="762"/>
        <v>-23.825886709974867</v>
      </c>
      <c r="M225" s="71">
        <f t="shared" si="762"/>
        <v>-23.150607567927452</v>
      </c>
      <c r="N225" s="71">
        <f t="shared" si="762"/>
        <v>-22.49446735343539</v>
      </c>
      <c r="O225" s="71">
        <f t="shared" si="762"/>
        <v>-21.856923626305939</v>
      </c>
    </row>
    <row r="227" spans="1:15" x14ac:dyDescent="0.25">
      <c r="B227" s="87"/>
      <c r="C227" s="87"/>
      <c r="D227" s="87"/>
      <c r="E227" s="87"/>
      <c r="F227" s="87"/>
      <c r="G227" s="87"/>
      <c r="H227" s="87"/>
      <c r="I227" s="87"/>
      <c r="J227" s="87"/>
      <c r="K227" s="87"/>
      <c r="L227" s="87"/>
      <c r="M227" s="87"/>
      <c r="N227" s="87"/>
      <c r="O227" s="8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6"/>
  <sheetViews>
    <sheetView zoomScale="110" zoomScaleNormal="110" workbookViewId="0">
      <pane ySplit="1" topLeftCell="A2" activePane="bottomLeft" state="frozen"/>
      <selection pane="bottomLeft" activeCell="J1" sqref="J1"/>
    </sheetView>
  </sheetViews>
  <sheetFormatPr defaultRowHeight="15" x14ac:dyDescent="0.25"/>
  <cols>
    <col min="1" max="1" width="31.5703125" customWidth="1"/>
    <col min="2" max="9" width="11.7109375" customWidth="1"/>
    <col min="10" max="10" width="10.85546875" customWidth="1"/>
    <col min="11" max="11" width="10.5703125" customWidth="1"/>
    <col min="12" max="12" width="10.42578125" customWidth="1"/>
    <col min="13" max="13" width="12.7109375" customWidth="1"/>
    <col min="14" max="14" width="10.42578125" customWidth="1"/>
    <col min="15" max="15" width="69.140625" customWidth="1"/>
  </cols>
  <sheetData>
    <row r="1" spans="1:15" ht="56.25"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c r="O1" s="146" t="s">
        <v>205</v>
      </c>
    </row>
    <row r="2" spans="1:15" x14ac:dyDescent="0.25">
      <c r="A2" s="38" t="s">
        <v>150</v>
      </c>
      <c r="B2" s="38"/>
      <c r="C2" s="38"/>
      <c r="D2" s="38"/>
      <c r="E2" s="38"/>
      <c r="F2" s="38"/>
      <c r="G2" s="38"/>
      <c r="H2" s="38"/>
      <c r="I2" s="38"/>
      <c r="J2" s="37"/>
      <c r="K2" s="37"/>
      <c r="L2" s="37"/>
      <c r="M2" s="37"/>
      <c r="N2" s="37"/>
    </row>
    <row r="3" spans="1:15" x14ac:dyDescent="0.25">
      <c r="A3" s="1" t="s">
        <v>136</v>
      </c>
      <c r="B3" s="9">
        <f>+'Segmental forecast'!C3</f>
        <v>30601</v>
      </c>
      <c r="C3" s="9">
        <f>+'Segmental forecast'!D3</f>
        <v>32376</v>
      </c>
      <c r="D3" s="9">
        <f>+'Segmental forecast'!E3</f>
        <v>34350</v>
      </c>
      <c r="E3" s="9">
        <f>+'Segmental forecast'!F3</f>
        <v>36397</v>
      </c>
      <c r="F3" s="9">
        <f>+'Segmental forecast'!G3</f>
        <v>39117</v>
      </c>
      <c r="G3" s="9">
        <f>+'Segmental forecast'!H3</f>
        <v>37403</v>
      </c>
      <c r="H3" s="9">
        <f>+'Segmental forecast'!I3</f>
        <v>44538</v>
      </c>
      <c r="I3" s="9">
        <f>+'Segmental forecast'!J3</f>
        <v>46710</v>
      </c>
      <c r="J3" s="9">
        <f>+I3*(1+J4)</f>
        <v>49920.172574606622</v>
      </c>
      <c r="K3" s="9">
        <f t="shared" ref="K3:N3" si="2">+J3*(1+K4)</f>
        <v>53350.96617166575</v>
      </c>
      <c r="L3" s="9">
        <f t="shared" si="2"/>
        <v>57017.543102366821</v>
      </c>
      <c r="M3" s="9">
        <f t="shared" si="2"/>
        <v>60936.107716767779</v>
      </c>
      <c r="N3" s="9">
        <f t="shared" si="2"/>
        <v>65123.978018537055</v>
      </c>
      <c r="O3" t="s">
        <v>203</v>
      </c>
    </row>
    <row r="4" spans="1:15" x14ac:dyDescent="0.25">
      <c r="A4" s="40" t="s">
        <v>129</v>
      </c>
      <c r="B4" s="96">
        <f>+'Segmental forecast'!C4</f>
        <v>0.10079499262563396</v>
      </c>
      <c r="C4" s="96">
        <f>+'Segmental forecast'!D4</f>
        <v>5.8004640371229765E-2</v>
      </c>
      <c r="D4" s="96">
        <f>+'Segmental forecast'!E4</f>
        <v>6.0971089696071123E-2</v>
      </c>
      <c r="E4" s="96">
        <f>+'Segmental forecast'!F4</f>
        <v>5.95924308588065E-2</v>
      </c>
      <c r="F4" s="96">
        <f>+'Segmental forecast'!G4</f>
        <v>7.4731433909388079E-2</v>
      </c>
      <c r="G4" s="96">
        <f>+'Segmental forecast'!H4</f>
        <v>-4.3817266150267153E-2</v>
      </c>
      <c r="H4" s="96">
        <f>+'Segmental forecast'!I4</f>
        <v>0.19076009945726269</v>
      </c>
      <c r="I4" s="96">
        <f>+'Segmental forecast'!J4</f>
        <v>4.8767344739323759E-2</v>
      </c>
      <c r="J4" s="96">
        <f>+SUM(B4:I4)/8</f>
        <v>6.872559568843109E-2</v>
      </c>
      <c r="K4" s="96">
        <f>+J4</f>
        <v>6.872559568843109E-2</v>
      </c>
      <c r="L4" s="96">
        <f t="shared" ref="L4:N4" si="3">+K4</f>
        <v>6.872559568843109E-2</v>
      </c>
      <c r="M4" s="96">
        <f t="shared" si="3"/>
        <v>6.872559568843109E-2</v>
      </c>
      <c r="N4" s="96">
        <f t="shared" si="3"/>
        <v>6.872559568843109E-2</v>
      </c>
    </row>
    <row r="5" spans="1:15" x14ac:dyDescent="0.25">
      <c r="A5" s="1" t="s">
        <v>151</v>
      </c>
      <c r="B5" s="9">
        <f>+'Segmental forecast'!C7</f>
        <v>4839</v>
      </c>
      <c r="C5" s="9">
        <f>+'Segmental forecast'!D7</f>
        <v>5291</v>
      </c>
      <c r="D5" s="9">
        <f>+'Segmental forecast'!E7</f>
        <v>5651</v>
      </c>
      <c r="E5" s="9">
        <f>+'Segmental forecast'!F7</f>
        <v>5126</v>
      </c>
      <c r="F5" s="9">
        <f>+'Segmental forecast'!G7</f>
        <v>5555</v>
      </c>
      <c r="G5" s="9">
        <f>+'Segmental forecast'!H7</f>
        <v>3697</v>
      </c>
      <c r="H5" s="9">
        <f>+'Segmental forecast'!I7</f>
        <v>7667</v>
      </c>
      <c r="I5" s="9">
        <f>+'Segmental forecast'!J7</f>
        <v>7573</v>
      </c>
      <c r="J5" s="46">
        <f>+J6+J8</f>
        <v>7253.9168722616478</v>
      </c>
      <c r="K5" s="46">
        <f t="shared" ref="K5:N5" si="4">+K6+K8</f>
        <v>7679.8827481146773</v>
      </c>
      <c r="L5" s="46">
        <f t="shared" si="4"/>
        <v>8137.7567492238413</v>
      </c>
      <c r="M5" s="46">
        <f t="shared" si="4"/>
        <v>8629.6362147778291</v>
      </c>
      <c r="N5" s="46">
        <f t="shared" si="4"/>
        <v>9157.7660929614849</v>
      </c>
    </row>
    <row r="6" spans="1:15" x14ac:dyDescent="0.25">
      <c r="A6" s="157" t="s">
        <v>132</v>
      </c>
      <c r="B6" s="66">
        <f>+'Segmental forecast'!C10</f>
        <v>606</v>
      </c>
      <c r="C6" s="66">
        <f>+'Segmental forecast'!D10</f>
        <v>649</v>
      </c>
      <c r="D6" s="66">
        <f>+'Segmental forecast'!E10</f>
        <v>706</v>
      </c>
      <c r="E6" s="66">
        <f>+'Segmental forecast'!F10</f>
        <v>747</v>
      </c>
      <c r="F6" s="66">
        <f>+'Segmental forecast'!G10</f>
        <v>705</v>
      </c>
      <c r="G6" s="66">
        <f>+'Segmental forecast'!H10</f>
        <v>721</v>
      </c>
      <c r="H6" s="66">
        <f>+'Segmental forecast'!I10</f>
        <v>744</v>
      </c>
      <c r="I6" s="66">
        <f>+'Segmental forecast'!J10</f>
        <v>717</v>
      </c>
      <c r="J6" s="66">
        <f>+'Segmental forecast'!K10</f>
        <v>690.97983870967744</v>
      </c>
      <c r="K6" s="66">
        <f>+'Segmental forecast'!L10</f>
        <v>665.90395746618105</v>
      </c>
      <c r="L6" s="66">
        <f>+'Segmental forecast'!M10</f>
        <v>641.73808804200519</v>
      </c>
      <c r="M6" s="66">
        <f>+'Segmental forecast'!N10</f>
        <v>618.44920581467443</v>
      </c>
      <c r="N6" s="66">
        <f>+'Segmental forecast'!O10</f>
        <v>596.0054846359161</v>
      </c>
      <c r="O6" t="s">
        <v>206</v>
      </c>
    </row>
    <row r="7" spans="1:15" x14ac:dyDescent="0.25">
      <c r="A7" s="40" t="s">
        <v>129</v>
      </c>
      <c r="B7" s="67">
        <f>+'Segmental forecast'!C11</f>
        <v>0.16988416988416999</v>
      </c>
      <c r="C7" s="67">
        <f>+'Segmental forecast'!D11</f>
        <v>7.0957095709570872E-2</v>
      </c>
      <c r="D7" s="67">
        <f>+'Segmental forecast'!E11</f>
        <v>8.7827426810477727E-2</v>
      </c>
      <c r="E7" s="67">
        <f>+'Segmental forecast'!F11</f>
        <v>5.8073654390934815E-2</v>
      </c>
      <c r="F7" s="67">
        <f>+'Segmental forecast'!G11</f>
        <v>-5.6224899598393607E-2</v>
      </c>
      <c r="G7" s="67">
        <f>+'Segmental forecast'!H11</f>
        <v>2.2695035460992941E-2</v>
      </c>
      <c r="H7" s="67">
        <f>+'Segmental forecast'!I11</f>
        <v>3.1900138696255187E-2</v>
      </c>
      <c r="I7" s="67">
        <f>+'Segmental forecast'!J11</f>
        <v>-3.6290322580645129E-2</v>
      </c>
      <c r="J7" s="67">
        <f>+'Segmental forecast'!K11</f>
        <v>-3.6290322580645129E-2</v>
      </c>
      <c r="K7" s="67">
        <f>+'Segmental forecast'!L11</f>
        <v>-3.6290322580645129E-2</v>
      </c>
      <c r="L7" s="67">
        <f>+'Segmental forecast'!M11</f>
        <v>-3.6290322580645129E-2</v>
      </c>
      <c r="M7" s="67">
        <f>+'Segmental forecast'!N11</f>
        <v>-3.6290322580645129E-2</v>
      </c>
      <c r="N7" s="67">
        <f>+'Segmental forecast'!O11</f>
        <v>-3.6290322580645129E-2</v>
      </c>
      <c r="O7" s="53" t="s">
        <v>207</v>
      </c>
    </row>
    <row r="8" spans="1:15" s="83" customFormat="1" x14ac:dyDescent="0.25">
      <c r="A8" s="156" t="s">
        <v>134</v>
      </c>
      <c r="B8" s="108">
        <f>+'Segmental forecast'!C14</f>
        <v>4233</v>
      </c>
      <c r="C8" s="108">
        <f>+'Segmental forecast'!D14</f>
        <v>4642</v>
      </c>
      <c r="D8" s="108">
        <f>+'Segmental forecast'!E14</f>
        <v>4945</v>
      </c>
      <c r="E8" s="108">
        <f>+'Segmental forecast'!F14</f>
        <v>4379</v>
      </c>
      <c r="F8" s="108">
        <f>+'Segmental forecast'!G14</f>
        <v>4850</v>
      </c>
      <c r="G8" s="108">
        <f>+'Segmental forecast'!H14</f>
        <v>2976</v>
      </c>
      <c r="H8" s="108">
        <f>+'Segmental forecast'!I14</f>
        <v>6923</v>
      </c>
      <c r="I8" s="108">
        <f>+'Segmental forecast'!J14</f>
        <v>6856</v>
      </c>
      <c r="J8" s="108">
        <f>+J10*J3</f>
        <v>6562.9370335519707</v>
      </c>
      <c r="K8" s="108">
        <f t="shared" ref="K8:N8" si="5">+K10*K3</f>
        <v>7013.9787906484962</v>
      </c>
      <c r="L8" s="108">
        <f t="shared" si="5"/>
        <v>7496.0186611818363</v>
      </c>
      <c r="M8" s="108">
        <f t="shared" si="5"/>
        <v>8011.1870089631539</v>
      </c>
      <c r="N8" s="108">
        <f t="shared" si="5"/>
        <v>8561.7606083255687</v>
      </c>
      <c r="O8" s="83" t="s">
        <v>218</v>
      </c>
    </row>
    <row r="9" spans="1:15" x14ac:dyDescent="0.25">
      <c r="A9" s="40" t="s">
        <v>129</v>
      </c>
      <c r="B9" s="96">
        <f>+'Segmental forecast'!C15</f>
        <v>0.18339390550740853</v>
      </c>
      <c r="C9" s="96">
        <f>+'Segmental forecast'!D15</f>
        <v>9.6621781242617555E-2</v>
      </c>
      <c r="D9" s="96">
        <f>+'Segmental forecast'!E15</f>
        <v>6.5273588970271357E-2</v>
      </c>
      <c r="E9" s="96">
        <f>+'Segmental forecast'!F15</f>
        <v>-0.11445904954499497</v>
      </c>
      <c r="F9" s="96">
        <f>+'Segmental forecast'!G15</f>
        <v>0.10755880337976698</v>
      </c>
      <c r="G9" s="96">
        <f>+'Segmental forecast'!H15</f>
        <v>-0.38639175257731961</v>
      </c>
      <c r="H9" s="96">
        <f>+'Segmental forecast'!I15</f>
        <v>1.32627688172043</v>
      </c>
      <c r="I9" s="96">
        <f>+'Segmental forecast'!J15</f>
        <v>-9.67788530983682E-3</v>
      </c>
      <c r="J9" s="96">
        <f t="shared" ref="J9" si="6">+IFERROR(J8/I8-1,"nm")</f>
        <v>-4.2745473519257504E-2</v>
      </c>
      <c r="K9" s="96">
        <f t="shared" ref="K9" si="7">+IFERROR(K8/J8-1,"nm")</f>
        <v>6.8725595688431396E-2</v>
      </c>
      <c r="L9" s="96">
        <f t="shared" ref="L9" si="8">+IFERROR(L8/K8-1,"nm")</f>
        <v>6.8725595688431174E-2</v>
      </c>
      <c r="M9" s="96">
        <f t="shared" ref="M9" si="9">+IFERROR(M8/L8-1,"nm")</f>
        <v>6.8725595688431174E-2</v>
      </c>
      <c r="N9" s="96">
        <f t="shared" ref="N9" si="10">+IFERROR(N8/M8-1,"nm")</f>
        <v>6.8725595688431174E-2</v>
      </c>
    </row>
    <row r="10" spans="1:15" s="83" customFormat="1" x14ac:dyDescent="0.25">
      <c r="A10" s="148" t="s">
        <v>131</v>
      </c>
      <c r="B10" s="149">
        <f>+'Segmental forecast'!C16</f>
        <v>0.13832881278389594</v>
      </c>
      <c r="C10" s="149">
        <f>+'Segmental forecast'!D16</f>
        <v>0.14337781072399308</v>
      </c>
      <c r="D10" s="149">
        <f>+'Segmental forecast'!E16</f>
        <v>0.14395924308588065</v>
      </c>
      <c r="E10" s="149">
        <f>+'Segmental forecast'!F16</f>
        <v>0.12031211363573921</v>
      </c>
      <c r="F10" s="149">
        <f>+'Segmental forecast'!G16</f>
        <v>0.12398701331901731</v>
      </c>
      <c r="G10" s="149">
        <f>+'Segmental forecast'!H16</f>
        <v>7.9565810229126011E-2</v>
      </c>
      <c r="H10" s="149">
        <f>+'Segmental forecast'!I16</f>
        <v>0.1554402981723472</v>
      </c>
      <c r="I10" s="149">
        <f>+'Segmental forecast'!J16</f>
        <v>0.14677799186469706</v>
      </c>
      <c r="J10" s="149">
        <f>+SUM(B10:I10)/8</f>
        <v>0.13146863672683703</v>
      </c>
      <c r="K10" s="149">
        <f>+J10</f>
        <v>0.13146863672683703</v>
      </c>
      <c r="L10" s="149">
        <f t="shared" ref="L10:N10" si="11">+K10</f>
        <v>0.13146863672683703</v>
      </c>
      <c r="M10" s="149">
        <f t="shared" si="11"/>
        <v>0.13146863672683703</v>
      </c>
      <c r="N10" s="149">
        <f t="shared" si="11"/>
        <v>0.13146863672683703</v>
      </c>
    </row>
    <row r="11" spans="1:15" x14ac:dyDescent="0.25">
      <c r="A11" s="2" t="s">
        <v>24</v>
      </c>
      <c r="B11" s="3">
        <f>+Historicals!C9</f>
        <v>28</v>
      </c>
      <c r="C11" s="3">
        <f>+Historicals!D9</f>
        <v>19</v>
      </c>
      <c r="D11" s="3">
        <f>+Historicals!E9</f>
        <v>59</v>
      </c>
      <c r="E11" s="3">
        <f>+Historicals!F9</f>
        <v>54</v>
      </c>
      <c r="F11" s="3">
        <f>+Historicals!G9</f>
        <v>49</v>
      </c>
      <c r="G11" s="3">
        <f>+Historicals!H9</f>
        <v>89</v>
      </c>
      <c r="H11" s="3">
        <f>+Historicals!I9</f>
        <v>262</v>
      </c>
      <c r="I11" s="3">
        <f>+Historicals!J9</f>
        <v>205</v>
      </c>
      <c r="J11" s="3">
        <f>+J97</f>
        <v>287.03071672354946</v>
      </c>
      <c r="K11" s="3">
        <f t="shared" ref="K11:N11" si="12">+K97</f>
        <v>284.09183566494653</v>
      </c>
      <c r="L11" s="3">
        <f t="shared" si="12"/>
        <v>281.18304553868427</v>
      </c>
      <c r="M11" s="3">
        <f t="shared" si="12"/>
        <v>278.30403824647931</v>
      </c>
      <c r="N11" s="3">
        <f t="shared" si="12"/>
        <v>275.45450884463821</v>
      </c>
    </row>
    <row r="12" spans="1:15" x14ac:dyDescent="0.25">
      <c r="A12" s="4" t="s">
        <v>152</v>
      </c>
      <c r="B12" s="5">
        <f t="shared" ref="B12:N12" si="13">+B8-B11</f>
        <v>4205</v>
      </c>
      <c r="C12" s="5">
        <f t="shared" si="13"/>
        <v>4623</v>
      </c>
      <c r="D12" s="5">
        <f t="shared" si="13"/>
        <v>4886</v>
      </c>
      <c r="E12" s="5">
        <f t="shared" si="13"/>
        <v>4325</v>
      </c>
      <c r="F12" s="5">
        <f t="shared" si="13"/>
        <v>4801</v>
      </c>
      <c r="G12" s="5">
        <f t="shared" si="13"/>
        <v>2887</v>
      </c>
      <c r="H12" s="5">
        <f t="shared" si="13"/>
        <v>6661</v>
      </c>
      <c r="I12" s="5">
        <f t="shared" si="13"/>
        <v>6651</v>
      </c>
      <c r="J12" s="5">
        <f t="shared" si="13"/>
        <v>6275.906316828421</v>
      </c>
      <c r="K12" s="5">
        <f t="shared" si="13"/>
        <v>6729.8869549835499</v>
      </c>
      <c r="L12" s="5">
        <f t="shared" si="13"/>
        <v>7214.8356156431519</v>
      </c>
      <c r="M12" s="5">
        <f t="shared" si="13"/>
        <v>7732.8829707166742</v>
      </c>
      <c r="N12" s="5">
        <f t="shared" si="13"/>
        <v>8286.3060994809312</v>
      </c>
    </row>
    <row r="13" spans="1:15" x14ac:dyDescent="0.25">
      <c r="A13" s="83" t="s">
        <v>26</v>
      </c>
      <c r="B13" s="3">
        <f>+Historicals!C12</f>
        <v>932</v>
      </c>
      <c r="C13" s="3">
        <f>+Historicals!D12</f>
        <v>863</v>
      </c>
      <c r="D13" s="3">
        <f>+Historicals!E12</f>
        <v>646</v>
      </c>
      <c r="E13" s="3">
        <f>+Historicals!F12</f>
        <v>2392</v>
      </c>
      <c r="F13" s="3">
        <f>+Historicals!G12</f>
        <v>772</v>
      </c>
      <c r="G13" s="3">
        <f>+Historicals!H12</f>
        <v>348</v>
      </c>
      <c r="H13" s="3">
        <f>+Historicals!I12</f>
        <v>934</v>
      </c>
      <c r="I13" s="3">
        <f>+Historicals!J12</f>
        <v>605</v>
      </c>
      <c r="J13" s="3">
        <f>+I13*(1+J14)</f>
        <v>726.46263100451301</v>
      </c>
      <c r="K13" s="3">
        <f t="shared" ref="K13:N13" si="14">+J13*(1+K14)</f>
        <v>872.31066817520536</v>
      </c>
      <c r="L13" s="3">
        <f t="shared" si="14"/>
        <v>1047.4398397617592</v>
      </c>
      <c r="M13" s="3">
        <f t="shared" si="14"/>
        <v>1257.7287633260712</v>
      </c>
      <c r="N13" s="3">
        <f t="shared" si="14"/>
        <v>1510.2362751998514</v>
      </c>
      <c r="O13" t="s">
        <v>219</v>
      </c>
    </row>
    <row r="14" spans="1:15" x14ac:dyDescent="0.25">
      <c r="A14" s="155" t="s">
        <v>153</v>
      </c>
      <c r="B14" s="98">
        <f>+B13/B12</f>
        <v>0.22164090368608799</v>
      </c>
      <c r="C14" s="98">
        <f t="shared" ref="C14:I14" si="15">+C13/C12</f>
        <v>0.18667531905688947</v>
      </c>
      <c r="D14" s="98">
        <f t="shared" si="15"/>
        <v>0.13221449038067951</v>
      </c>
      <c r="E14" s="98">
        <f t="shared" si="15"/>
        <v>0.55306358381502885</v>
      </c>
      <c r="F14" s="98">
        <f t="shared" si="15"/>
        <v>0.16079983336804832</v>
      </c>
      <c r="G14" s="98">
        <f t="shared" si="15"/>
        <v>0.12054035330793211</v>
      </c>
      <c r="H14" s="98">
        <f t="shared" si="15"/>
        <v>0.14021918630836211</v>
      </c>
      <c r="I14" s="98">
        <f t="shared" si="15"/>
        <v>9.0963764847391368E-2</v>
      </c>
      <c r="J14" s="98">
        <f>+SUM(B14:I14)/8</f>
        <v>0.20076467934630246</v>
      </c>
      <c r="K14" s="98">
        <f>+J14</f>
        <v>0.20076467934630246</v>
      </c>
      <c r="L14" s="98">
        <f t="shared" ref="L14:N14" si="16">+K14</f>
        <v>0.20076467934630246</v>
      </c>
      <c r="M14" s="98">
        <f t="shared" si="16"/>
        <v>0.20076467934630246</v>
      </c>
      <c r="N14" s="98">
        <f t="shared" si="16"/>
        <v>0.20076467934630246</v>
      </c>
      <c r="O14" t="s">
        <v>220</v>
      </c>
    </row>
    <row r="15" spans="1:15" ht="15.75" thickBot="1" x14ac:dyDescent="0.3">
      <c r="A15" s="6" t="s">
        <v>154</v>
      </c>
      <c r="B15" s="7">
        <f>+B12-B13</f>
        <v>3273</v>
      </c>
      <c r="C15" s="7">
        <f t="shared" ref="C15:N15" si="17">+C12-C13</f>
        <v>3760</v>
      </c>
      <c r="D15" s="7">
        <f t="shared" si="17"/>
        <v>4240</v>
      </c>
      <c r="E15" s="7">
        <f t="shared" si="17"/>
        <v>1933</v>
      </c>
      <c r="F15" s="7">
        <f t="shared" si="17"/>
        <v>4029</v>
      </c>
      <c r="G15" s="7">
        <f t="shared" si="17"/>
        <v>2539</v>
      </c>
      <c r="H15" s="7">
        <f t="shared" si="17"/>
        <v>5727</v>
      </c>
      <c r="I15" s="7">
        <f t="shared" si="17"/>
        <v>6046</v>
      </c>
      <c r="J15" s="7">
        <f t="shared" si="17"/>
        <v>5549.4436858239078</v>
      </c>
      <c r="K15" s="7">
        <f t="shared" si="17"/>
        <v>5857.5762868083448</v>
      </c>
      <c r="L15" s="7">
        <f t="shared" si="17"/>
        <v>6167.3957758813922</v>
      </c>
      <c r="M15" s="7">
        <f t="shared" si="17"/>
        <v>6475.154207390603</v>
      </c>
      <c r="N15" s="7">
        <f t="shared" si="17"/>
        <v>6776.0698242810795</v>
      </c>
      <c r="O15" s="150"/>
    </row>
    <row r="16" spans="1:15" ht="15.75" thickTop="1" x14ac:dyDescent="0.25">
      <c r="A16" s="83" t="s">
        <v>155</v>
      </c>
      <c r="B16" s="3">
        <f>+Historicals!C20</f>
        <v>1768.8</v>
      </c>
      <c r="C16" s="3">
        <f>+Historicals!D20</f>
        <v>1742.5</v>
      </c>
      <c r="D16" s="3">
        <f>+Historicals!E20</f>
        <v>1692</v>
      </c>
      <c r="E16" s="3">
        <f>+Historicals!F20</f>
        <v>1659.1</v>
      </c>
      <c r="F16" s="3">
        <f>+Historicals!G20</f>
        <v>1618.4</v>
      </c>
      <c r="G16" s="3">
        <f>+Historicals!H20</f>
        <v>1591.6</v>
      </c>
      <c r="H16" s="3">
        <f>+Historicals!I20</f>
        <v>1609.4</v>
      </c>
      <c r="I16" s="3">
        <f>+Historicals!J20</f>
        <v>1610.8</v>
      </c>
      <c r="J16" s="57">
        <v>1636.2059810098499</v>
      </c>
      <c r="K16" s="3">
        <f t="shared" ref="K16:N16" si="18">+J16</f>
        <v>1636.2059810098499</v>
      </c>
      <c r="L16" s="3">
        <f t="shared" si="18"/>
        <v>1636.2059810098499</v>
      </c>
      <c r="M16" s="3">
        <f t="shared" si="18"/>
        <v>1636.2059810098499</v>
      </c>
      <c r="N16" s="3">
        <f t="shared" si="18"/>
        <v>1636.2059810098499</v>
      </c>
      <c r="O16" s="3"/>
    </row>
    <row r="17" spans="1:16" x14ac:dyDescent="0.25">
      <c r="A17" s="103" t="s">
        <v>198</v>
      </c>
      <c r="B17" s="67" t="str">
        <f t="shared" ref="B17" si="19">+IFERROR(B16/A16-1,"nm")</f>
        <v>nm</v>
      </c>
      <c r="C17" s="67">
        <f t="shared" ref="C17" si="20">+IFERROR(C16/B16-1,"nm")</f>
        <v>-1.4868837630031662E-2</v>
      </c>
      <c r="D17" s="67">
        <f t="shared" ref="D17" si="21">+IFERROR(D16/C16-1,"nm")</f>
        <v>-2.8981348637015736E-2</v>
      </c>
      <c r="E17" s="67">
        <f t="shared" ref="E17" si="22">+IFERROR(E16/D16-1,"nm")</f>
        <v>-1.9444444444444486E-2</v>
      </c>
      <c r="F17" s="67">
        <f t="shared" ref="F17" si="23">+IFERROR(F16/E16-1,"nm")</f>
        <v>-2.4531372430835918E-2</v>
      </c>
      <c r="G17" s="67">
        <f t="shared" ref="G17" si="24">+IFERROR(G16/F16-1,"nm")</f>
        <v>-1.6559565002471688E-2</v>
      </c>
      <c r="H17" s="67">
        <f t="shared" ref="H17" si="25">+IFERROR(H16/G16-1,"nm")</f>
        <v>1.1183714501131092E-2</v>
      </c>
      <c r="I17" s="67">
        <f t="shared" ref="I17" si="26">+IFERROR(I16/H16-1,"nm")</f>
        <v>8.6988939977628021E-4</v>
      </c>
      <c r="J17" s="85">
        <f>+SUM(B17:I17)/8</f>
        <v>-1.1541495530486515E-2</v>
      </c>
      <c r="K17" s="85">
        <f>+J17</f>
        <v>-1.1541495530486515E-2</v>
      </c>
      <c r="L17" s="85">
        <f t="shared" ref="L17:N17" si="27">+K17</f>
        <v>-1.1541495530486515E-2</v>
      </c>
      <c r="M17" s="85">
        <f t="shared" si="27"/>
        <v>-1.1541495530486515E-2</v>
      </c>
      <c r="N17" s="85">
        <f t="shared" si="27"/>
        <v>-1.1541495530486515E-2</v>
      </c>
    </row>
    <row r="18" spans="1:16" x14ac:dyDescent="0.25">
      <c r="A18" t="s">
        <v>156</v>
      </c>
      <c r="B18" s="99">
        <f>+Historicals!C16</f>
        <v>1.85</v>
      </c>
      <c r="C18" s="99">
        <f>+Historicals!D16</f>
        <v>2.16</v>
      </c>
      <c r="D18" s="99">
        <f>+Historicals!E16</f>
        <v>2.5099999999999998</v>
      </c>
      <c r="E18" s="99">
        <f>+Historicals!F16</f>
        <v>1.17</v>
      </c>
      <c r="F18" s="99">
        <f>+Historicals!G16</f>
        <v>2.4900000000000002</v>
      </c>
      <c r="G18" s="99">
        <f>+Historicals!H16</f>
        <v>1.6</v>
      </c>
      <c r="H18" s="99">
        <f>+Historicals!I16</f>
        <v>3.56</v>
      </c>
      <c r="I18" s="99">
        <f>+Historicals!J16</f>
        <v>3.75</v>
      </c>
      <c r="J18" s="93">
        <f>+J15/J16</f>
        <v>3.3916534655366846</v>
      </c>
      <c r="K18" s="93">
        <f t="shared" ref="K18:N18" si="28">+K15/K16</f>
        <v>3.5799748655075248</v>
      </c>
      <c r="L18" s="93">
        <f t="shared" si="28"/>
        <v>3.7693272408617755</v>
      </c>
      <c r="M18" s="93">
        <f t="shared" si="28"/>
        <v>3.9574199596765944</v>
      </c>
      <c r="N18" s="93">
        <f t="shared" si="28"/>
        <v>4.1413305555202511</v>
      </c>
    </row>
    <row r="19" spans="1:16" x14ac:dyDescent="0.25">
      <c r="A19" t="s">
        <v>157</v>
      </c>
      <c r="B19" s="99">
        <f>+Historicals!C17</f>
        <v>0.54</v>
      </c>
      <c r="C19" s="99">
        <f>+Historicals!D17</f>
        <v>0.62</v>
      </c>
      <c r="D19" s="99">
        <f>+Historicals!E17</f>
        <v>0.7</v>
      </c>
      <c r="E19" s="99">
        <f>+Historicals!F17</f>
        <v>0.78</v>
      </c>
      <c r="F19" s="99">
        <f>+Historicals!G17</f>
        <v>0.86</v>
      </c>
      <c r="G19" s="99">
        <f>+Historicals!H17</f>
        <v>0.95499999999999996</v>
      </c>
      <c r="H19" s="99">
        <f>+Historicals!I17</f>
        <v>1.07</v>
      </c>
      <c r="I19" s="99">
        <f>+Historicals!J17</f>
        <v>1.19</v>
      </c>
      <c r="J19" s="99">
        <f>+J18*J21</f>
        <v>1.3077502307340387</v>
      </c>
      <c r="K19" s="99">
        <f t="shared" ref="K19:N19" si="29">+K18*K21</f>
        <v>1.3803630011029753</v>
      </c>
      <c r="L19" s="99">
        <f t="shared" si="29"/>
        <v>1.4533732938925354</v>
      </c>
      <c r="M19" s="99">
        <f t="shared" si="29"/>
        <v>1.5258978896181632</v>
      </c>
      <c r="N19" s="99">
        <f t="shared" si="29"/>
        <v>1.5968099466997139</v>
      </c>
      <c r="O19" s="99" t="s">
        <v>221</v>
      </c>
      <c r="P19" s="99"/>
    </row>
    <row r="20" spans="1:16" x14ac:dyDescent="0.25">
      <c r="A20" s="97" t="s">
        <v>129</v>
      </c>
      <c r="B20" s="98" t="str">
        <f>+IFERROR(B18/A18-1,"nm")</f>
        <v>nm</v>
      </c>
      <c r="C20" s="98">
        <f>+IFERROR(C18/B18-1,"nm")</f>
        <v>0.16756756756756763</v>
      </c>
      <c r="D20" s="98">
        <f t="shared" ref="D20:I20" si="30">+IFERROR(D18/C18-1,"nm")</f>
        <v>0.16203703703703676</v>
      </c>
      <c r="E20" s="98">
        <f t="shared" si="30"/>
        <v>-0.53386454183266929</v>
      </c>
      <c r="F20" s="98">
        <f t="shared" si="30"/>
        <v>1.1282051282051286</v>
      </c>
      <c r="G20" s="98">
        <f t="shared" si="30"/>
        <v>-0.35742971887550201</v>
      </c>
      <c r="H20" s="98">
        <f t="shared" si="30"/>
        <v>1.2250000000000001</v>
      </c>
      <c r="I20" s="98">
        <f t="shared" si="30"/>
        <v>5.3370786516854007E-2</v>
      </c>
      <c r="J20" s="98">
        <f>+I20</f>
        <v>5.3370786516854007E-2</v>
      </c>
      <c r="K20" s="98">
        <f>+J20</f>
        <v>5.3370786516854007E-2</v>
      </c>
      <c r="L20" s="98">
        <f t="shared" ref="L20:N21" si="31">+K20</f>
        <v>5.3370786516854007E-2</v>
      </c>
      <c r="M20" s="98">
        <f t="shared" si="31"/>
        <v>5.3370786516854007E-2</v>
      </c>
      <c r="N20" s="98">
        <f t="shared" si="31"/>
        <v>5.3370786516854007E-2</v>
      </c>
    </row>
    <row r="21" spans="1:16" x14ac:dyDescent="0.25">
      <c r="A21" s="97" t="s">
        <v>158</v>
      </c>
      <c r="B21" s="98">
        <f t="shared" ref="B21:I21" si="32">+B19/B18</f>
        <v>0.29189189189189191</v>
      </c>
      <c r="C21" s="98">
        <f t="shared" si="32"/>
        <v>0.28703703703703703</v>
      </c>
      <c r="D21" s="98">
        <f t="shared" si="32"/>
        <v>0.27888446215139445</v>
      </c>
      <c r="E21" s="98">
        <f t="shared" si="32"/>
        <v>0.66666666666666674</v>
      </c>
      <c r="F21" s="98">
        <f t="shared" si="32"/>
        <v>0.34538152610441764</v>
      </c>
      <c r="G21" s="98">
        <f t="shared" si="32"/>
        <v>0.59687499999999993</v>
      </c>
      <c r="H21" s="98">
        <f t="shared" si="32"/>
        <v>0.300561797752809</v>
      </c>
      <c r="I21" s="98">
        <f t="shared" si="32"/>
        <v>0.3173333333333333</v>
      </c>
      <c r="J21" s="98">
        <f>+AVERAGE(B21:I21)</f>
        <v>0.3855789643671938</v>
      </c>
      <c r="K21" s="98">
        <f>+J21</f>
        <v>0.3855789643671938</v>
      </c>
      <c r="L21" s="98">
        <f t="shared" si="31"/>
        <v>0.3855789643671938</v>
      </c>
      <c r="M21" s="98">
        <f t="shared" si="31"/>
        <v>0.3855789643671938</v>
      </c>
      <c r="N21" s="98">
        <f t="shared" si="31"/>
        <v>0.3855789643671938</v>
      </c>
      <c r="O21" t="s">
        <v>222</v>
      </c>
    </row>
    <row r="22" spans="1:16" x14ac:dyDescent="0.25">
      <c r="A22" s="12" t="s">
        <v>2</v>
      </c>
      <c r="B22" s="111">
        <f>+ROUND(((B15/B16)-B18),2)</f>
        <v>0</v>
      </c>
      <c r="C22" s="111">
        <f t="shared" ref="C22:M22" si="33">+ROUND(((C15/C16)-C18),2)</f>
        <v>0</v>
      </c>
      <c r="D22" s="111">
        <f t="shared" si="33"/>
        <v>0</v>
      </c>
      <c r="E22" s="111">
        <f t="shared" si="33"/>
        <v>0</v>
      </c>
      <c r="F22" s="111">
        <f t="shared" si="33"/>
        <v>0</v>
      </c>
      <c r="G22" s="111">
        <f t="shared" si="33"/>
        <v>0</v>
      </c>
      <c r="H22" s="111">
        <f t="shared" si="33"/>
        <v>0</v>
      </c>
      <c r="I22" s="111">
        <f t="shared" si="33"/>
        <v>0</v>
      </c>
      <c r="J22" s="111">
        <f t="shared" si="33"/>
        <v>0</v>
      </c>
      <c r="K22" s="111">
        <f t="shared" si="33"/>
        <v>0</v>
      </c>
      <c r="L22" s="111">
        <f t="shared" si="33"/>
        <v>0</v>
      </c>
      <c r="M22" s="111">
        <f t="shared" si="33"/>
        <v>0</v>
      </c>
      <c r="N22" s="111">
        <f>+ROUND(((N15/N16)-N18),2)</f>
        <v>0</v>
      </c>
    </row>
    <row r="23" spans="1:16" x14ac:dyDescent="0.25">
      <c r="A23" s="100" t="s">
        <v>159</v>
      </c>
      <c r="B23" s="38"/>
      <c r="C23" s="38"/>
      <c r="D23" s="38"/>
      <c r="E23" s="38"/>
      <c r="F23" s="38"/>
      <c r="G23" s="38"/>
      <c r="H23" s="38"/>
      <c r="I23" s="38"/>
      <c r="J23" s="37"/>
      <c r="K23" s="37"/>
      <c r="L23" s="37"/>
      <c r="M23" s="37"/>
      <c r="N23" s="37"/>
    </row>
    <row r="24" spans="1:16" s="83" customFormat="1" x14ac:dyDescent="0.25">
      <c r="A24" s="83" t="s">
        <v>160</v>
      </c>
      <c r="B24" s="57">
        <f>+Historicals!C27</f>
        <v>3852</v>
      </c>
      <c r="C24" s="57">
        <f>+Historicals!D27</f>
        <v>3138</v>
      </c>
      <c r="D24" s="57">
        <f>+Historicals!E27</f>
        <v>3808</v>
      </c>
      <c r="E24" s="57">
        <f>+Historicals!F27</f>
        <v>4249</v>
      </c>
      <c r="F24" s="57">
        <f>+Historicals!G27</f>
        <v>4466</v>
      </c>
      <c r="G24" s="57">
        <f>+Historicals!H27</f>
        <v>8348</v>
      </c>
      <c r="H24" s="57">
        <f>+Historicals!I27</f>
        <v>9889</v>
      </c>
      <c r="I24" s="57">
        <f>+Historicals!J27</f>
        <v>8574</v>
      </c>
      <c r="J24" s="90">
        <f>J81</f>
        <v>4622.8425940639654</v>
      </c>
      <c r="K24" s="90">
        <f t="shared" ref="K24:N24" si="34">K81</f>
        <v>1392.5814068129644</v>
      </c>
      <c r="L24" s="90">
        <f t="shared" si="34"/>
        <v>-1723.8750837152656</v>
      </c>
      <c r="M24" s="90">
        <f t="shared" si="34"/>
        <v>-4948.2085343255876</v>
      </c>
      <c r="N24" s="90">
        <f t="shared" si="34"/>
        <v>7120.4198848966116</v>
      </c>
    </row>
    <row r="25" spans="1:16" s="83" customFormat="1" x14ac:dyDescent="0.25">
      <c r="A25" s="97" t="s">
        <v>129</v>
      </c>
      <c r="B25" s="67" t="str">
        <f>+IFERROR(B24/A24-1,"nm")</f>
        <v>nm</v>
      </c>
      <c r="C25" s="67">
        <f t="shared" ref="C25:I25" si="35">+IFERROR(C24/B24-1,"nm")</f>
        <v>-0.18535825545171336</v>
      </c>
      <c r="D25" s="67">
        <f t="shared" si="35"/>
        <v>0.21351179094964956</v>
      </c>
      <c r="E25" s="67">
        <f t="shared" si="35"/>
        <v>0.11580882352941169</v>
      </c>
      <c r="F25" s="67">
        <f t="shared" si="35"/>
        <v>5.107084019769359E-2</v>
      </c>
      <c r="G25" s="67">
        <f t="shared" si="35"/>
        <v>0.86923421406180035</v>
      </c>
      <c r="H25" s="67">
        <f t="shared" si="35"/>
        <v>0.18459511260182082</v>
      </c>
      <c r="I25" s="67">
        <f t="shared" si="35"/>
        <v>-0.1329760339771463</v>
      </c>
      <c r="J25" s="161">
        <f>+I25</f>
        <v>-0.1329760339771463</v>
      </c>
      <c r="K25" s="161">
        <f>+J25</f>
        <v>-0.1329760339771463</v>
      </c>
      <c r="L25" s="161">
        <f>+K25</f>
        <v>-0.1329760339771463</v>
      </c>
      <c r="M25" s="161">
        <f>+L25</f>
        <v>-0.1329760339771463</v>
      </c>
      <c r="N25" s="90"/>
    </row>
    <row r="26" spans="1:16" x14ac:dyDescent="0.25">
      <c r="A26" t="s">
        <v>161</v>
      </c>
      <c r="B26" s="3">
        <f>+(Historicals!C28+Historicals!C29+Historicals!C30)-'Three Statements'!B28</f>
        <v>4203</v>
      </c>
      <c r="C26" s="3">
        <f>+(Historicals!D28+Historicals!D29+Historicals!D30)-'Three Statements'!C28</f>
        <v>4510</v>
      </c>
      <c r="D26" s="3">
        <f>+(Historicals!E28+Historicals!E29+Historicals!E30)-'Three Statements'!D28</f>
        <v>4419</v>
      </c>
      <c r="E26" s="3">
        <f>+(Historicals!F28+Historicals!F29+Historicals!F30)-'Three Statements'!E28</f>
        <v>3275</v>
      </c>
      <c r="F26" s="3">
        <f>+(Historicals!G28+Historicals!G29+Historicals!G30)-'Three Statements'!F28</f>
        <v>2809</v>
      </c>
      <c r="G26" s="3">
        <f>+(Historicals!H28+Historicals!H29+Historicals!H30)-'Three Statements'!G28</f>
        <v>2687</v>
      </c>
      <c r="H26" s="3">
        <f>+(Historicals!I28+Historicals!I29+Historicals!I30)-'Three Statements'!H28</f>
        <v>6423</v>
      </c>
      <c r="I26" s="3">
        <f>+(Historicals!J28+Historicals!J29+Historicals!J30)-'Three Statements'!I28</f>
        <v>7781</v>
      </c>
      <c r="J26" s="47">
        <f>+I26*(1+J27)</f>
        <v>8957.9614263158019</v>
      </c>
      <c r="K26" s="47">
        <f t="shared" ref="K26:N26" si="36">+J26*(1+K27)</f>
        <v>10312.951152212036</v>
      </c>
      <c r="L26" s="47">
        <f t="shared" si="36"/>
        <v>11872.897906823611</v>
      </c>
      <c r="M26" s="47">
        <f t="shared" si="36"/>
        <v>13668.803684347969</v>
      </c>
      <c r="N26" s="47">
        <f t="shared" si="36"/>
        <v>15736.359869974609</v>
      </c>
    </row>
    <row r="27" spans="1:16" x14ac:dyDescent="0.25">
      <c r="A27" s="97" t="s">
        <v>129</v>
      </c>
      <c r="B27" s="71" t="str">
        <f t="shared" ref="B27" si="37">+IFERROR(B26/A26-1,"nm")</f>
        <v>nm</v>
      </c>
      <c r="C27" s="71">
        <f t="shared" ref="C27" si="38">+IFERROR(C26/B26-1,"nm")</f>
        <v>7.3043064477753994E-2</v>
      </c>
      <c r="D27" s="71">
        <f t="shared" ref="D27" si="39">+IFERROR(D26/C26-1,"nm")</f>
        <v>-2.0177383592017706E-2</v>
      </c>
      <c r="E27" s="71">
        <f t="shared" ref="E27" si="40">+IFERROR(E26/D26-1,"nm")</f>
        <v>-0.25888210002262957</v>
      </c>
      <c r="F27" s="71">
        <f t="shared" ref="F27" si="41">+IFERROR(F26/E26-1,"nm")</f>
        <v>-0.14229007633587787</v>
      </c>
      <c r="G27" s="71">
        <f t="shared" ref="G27" si="42">+IFERROR(G26/F26-1,"nm")</f>
        <v>-4.3431826272694929E-2</v>
      </c>
      <c r="H27" s="71">
        <f t="shared" ref="H27" si="43">+IFERROR(H26/G26-1,"nm")</f>
        <v>1.3903982136211388</v>
      </c>
      <c r="I27" s="71">
        <f t="shared" ref="I27" si="44">+IFERROR(I26/H26-1,"nm")</f>
        <v>0.21142768176864402</v>
      </c>
      <c r="J27" s="94">
        <f>+SUM(B27:I27)/8</f>
        <v>0.15126094670553958</v>
      </c>
      <c r="K27" s="94">
        <f>+J27</f>
        <v>0.15126094670553958</v>
      </c>
      <c r="L27" s="94">
        <f t="shared" ref="K26:N27" si="45">+K27</f>
        <v>0.15126094670553958</v>
      </c>
      <c r="M27" s="94">
        <f t="shared" si="45"/>
        <v>0.15126094670553958</v>
      </c>
      <c r="N27" s="94">
        <f t="shared" si="45"/>
        <v>0.15126094670553958</v>
      </c>
    </row>
    <row r="28" spans="1:16" x14ac:dyDescent="0.25">
      <c r="A28" s="53" t="s">
        <v>162</v>
      </c>
      <c r="B28" s="3">
        <f>+Historicals!C29+Historicals!C30-Historicals!C44</f>
        <v>5564</v>
      </c>
      <c r="C28" s="3">
        <f>+Historicals!D29+Historicals!D30-Historicals!D44</f>
        <v>5888</v>
      </c>
      <c r="D28" s="3">
        <f>+Historicals!E29+Historicals!E30-Historicals!E44</f>
        <v>6684</v>
      </c>
      <c r="E28" s="3">
        <f>+Historicals!F29+Historicals!F30-Historicals!F44</f>
        <v>6480</v>
      </c>
      <c r="F28" s="3">
        <f>+Historicals!G29+Historicals!G30-Historicals!G44</f>
        <v>7282</v>
      </c>
      <c r="G28" s="3">
        <f>+Historicals!H29+Historicals!H30-Historicals!H44</f>
        <v>7868</v>
      </c>
      <c r="H28" s="3">
        <f>+Historicals!I29+Historicals!I30-Historicals!I44</f>
        <v>8481</v>
      </c>
      <c r="I28" s="3">
        <f>+Historicals!J29+Historicals!J30-Historicals!J44</f>
        <v>9729</v>
      </c>
      <c r="J28" s="3">
        <f>+J3*J30</f>
        <v>9556.7976508218362</v>
      </c>
      <c r="K28" s="3">
        <f t="shared" ref="K28:N28" si="46">+K3*K30</f>
        <v>10213.594262248367</v>
      </c>
      <c r="L28" s="3">
        <f t="shared" si="46"/>
        <v>10915.52961204133</v>
      </c>
      <c r="M28" s="3">
        <f t="shared" si="46"/>
        <v>11665.705886883579</v>
      </c>
      <c r="N28" s="3">
        <f t="shared" si="46"/>
        <v>12467.438473085693</v>
      </c>
    </row>
    <row r="29" spans="1:16" x14ac:dyDescent="0.25">
      <c r="A29" s="97" t="s">
        <v>129</v>
      </c>
      <c r="B29" s="67" t="str">
        <f>+IFERROR(B28/A28-1,"nm")</f>
        <v>nm</v>
      </c>
      <c r="C29" s="67">
        <f t="shared" ref="C29:I29" si="47">+IFERROR(C28/B28-1,"nm")</f>
        <v>5.8231488138030141E-2</v>
      </c>
      <c r="D29" s="67">
        <f t="shared" si="47"/>
        <v>0.13519021739130443</v>
      </c>
      <c r="E29" s="67">
        <f t="shared" si="47"/>
        <v>-3.0520646319569078E-2</v>
      </c>
      <c r="F29" s="67">
        <f t="shared" si="47"/>
        <v>0.12376543209876534</v>
      </c>
      <c r="G29" s="67">
        <f t="shared" si="47"/>
        <v>8.0472397692941566E-2</v>
      </c>
      <c r="H29" s="67">
        <f t="shared" si="47"/>
        <v>7.7910523640061013E-2</v>
      </c>
      <c r="I29" s="67">
        <f t="shared" si="47"/>
        <v>0.14715245843650515</v>
      </c>
      <c r="J29" s="67">
        <f>+SUM(B29:I29)/8</f>
        <v>7.4025233884754821E-2</v>
      </c>
      <c r="K29" s="67">
        <f>+J29</f>
        <v>7.4025233884754821E-2</v>
      </c>
      <c r="L29" s="67">
        <f t="shared" ref="L29:N29" si="48">+K29</f>
        <v>7.4025233884754821E-2</v>
      </c>
      <c r="M29" s="67">
        <f t="shared" si="48"/>
        <v>7.4025233884754821E-2</v>
      </c>
      <c r="N29" s="67">
        <f t="shared" si="48"/>
        <v>7.4025233884754821E-2</v>
      </c>
      <c r="O29" s="93"/>
    </row>
    <row r="30" spans="1:16" x14ac:dyDescent="0.25">
      <c r="A30" s="97" t="s">
        <v>163</v>
      </c>
      <c r="B30" s="67">
        <f>+IFERROR(B28/B$3,"nm")</f>
        <v>0.18182412339466031</v>
      </c>
      <c r="C30" s="67">
        <f t="shared" ref="C30:I30" si="49">+IFERROR(C28/C$3,"nm")</f>
        <v>0.1818631084754139</v>
      </c>
      <c r="D30" s="67">
        <f t="shared" si="49"/>
        <v>0.19458515283842795</v>
      </c>
      <c r="E30" s="67">
        <f t="shared" si="49"/>
        <v>0.17803665137236585</v>
      </c>
      <c r="F30" s="67">
        <f t="shared" si="49"/>
        <v>0.18615947030702765</v>
      </c>
      <c r="G30" s="67">
        <f t="shared" si="49"/>
        <v>0.21035745795791783</v>
      </c>
      <c r="H30" s="67">
        <f t="shared" si="49"/>
        <v>0.19042166240064665</v>
      </c>
      <c r="I30" s="67">
        <f t="shared" si="49"/>
        <v>0.20828516377649325</v>
      </c>
      <c r="J30" s="67">
        <f>+SUM(B30:I30)/8</f>
        <v>0.19144159881536918</v>
      </c>
      <c r="K30" s="67">
        <f>+J30</f>
        <v>0.19144159881536918</v>
      </c>
      <c r="L30" s="67">
        <f t="shared" ref="L30:N31" si="50">+K30</f>
        <v>0.19144159881536918</v>
      </c>
      <c r="M30" s="67">
        <f t="shared" si="50"/>
        <v>0.19144159881536918</v>
      </c>
      <c r="N30" s="67">
        <f t="shared" si="50"/>
        <v>0.19144159881536918</v>
      </c>
      <c r="O30" s="151"/>
    </row>
    <row r="31" spans="1:16" x14ac:dyDescent="0.25">
      <c r="A31" t="s">
        <v>164</v>
      </c>
      <c r="B31" s="3">
        <f>+Historicals!C32</f>
        <v>1968</v>
      </c>
      <c r="C31" s="3">
        <f>+Historicals!D32</f>
        <v>1489</v>
      </c>
      <c r="D31" s="3">
        <f>+Historicals!E32</f>
        <v>1150</v>
      </c>
      <c r="E31" s="3">
        <f>+Historicals!F32</f>
        <v>1130</v>
      </c>
      <c r="F31" s="3">
        <f>+Historicals!G32</f>
        <v>1968</v>
      </c>
      <c r="G31" s="3">
        <f>+Historicals!H32</f>
        <v>1653</v>
      </c>
      <c r="H31" s="3">
        <f>+Historicals!I32</f>
        <v>1498</v>
      </c>
      <c r="I31" s="3">
        <f>+Historicals!J32</f>
        <v>2129</v>
      </c>
      <c r="J31" s="3">
        <f>+I31</f>
        <v>2129</v>
      </c>
      <c r="K31" s="3">
        <f t="shared" ref="K31" si="51">+J31</f>
        <v>2129</v>
      </c>
      <c r="L31" s="3">
        <f t="shared" si="50"/>
        <v>2129</v>
      </c>
      <c r="M31" s="3">
        <f t="shared" si="50"/>
        <v>2129</v>
      </c>
      <c r="N31" s="3">
        <f t="shared" si="50"/>
        <v>2129</v>
      </c>
    </row>
    <row r="32" spans="1:16" x14ac:dyDescent="0.25">
      <c r="A32" s="154" t="s">
        <v>165</v>
      </c>
      <c r="B32" s="57">
        <f>+Historicals!C34</f>
        <v>3011</v>
      </c>
      <c r="C32" s="3">
        <f>+Historicals!D34</f>
        <v>3520</v>
      </c>
      <c r="D32" s="3">
        <f>+Historicals!E34</f>
        <v>3989</v>
      </c>
      <c r="E32" s="3">
        <f>+Historicals!F34</f>
        <v>4454</v>
      </c>
      <c r="F32" s="3">
        <f>+Historicals!G34</f>
        <v>4744</v>
      </c>
      <c r="G32" s="3">
        <f>+Historicals!H34</f>
        <v>4866</v>
      </c>
      <c r="H32" s="3">
        <f>+Historicals!I34</f>
        <v>4904</v>
      </c>
      <c r="I32" s="3">
        <f>+Historicals!J34</f>
        <v>4791</v>
      </c>
      <c r="J32" s="47">
        <f>+J87</f>
        <v>4926.730952657229</v>
      </c>
      <c r="K32" s="47">
        <f t="shared" ref="K32:N32" si="52">+K87</f>
        <v>5162.4770381494873</v>
      </c>
      <c r="L32" s="47">
        <f t="shared" si="52"/>
        <v>5398.2231236417456</v>
      </c>
      <c r="M32" s="47">
        <f t="shared" si="52"/>
        <v>5739.8673846105276</v>
      </c>
      <c r="N32" s="47">
        <f t="shared" si="52"/>
        <v>6313.6069358982877</v>
      </c>
    </row>
    <row r="33" spans="1:15" x14ac:dyDescent="0.25">
      <c r="A33" s="83" t="s">
        <v>166</v>
      </c>
      <c r="B33" s="3">
        <f>+Historicals!C36</f>
        <v>281</v>
      </c>
      <c r="C33" s="3">
        <f>+Historicals!D36</f>
        <v>281</v>
      </c>
      <c r="D33" s="3">
        <f>+Historicals!E36</f>
        <v>283</v>
      </c>
      <c r="E33" s="3">
        <f>+Historicals!F36</f>
        <v>285</v>
      </c>
      <c r="F33" s="3">
        <f>+Historicals!G36</f>
        <v>283</v>
      </c>
      <c r="G33" s="3">
        <f>+Historicals!H36</f>
        <v>274</v>
      </c>
      <c r="H33" s="3">
        <f>+Historicals!I36</f>
        <v>269</v>
      </c>
      <c r="I33" s="3">
        <f>+Historicals!J36</f>
        <v>286</v>
      </c>
      <c r="J33" s="47">
        <f>+I33*(1+J34)</f>
        <v>286.72621700474321</v>
      </c>
      <c r="K33" s="47">
        <f t="shared" ref="K33:N33" si="53">+J33*(1+K34)</f>
        <v>287.45427803444437</v>
      </c>
      <c r="L33" s="47">
        <f t="shared" si="53"/>
        <v>288.18418777148906</v>
      </c>
      <c r="M33" s="3">
        <f t="shared" si="53"/>
        <v>288.91595091015256</v>
      </c>
      <c r="N33" s="3">
        <f t="shared" si="53"/>
        <v>289.6495721566298</v>
      </c>
      <c r="O33" t="s">
        <v>223</v>
      </c>
    </row>
    <row r="34" spans="1:15" x14ac:dyDescent="0.25">
      <c r="A34" s="97" t="s">
        <v>129</v>
      </c>
      <c r="B34" s="71" t="str">
        <f t="shared" ref="B34" si="54">+IFERROR(B33/A33-1,"nm")</f>
        <v>nm</v>
      </c>
      <c r="C34" s="71">
        <f t="shared" ref="C34" si="55">+IFERROR(C33/B33-1,"nm")</f>
        <v>0</v>
      </c>
      <c r="D34" s="71">
        <f t="shared" ref="D34" si="56">+IFERROR(D33/C33-1,"nm")</f>
        <v>7.1174377224199059E-3</v>
      </c>
      <c r="E34" s="71">
        <f t="shared" ref="E34" si="57">+IFERROR(E33/D33-1,"nm")</f>
        <v>7.0671378091873294E-3</v>
      </c>
      <c r="F34" s="71">
        <f t="shared" ref="F34" si="58">+IFERROR(F33/E33-1,"nm")</f>
        <v>-7.0175438596491446E-3</v>
      </c>
      <c r="G34" s="71">
        <f t="shared" ref="G34" si="59">+IFERROR(G33/F33-1,"nm")</f>
        <v>-3.180212014134276E-2</v>
      </c>
      <c r="H34" s="71">
        <f t="shared" ref="H34" si="60">+IFERROR(H33/G33-1,"nm")</f>
        <v>-1.8248175182481785E-2</v>
      </c>
      <c r="I34" s="71">
        <f t="shared" ref="I34" si="61">+IFERROR(I33/H33-1,"nm")</f>
        <v>6.3197026022304925E-2</v>
      </c>
      <c r="J34" s="94">
        <f>+SUM(B34:I34)/8</f>
        <v>2.5392202963048088E-3</v>
      </c>
      <c r="K34" s="61">
        <f>+J34</f>
        <v>2.5392202963048088E-3</v>
      </c>
      <c r="L34" s="61">
        <f t="shared" ref="L34:N38" si="62">+K34</f>
        <v>2.5392202963048088E-3</v>
      </c>
      <c r="M34" s="61">
        <f t="shared" si="62"/>
        <v>2.5392202963048088E-3</v>
      </c>
      <c r="N34" s="61">
        <f t="shared" si="62"/>
        <v>2.5392202963048088E-3</v>
      </c>
    </row>
    <row r="35" spans="1:15" x14ac:dyDescent="0.25">
      <c r="A35" t="s">
        <v>40</v>
      </c>
      <c r="B35" s="3">
        <f>+Historicals!C37</f>
        <v>131</v>
      </c>
      <c r="C35" s="3">
        <f>+Historicals!D37</f>
        <v>131</v>
      </c>
      <c r="D35" s="3">
        <f>+Historicals!E37</f>
        <v>139</v>
      </c>
      <c r="E35" s="3">
        <f>+Historicals!F37</f>
        <v>154</v>
      </c>
      <c r="F35" s="3">
        <f>+Historicals!G37</f>
        <v>154</v>
      </c>
      <c r="G35" s="3">
        <f>+Historicals!H37</f>
        <v>223</v>
      </c>
      <c r="H35" s="3">
        <f>+Historicals!I37</f>
        <v>242</v>
      </c>
      <c r="I35" s="3">
        <f>+Historicals!J37</f>
        <v>284</v>
      </c>
      <c r="J35" s="3">
        <f>+I35</f>
        <v>284</v>
      </c>
      <c r="K35" s="3">
        <f t="shared" ref="K35" si="63">+J35</f>
        <v>284</v>
      </c>
      <c r="L35" s="3">
        <f t="shared" si="62"/>
        <v>284</v>
      </c>
      <c r="M35" s="3">
        <f t="shared" si="62"/>
        <v>284</v>
      </c>
      <c r="N35" s="3">
        <f>+M35</f>
        <v>284</v>
      </c>
    </row>
    <row r="36" spans="1:15" x14ac:dyDescent="0.25">
      <c r="A36" s="101" t="s">
        <v>38</v>
      </c>
      <c r="B36" s="3">
        <f>+Historicals!C35</f>
        <v>0</v>
      </c>
      <c r="C36" s="3">
        <f>+Historicals!D35</f>
        <v>0</v>
      </c>
      <c r="D36" s="3">
        <f>+Historicals!E35</f>
        <v>0</v>
      </c>
      <c r="E36" s="3">
        <f>+Historicals!F35</f>
        <v>0</v>
      </c>
      <c r="F36" s="3">
        <f>+Historicals!G35</f>
        <v>0</v>
      </c>
      <c r="G36" s="3">
        <f>+Historicals!H35</f>
        <v>3097</v>
      </c>
      <c r="H36" s="3">
        <f>+Historicals!I35</f>
        <v>3113</v>
      </c>
      <c r="I36" s="3">
        <f>+Historicals!J35</f>
        <v>2926</v>
      </c>
      <c r="J36" s="3">
        <f>+I36</f>
        <v>2926</v>
      </c>
      <c r="K36" s="3">
        <f t="shared" ref="K36" si="64">+J36</f>
        <v>2926</v>
      </c>
      <c r="L36" s="3">
        <f t="shared" si="62"/>
        <v>2926</v>
      </c>
      <c r="M36" s="3">
        <f t="shared" si="62"/>
        <v>2926</v>
      </c>
      <c r="N36" s="3">
        <f t="shared" ref="N36:N38" si="65">+M36</f>
        <v>2926</v>
      </c>
    </row>
    <row r="37" spans="1:15" x14ac:dyDescent="0.25">
      <c r="A37" t="s">
        <v>167</v>
      </c>
      <c r="B37" s="3">
        <f>+Historicals!C38</f>
        <v>2587</v>
      </c>
      <c r="C37" s="3">
        <f>+Historicals!D38</f>
        <v>2439</v>
      </c>
      <c r="D37" s="3">
        <f>+Historicals!E38</f>
        <v>2787</v>
      </c>
      <c r="E37" s="3">
        <f>+Historicals!F38</f>
        <v>2509</v>
      </c>
      <c r="F37" s="3">
        <f>+Historicals!G38</f>
        <v>2011</v>
      </c>
      <c r="G37" s="3">
        <f>+Historicals!H38</f>
        <v>2326</v>
      </c>
      <c r="H37" s="3">
        <f>+Historicals!I38</f>
        <v>2921</v>
      </c>
      <c r="I37" s="3">
        <f>+Historicals!J38</f>
        <v>3821</v>
      </c>
      <c r="J37" s="47">
        <f>+I37*(1+J38)</f>
        <v>4063.5351672066431</v>
      </c>
      <c r="K37" s="47">
        <f t="shared" ref="K37:N37" si="66">+J37*(1+K38)</f>
        <v>4321.465075929108</v>
      </c>
      <c r="L37" s="47">
        <f t="shared" si="66"/>
        <v>4595.7668960725614</v>
      </c>
      <c r="M37" s="47">
        <f t="shared" si="66"/>
        <v>4887.4798226838448</v>
      </c>
      <c r="N37" s="47">
        <f t="shared" si="66"/>
        <v>5197.7090129517646</v>
      </c>
    </row>
    <row r="38" spans="1:15" x14ac:dyDescent="0.25">
      <c r="A38" s="97" t="s">
        <v>129</v>
      </c>
      <c r="B38" s="71" t="str">
        <f t="shared" ref="B38" si="67">+IFERROR(B37/A37-1,"nm")</f>
        <v>nm</v>
      </c>
      <c r="C38" s="71">
        <f t="shared" ref="C38" si="68">+IFERROR(C37/B37-1,"nm")</f>
        <v>-5.7209122535755719E-2</v>
      </c>
      <c r="D38" s="71">
        <f t="shared" ref="D38" si="69">+IFERROR(D37/C37-1,"nm")</f>
        <v>0.14268142681426821</v>
      </c>
      <c r="E38" s="71">
        <f t="shared" ref="E38" si="70">+IFERROR(E37/D37-1,"nm")</f>
        <v>-9.9748833871546427E-2</v>
      </c>
      <c r="F38" s="71">
        <f t="shared" ref="F38" si="71">+IFERROR(F37/E37-1,"nm")</f>
        <v>-0.19848545237146276</v>
      </c>
      <c r="G38" s="71">
        <f t="shared" ref="G38" si="72">+IFERROR(G37/F37-1,"nm")</f>
        <v>0.15663848831427152</v>
      </c>
      <c r="H38" s="71">
        <f t="shared" ref="H38" si="73">+IFERROR(H37/G37-1,"nm")</f>
        <v>0.25580395528804822</v>
      </c>
      <c r="I38" s="71">
        <f t="shared" ref="I38" si="74">+IFERROR(I37/H37-1,"nm")</f>
        <v>0.30811365970558025</v>
      </c>
      <c r="J38" s="94">
        <f>+SUM(B38:I38)/8</f>
        <v>6.3474265167925412E-2</v>
      </c>
      <c r="K38" s="94">
        <f>+J38</f>
        <v>6.3474265167925412E-2</v>
      </c>
      <c r="L38" s="94">
        <f t="shared" si="62"/>
        <v>6.3474265167925412E-2</v>
      </c>
      <c r="M38" s="94">
        <f t="shared" si="62"/>
        <v>6.3474265167925412E-2</v>
      </c>
      <c r="N38" s="94">
        <f t="shared" si="65"/>
        <v>6.3474265167925412E-2</v>
      </c>
    </row>
    <row r="39" spans="1:15" ht="15.75" thickBot="1" x14ac:dyDescent="0.3">
      <c r="A39" s="6" t="s">
        <v>168</v>
      </c>
      <c r="B39" s="7">
        <f>+B24+B26+B28+B31+B32+B33+B35++B36+B37</f>
        <v>21597</v>
      </c>
      <c r="C39" s="7">
        <f>+C24+C26+C28+C31+C32+C33+C35++C36+C37</f>
        <v>21396</v>
      </c>
      <c r="D39" s="7">
        <f>+D24+D26+D28+D31+D32+D33+D35++D36+D37</f>
        <v>23259</v>
      </c>
      <c r="E39" s="7">
        <f>+E24+E26+E28+E31+E32+E33+E35++E36+E37</f>
        <v>22536</v>
      </c>
      <c r="F39" s="7">
        <f>+F24+F26+F28+F31+F32+F33+F35++F36+F37</f>
        <v>23717</v>
      </c>
      <c r="G39" s="7">
        <f>+G24+G26+G28+G31+G32+G33+G35++G36+G37</f>
        <v>31342</v>
      </c>
      <c r="H39" s="7">
        <f>+H24+H26+H28+H31+H32+H33+H35++H36+H37</f>
        <v>37740</v>
      </c>
      <c r="I39" s="7">
        <f>+I24+I26+I28+I31+I32+I33+I35++I36+I37</f>
        <v>40321</v>
      </c>
      <c r="J39" s="7">
        <f>+J24+J26+J28+J31+J32+J33+J35++J36+J37</f>
        <v>37753.594008070228</v>
      </c>
      <c r="K39" s="7">
        <f>+K24+K26+K28+K31+K32+K33+K35++K36+K37</f>
        <v>37029.523213386405</v>
      </c>
      <c r="L39" s="7">
        <f>+L24+L26+L28+L31+L32+L33+L35++L36+L37</f>
        <v>36685.726642635476</v>
      </c>
      <c r="M39" s="7">
        <f>+M24+M26+M28+M31+M32+M33+M35++M36+M37</f>
        <v>36641.564195110484</v>
      </c>
      <c r="N39" s="7">
        <f>+N24+N26+N28+N31+N32+N33+N35++N36+N37</f>
        <v>52464.183748963595</v>
      </c>
    </row>
    <row r="40" spans="1:15" ht="15.75" thickTop="1" x14ac:dyDescent="0.25">
      <c r="A40" t="s">
        <v>169</v>
      </c>
      <c r="B40" s="57"/>
      <c r="C40" s="3"/>
      <c r="D40" s="3"/>
      <c r="E40" s="3"/>
      <c r="F40" s="3"/>
      <c r="G40" s="3"/>
      <c r="H40" s="3"/>
      <c r="I40" s="3"/>
      <c r="J40" s="93"/>
      <c r="K40" s="93"/>
    </row>
    <row r="41" spans="1:15" x14ac:dyDescent="0.25">
      <c r="A41" s="2" t="s">
        <v>45</v>
      </c>
      <c r="B41" s="3">
        <f>+Historicals!C42</f>
        <v>107</v>
      </c>
      <c r="C41" s="3">
        <f>+Historicals!D42</f>
        <v>44</v>
      </c>
      <c r="D41" s="3">
        <f>+Historicals!E42</f>
        <v>6</v>
      </c>
      <c r="E41" s="3">
        <f>+Historicals!F42</f>
        <v>6</v>
      </c>
      <c r="F41" s="3">
        <f>+Historicals!G42</f>
        <v>6</v>
      </c>
      <c r="G41" s="3">
        <f>+Historicals!H42</f>
        <v>3</v>
      </c>
      <c r="H41" s="3">
        <f>+Historicals!I42</f>
        <v>0</v>
      </c>
      <c r="I41" s="3">
        <f>+Historicals!J42</f>
        <v>500</v>
      </c>
      <c r="J41" s="3">
        <f>+I41*(1+J42)</f>
        <v>253.96488246955539</v>
      </c>
      <c r="K41" s="3">
        <f>+J41*(1+K42)</f>
        <v>128.99632305555016</v>
      </c>
      <c r="L41" s="3">
        <f t="shared" ref="L41:M41" si="75">+K41*(1+L42)</f>
        <v>65.521072047615192</v>
      </c>
      <c r="M41" s="3">
        <f t="shared" si="75"/>
        <v>33.280102723703727</v>
      </c>
      <c r="N41" s="3">
        <f t="shared" ref="L41:N42" si="76">+M41</f>
        <v>33.280102723703727</v>
      </c>
    </row>
    <row r="42" spans="1:15" s="83" customFormat="1" x14ac:dyDescent="0.25">
      <c r="A42" s="83" t="s">
        <v>129</v>
      </c>
      <c r="B42" s="80" t="str">
        <f t="shared" ref="B42" si="77">+IFERROR(B41/A41-1,"nm")</f>
        <v>nm</v>
      </c>
      <c r="C42" s="80">
        <f t="shared" ref="C42" si="78">+IFERROR(C41/B41-1,"nm")</f>
        <v>-0.58878504672897192</v>
      </c>
      <c r="D42" s="80">
        <f t="shared" ref="D42" si="79">+IFERROR(D41/C41-1,"nm")</f>
        <v>-0.86363636363636365</v>
      </c>
      <c r="E42" s="80">
        <f t="shared" ref="E42" si="80">+IFERROR(E41/D41-1,"nm")</f>
        <v>0</v>
      </c>
      <c r="F42" s="80">
        <f t="shared" ref="F42" si="81">+IFERROR(F41/E41-1,"nm")</f>
        <v>0</v>
      </c>
      <c r="G42" s="80">
        <f t="shared" ref="G42" si="82">+IFERROR(G41/F41-1,"nm")</f>
        <v>-0.5</v>
      </c>
      <c r="H42" s="80">
        <f t="shared" ref="H42" si="83">+IFERROR(H41/G41-1,"nm")</f>
        <v>-1</v>
      </c>
      <c r="I42" s="80" t="str">
        <f t="shared" ref="I42" si="84">+IFERROR(I41/H41-1,"nm")</f>
        <v>nm</v>
      </c>
      <c r="J42" s="80">
        <f>AVERAGE(B42:I42)</f>
        <v>-0.49207023506088926</v>
      </c>
      <c r="K42" s="80">
        <f>+J42</f>
        <v>-0.49207023506088926</v>
      </c>
      <c r="L42" s="80">
        <f t="shared" si="76"/>
        <v>-0.49207023506088926</v>
      </c>
      <c r="M42" s="80">
        <f t="shared" si="76"/>
        <v>-0.49207023506088926</v>
      </c>
      <c r="N42" s="57"/>
    </row>
    <row r="43" spans="1:15" x14ac:dyDescent="0.25">
      <c r="A43" s="2" t="s">
        <v>46</v>
      </c>
      <c r="B43" s="3">
        <f>+Historicals!C43</f>
        <v>74</v>
      </c>
      <c r="C43" s="3">
        <f>+Historicals!D43</f>
        <v>1</v>
      </c>
      <c r="D43" s="3">
        <f>+Historicals!E43</f>
        <v>325</v>
      </c>
      <c r="E43" s="3">
        <f>+Historicals!F43</f>
        <v>336</v>
      </c>
      <c r="F43" s="3">
        <f>+Historicals!G43</f>
        <v>9</v>
      </c>
      <c r="G43" s="3">
        <f>+Historicals!H43</f>
        <v>248</v>
      </c>
      <c r="H43" s="3">
        <f>+Historicals!I43</f>
        <v>2</v>
      </c>
      <c r="I43" s="3">
        <f>+Historicals!J43</f>
        <v>10</v>
      </c>
      <c r="J43" s="87">
        <f>+I43</f>
        <v>10</v>
      </c>
      <c r="K43" s="87">
        <f t="shared" ref="K43:N43" si="85">+J43</f>
        <v>10</v>
      </c>
      <c r="L43" s="87">
        <f t="shared" si="85"/>
        <v>10</v>
      </c>
      <c r="M43" s="87">
        <f t="shared" si="85"/>
        <v>10</v>
      </c>
      <c r="N43" s="87">
        <f t="shared" si="85"/>
        <v>10</v>
      </c>
    </row>
    <row r="44" spans="1:15" x14ac:dyDescent="0.25">
      <c r="A44" t="s">
        <v>170</v>
      </c>
      <c r="B44" s="3">
        <f>+SUM(Historicals!C44:C47)</f>
        <v>6151</v>
      </c>
      <c r="C44" s="3">
        <f>+SUM(Historicals!D44:D47)</f>
        <v>5313</v>
      </c>
      <c r="D44" s="3">
        <f>+SUM(Historicals!E44:E47)</f>
        <v>5143</v>
      </c>
      <c r="E44" s="3">
        <f>+SUM(Historicals!F44:F47)</f>
        <v>5698</v>
      </c>
      <c r="F44" s="3">
        <f>+SUM(Historicals!G44:G47)</f>
        <v>7851</v>
      </c>
      <c r="G44" s="3">
        <f>+SUM(Historicals!H44:H47)</f>
        <v>8033</v>
      </c>
      <c r="H44" s="3">
        <f>+SUM(Historicals!I44:I47)</f>
        <v>9672</v>
      </c>
      <c r="I44" s="3">
        <f>+SUM(Historicals!J44:J47)</f>
        <v>10220</v>
      </c>
      <c r="J44" s="87">
        <f>I44</f>
        <v>10220</v>
      </c>
      <c r="K44" s="87">
        <f t="shared" ref="K44:N44" si="86">+J44</f>
        <v>10220</v>
      </c>
      <c r="L44" s="87">
        <f t="shared" si="86"/>
        <v>10220</v>
      </c>
      <c r="M44" s="87">
        <f t="shared" si="86"/>
        <v>10220</v>
      </c>
      <c r="N44" s="87">
        <f t="shared" si="86"/>
        <v>10220</v>
      </c>
    </row>
    <row r="45" spans="1:15" x14ac:dyDescent="0.25">
      <c r="A45" s="53" t="s">
        <v>49</v>
      </c>
      <c r="B45" s="3">
        <f>+Historicals!C49</f>
        <v>1079</v>
      </c>
      <c r="C45" s="3">
        <f>+Historicals!D49</f>
        <v>2010</v>
      </c>
      <c r="D45" s="3">
        <f>+Historicals!E49</f>
        <v>3471</v>
      </c>
      <c r="E45" s="3">
        <f>+Historicals!F49</f>
        <v>3468</v>
      </c>
      <c r="F45" s="3">
        <f>+Historicals!G49</f>
        <v>3464</v>
      </c>
      <c r="G45" s="3">
        <f>+Historicals!H49</f>
        <v>9406</v>
      </c>
      <c r="H45" s="3">
        <f>+Historicals!I49</f>
        <v>9413</v>
      </c>
      <c r="I45" s="3">
        <f>+Historicals!J49</f>
        <v>8920</v>
      </c>
      <c r="J45" s="87">
        <f>I45</f>
        <v>8920</v>
      </c>
      <c r="K45" s="87">
        <f>J45</f>
        <v>8920</v>
      </c>
      <c r="L45" s="87">
        <f t="shared" ref="L45:N45" si="87">K45</f>
        <v>8920</v>
      </c>
      <c r="M45" s="87">
        <f t="shared" si="87"/>
        <v>8920</v>
      </c>
      <c r="N45" s="87">
        <f t="shared" si="87"/>
        <v>8920</v>
      </c>
      <c r="O45" t="s">
        <v>215</v>
      </c>
    </row>
    <row r="46" spans="1:15" x14ac:dyDescent="0.25">
      <c r="A46" s="101" t="s">
        <v>50</v>
      </c>
      <c r="B46" s="3">
        <f>+Historicals!C50</f>
        <v>0</v>
      </c>
      <c r="C46" s="3">
        <f>+Historicals!D50</f>
        <v>0</v>
      </c>
      <c r="D46" s="3">
        <f>+Historicals!E50</f>
        <v>0</v>
      </c>
      <c r="E46" s="3">
        <f>+Historicals!F50</f>
        <v>0</v>
      </c>
      <c r="F46" s="3">
        <f>+Historicals!G50</f>
        <v>0</v>
      </c>
      <c r="G46" s="3">
        <f>+Historicals!H50</f>
        <v>2913</v>
      </c>
      <c r="H46" s="3">
        <f>+Historicals!I50</f>
        <v>2931</v>
      </c>
      <c r="I46" s="3">
        <f>+Historicals!J50</f>
        <v>2777</v>
      </c>
      <c r="J46" s="3">
        <f>+I46*(1+J47)</f>
        <v>2712.6255328090188</v>
      </c>
      <c r="K46" s="3">
        <f>+J46*(1+K47)</f>
        <v>2649.7433493868966</v>
      </c>
      <c r="L46" s="3">
        <f t="shared" ref="L46:N46" si="88">+K46*(1+L47)</f>
        <v>2588.3188566574663</v>
      </c>
      <c r="M46" s="3">
        <f t="shared" si="88"/>
        <v>2528.3182634570003</v>
      </c>
      <c r="N46" s="3">
        <f t="shared" si="88"/>
        <v>2469.7085619448389</v>
      </c>
    </row>
    <row r="47" spans="1:15" s="83" customFormat="1" x14ac:dyDescent="0.25">
      <c r="A47" s="83" t="s">
        <v>129</v>
      </c>
      <c r="B47" s="80" t="str">
        <f t="shared" ref="B47" si="89">+IFERROR(B46/A46-1,"nm")</f>
        <v>nm</v>
      </c>
      <c r="C47" s="80" t="str">
        <f t="shared" ref="C47" si="90">+IFERROR(C46/B46-1,"nm")</f>
        <v>nm</v>
      </c>
      <c r="D47" s="80" t="str">
        <f t="shared" ref="D47" si="91">+IFERROR(D46/C46-1,"nm")</f>
        <v>nm</v>
      </c>
      <c r="E47" s="80" t="str">
        <f t="shared" ref="E47" si="92">+IFERROR(E46/D46-1,"nm")</f>
        <v>nm</v>
      </c>
      <c r="F47" s="80" t="str">
        <f t="shared" ref="F47" si="93">+IFERROR(F46/E46-1,"nm")</f>
        <v>nm</v>
      </c>
      <c r="G47" s="80" t="str">
        <f t="shared" ref="G47" si="94">+IFERROR(G46/F46-1,"nm")</f>
        <v>nm</v>
      </c>
      <c r="H47" s="80">
        <f t="shared" ref="H47" si="95">+IFERROR(H46/G46-1,"nm")</f>
        <v>6.1791967044284579E-3</v>
      </c>
      <c r="I47" s="80">
        <f t="shared" ref="I47" si="96">+IFERROR(I46/H46-1,"nm")</f>
        <v>-5.254179460934838E-2</v>
      </c>
      <c r="J47" s="80">
        <f>AVERAGE(B47:I47)</f>
        <v>-2.3181298952459961E-2</v>
      </c>
      <c r="K47" s="80">
        <f>+J47</f>
        <v>-2.3181298952459961E-2</v>
      </c>
      <c r="L47" s="80">
        <f t="shared" ref="K47:N48" si="97">+K47</f>
        <v>-2.3181298952459961E-2</v>
      </c>
      <c r="M47" s="80">
        <f t="shared" si="97"/>
        <v>-2.3181298952459961E-2</v>
      </c>
      <c r="N47" s="80">
        <f t="shared" si="97"/>
        <v>-2.3181298952459961E-2</v>
      </c>
    </row>
    <row r="48" spans="1:15" x14ac:dyDescent="0.25">
      <c r="A48" t="s">
        <v>171</v>
      </c>
      <c r="B48" s="3">
        <f>+Historicals!C51</f>
        <v>1479</v>
      </c>
      <c r="C48" s="3">
        <f>+Historicals!D51</f>
        <v>1770</v>
      </c>
      <c r="D48" s="3">
        <f>+Historicals!E51</f>
        <v>1907</v>
      </c>
      <c r="E48" s="3">
        <f>+Historicals!F51</f>
        <v>3216</v>
      </c>
      <c r="F48" s="3">
        <f>+Historicals!G51</f>
        <v>3347</v>
      </c>
      <c r="G48" s="3">
        <f>+Historicals!H51</f>
        <v>2684</v>
      </c>
      <c r="H48" s="3">
        <f>+Historicals!I51</f>
        <v>2955</v>
      </c>
      <c r="I48" s="3">
        <f>+Historicals!J51</f>
        <v>2613</v>
      </c>
      <c r="J48" s="87">
        <f>+I48</f>
        <v>2613</v>
      </c>
      <c r="K48" s="87">
        <f t="shared" si="97"/>
        <v>2613</v>
      </c>
      <c r="L48" s="87">
        <f t="shared" si="97"/>
        <v>2613</v>
      </c>
      <c r="M48" s="87">
        <f t="shared" si="97"/>
        <v>2613</v>
      </c>
      <c r="N48" s="87">
        <f t="shared" ref="N48" si="98">+M48</f>
        <v>2613</v>
      </c>
    </row>
    <row r="49" spans="1:15" x14ac:dyDescent="0.25">
      <c r="A49" t="s">
        <v>172</v>
      </c>
      <c r="B49" s="3"/>
      <c r="C49" s="3"/>
      <c r="D49" s="3"/>
      <c r="E49" s="3"/>
      <c r="F49" s="3"/>
      <c r="G49" s="3"/>
      <c r="H49" s="3"/>
      <c r="I49" s="3"/>
    </row>
    <row r="50" spans="1:15" x14ac:dyDescent="0.25">
      <c r="A50" s="2" t="s">
        <v>173</v>
      </c>
      <c r="B50" s="3">
        <v>3</v>
      </c>
      <c r="C50" s="3">
        <v>3</v>
      </c>
      <c r="D50" s="3">
        <v>3</v>
      </c>
      <c r="E50" s="3">
        <v>3</v>
      </c>
      <c r="F50" s="3">
        <v>3</v>
      </c>
      <c r="G50" s="3">
        <v>3</v>
      </c>
      <c r="H50" s="3">
        <v>3</v>
      </c>
      <c r="I50" s="3">
        <v>3</v>
      </c>
      <c r="J50" s="3">
        <v>3</v>
      </c>
      <c r="K50" s="3">
        <v>3</v>
      </c>
      <c r="L50" s="3">
        <v>3</v>
      </c>
      <c r="M50" s="3">
        <v>3</v>
      </c>
      <c r="N50" s="3">
        <v>3</v>
      </c>
    </row>
    <row r="51" spans="1:15" s="83" customFormat="1" x14ac:dyDescent="0.25">
      <c r="A51" s="113" t="s">
        <v>174</v>
      </c>
      <c r="B51" s="57">
        <f>+Historicals!C60</f>
        <v>4685</v>
      </c>
      <c r="C51" s="57">
        <f>+Historicals!D60</f>
        <v>4151</v>
      </c>
      <c r="D51" s="57">
        <f>+Historicals!E60</f>
        <v>6907</v>
      </c>
      <c r="E51" s="57">
        <f>+Historicals!F60</f>
        <v>3517</v>
      </c>
      <c r="F51" s="57">
        <f>+Historicals!G60</f>
        <v>1643</v>
      </c>
      <c r="G51" s="57">
        <f>+Historicals!H60</f>
        <v>-191</v>
      </c>
      <c r="H51" s="57">
        <f>+Historicals!I60</f>
        <v>3179</v>
      </c>
      <c r="I51" s="57">
        <f>+Historicals!J60</f>
        <v>3476</v>
      </c>
      <c r="J51" s="166">
        <v>1219.0035927916542</v>
      </c>
      <c r="K51" s="166">
        <v>682.78354094395763</v>
      </c>
      <c r="L51" s="166">
        <v>463.88671393039112</v>
      </c>
      <c r="M51" s="166">
        <v>511.9658289297804</v>
      </c>
      <c r="N51" s="166">
        <v>16393.195084295054</v>
      </c>
    </row>
    <row r="52" spans="1:15" x14ac:dyDescent="0.25">
      <c r="A52" s="2" t="s">
        <v>175</v>
      </c>
      <c r="B52" s="3">
        <f>+Historicals!C58+Historicals!C59</f>
        <v>8019</v>
      </c>
      <c r="C52" s="3">
        <f>+Historicals!D58+Historicals!D59</f>
        <v>8104</v>
      </c>
      <c r="D52" s="3">
        <f>+Historicals!E58+Historicals!E59</f>
        <v>5497</v>
      </c>
      <c r="E52" s="3">
        <f>+Historicals!F58+Historicals!F59</f>
        <v>6292</v>
      </c>
      <c r="F52" s="3">
        <f>+Historicals!G58+Historicals!G59</f>
        <v>7394</v>
      </c>
      <c r="G52" s="3">
        <f>+Historicals!H58+Historicals!H59</f>
        <v>8243</v>
      </c>
      <c r="H52" s="3">
        <f>+Historicals!I58+Historicals!I59</f>
        <v>9585</v>
      </c>
      <c r="I52" s="3">
        <f>+Historicals!J58+Historicals!J59</f>
        <v>11802</v>
      </c>
      <c r="J52" s="3">
        <f>+I52</f>
        <v>11802</v>
      </c>
      <c r="K52" s="3">
        <f t="shared" ref="K52:N52" si="99">+J52</f>
        <v>11802</v>
      </c>
      <c r="L52" s="3">
        <f t="shared" si="99"/>
        <v>11802</v>
      </c>
      <c r="M52" s="3">
        <f t="shared" si="99"/>
        <v>11802</v>
      </c>
      <c r="N52" s="3">
        <f t="shared" si="99"/>
        <v>11802</v>
      </c>
    </row>
    <row r="53" spans="1:15" ht="15.75" thickBot="1" x14ac:dyDescent="0.3">
      <c r="A53" s="6" t="s">
        <v>176</v>
      </c>
      <c r="B53" s="7">
        <f>+B41+B43+B44+B45+B46+B48+B50+B51+B52</f>
        <v>21597</v>
      </c>
      <c r="C53" s="7">
        <f>+C41+C43+C44+C45+C46+C48+C50+C51+C52</f>
        <v>21396</v>
      </c>
      <c r="D53" s="7">
        <f>+D41+D43+D44+D45+D46+D48+D50+D51+D52</f>
        <v>23259</v>
      </c>
      <c r="E53" s="7">
        <f>+E41+E43+E44+E45+E46+E48+E50+E51+E52</f>
        <v>22536</v>
      </c>
      <c r="F53" s="7">
        <f>+F41+F43+F44+F45+F46+F48+F50+F51+F52</f>
        <v>23717</v>
      </c>
      <c r="G53" s="7">
        <f>+G41+G43+G44+G45+G46+G48+G50+G51+G52</f>
        <v>31342</v>
      </c>
      <c r="H53" s="7">
        <f>+H41+H43+H44+H45+H46+H48+H50+H51+H52</f>
        <v>37740</v>
      </c>
      <c r="I53" s="7">
        <f>+I41+I43+I44+I45+I46+I48+I50+I51+I52</f>
        <v>40321</v>
      </c>
      <c r="J53" s="7">
        <f>+J41+J43+J44+J45+J46+J48+J50+J51+J52</f>
        <v>37753.594008070228</v>
      </c>
      <c r="K53" s="7">
        <f>+K41+K43+K44+K45+K46+K48+K50+K51+K52</f>
        <v>37029.523213386405</v>
      </c>
      <c r="L53" s="7">
        <f>+L41+L43+L44+L45+L46+L48+L50+L51+L52</f>
        <v>36685.726642635476</v>
      </c>
      <c r="M53" s="7">
        <f>+M41+M43+M44+M45+M46+M48+M50+M51+M52</f>
        <v>36641.564195110484</v>
      </c>
      <c r="N53" s="7">
        <f>+N41+N43+N44+N45+N46+N48+N50+N51+N52</f>
        <v>52464.183748963595</v>
      </c>
    </row>
    <row r="54" spans="1:15" ht="15.75" thickTop="1" x14ac:dyDescent="0.25">
      <c r="A54" s="102" t="s">
        <v>177</v>
      </c>
      <c r="B54" s="102">
        <f>+B39-B53</f>
        <v>0</v>
      </c>
      <c r="C54" s="102">
        <f>+C39-C53</f>
        <v>0</v>
      </c>
      <c r="D54" s="102">
        <f>+D39-D53</f>
        <v>0</v>
      </c>
      <c r="E54" s="102">
        <f>+E39-E53</f>
        <v>0</v>
      </c>
      <c r="F54" s="102">
        <f>+F39-F53</f>
        <v>0</v>
      </c>
      <c r="G54" s="102">
        <f>+G39-G53</f>
        <v>0</v>
      </c>
      <c r="H54" s="102">
        <f>+H39-H53</f>
        <v>0</v>
      </c>
      <c r="I54" s="102">
        <f>+I39-I53</f>
        <v>0</v>
      </c>
      <c r="J54" s="102">
        <f t="shared" ref="J54:N54" si="100">+J39-J53</f>
        <v>0</v>
      </c>
      <c r="K54" s="102">
        <f t="shared" si="100"/>
        <v>0</v>
      </c>
      <c r="L54" s="102">
        <f t="shared" si="100"/>
        <v>0</v>
      </c>
      <c r="M54" s="102">
        <f t="shared" si="100"/>
        <v>0</v>
      </c>
      <c r="N54" s="102">
        <f t="shared" si="100"/>
        <v>0</v>
      </c>
    </row>
    <row r="55" spans="1:15" x14ac:dyDescent="0.25">
      <c r="A55" s="136" t="s">
        <v>200</v>
      </c>
      <c r="B55" s="133"/>
      <c r="C55" s="133"/>
      <c r="D55" s="133"/>
      <c r="E55" s="133"/>
      <c r="F55" s="133"/>
      <c r="G55" s="133"/>
      <c r="H55" s="133"/>
      <c r="I55" s="133"/>
      <c r="J55" s="37"/>
      <c r="K55" s="37"/>
      <c r="L55" s="37"/>
      <c r="M55" s="37"/>
      <c r="N55" s="37"/>
    </row>
    <row r="56" spans="1:15" x14ac:dyDescent="0.25">
      <c r="A56" s="142" t="s">
        <v>154</v>
      </c>
      <c r="B56" s="70">
        <f>+Historicals!C13</f>
        <v>3273</v>
      </c>
      <c r="C56" s="70">
        <f>+Historicals!D13</f>
        <v>3760</v>
      </c>
      <c r="D56" s="70">
        <f>+Historicals!E13</f>
        <v>4240</v>
      </c>
      <c r="E56" s="70">
        <f>+Historicals!F13</f>
        <v>1933</v>
      </c>
      <c r="F56" s="70">
        <f>+Historicals!G13</f>
        <v>4029</v>
      </c>
      <c r="G56" s="70">
        <f>+Historicals!H13</f>
        <v>2539</v>
      </c>
      <c r="H56" s="70">
        <f>+Historicals!I13</f>
        <v>5727</v>
      </c>
      <c r="I56" s="70">
        <f>+Historicals!J13</f>
        <v>6046</v>
      </c>
      <c r="J56" s="152">
        <f>+J15</f>
        <v>5549.4436858239078</v>
      </c>
      <c r="K56" s="152">
        <f>+K15</f>
        <v>5857.5762868083448</v>
      </c>
      <c r="L56" s="152">
        <f>+L15</f>
        <v>6167.3957758813922</v>
      </c>
      <c r="M56" s="152">
        <f>+M15</f>
        <v>6475.154207390603</v>
      </c>
      <c r="N56" s="152">
        <f>+N15</f>
        <v>6776.0698242810795</v>
      </c>
    </row>
    <row r="57" spans="1:15" x14ac:dyDescent="0.25">
      <c r="A57" s="131" t="s">
        <v>132</v>
      </c>
      <c r="B57" s="138">
        <f>+'Segmental forecast'!C10+Historicals!C72</f>
        <v>649</v>
      </c>
      <c r="C57" s="138">
        <f>+'Segmental forecast'!D10+Historicals!D72</f>
        <v>662</v>
      </c>
      <c r="D57" s="138">
        <f>+'Segmental forecast'!E10+Historicals!E72</f>
        <v>716</v>
      </c>
      <c r="E57" s="138">
        <f>+'Segmental forecast'!F10+Historicals!F72</f>
        <v>774</v>
      </c>
      <c r="F57" s="138">
        <f>+'Segmental forecast'!G10+Historicals!G72</f>
        <v>720</v>
      </c>
      <c r="G57" s="138">
        <f>+'Segmental forecast'!H10+Historicals!H72</f>
        <v>1119</v>
      </c>
      <c r="H57" s="138">
        <f>+'Segmental forecast'!I10+Historicals!I72</f>
        <v>797</v>
      </c>
      <c r="I57" s="138">
        <f>+'Segmental forecast'!J10+Historicals!J72</f>
        <v>840</v>
      </c>
      <c r="J57" s="138">
        <f>+'Segmental forecast'!K10+Historicals!K72</f>
        <v>690.97983870967744</v>
      </c>
      <c r="K57" s="138">
        <f>+'Segmental forecast'!L10+Historicals!L72</f>
        <v>665.90395746618105</v>
      </c>
      <c r="L57" s="138">
        <f>+'Segmental forecast'!M10+Historicals!M72</f>
        <v>641.73808804200519</v>
      </c>
      <c r="M57" s="138">
        <f>+'Segmental forecast'!N10+Historicals!N72</f>
        <v>618.44920581467443</v>
      </c>
      <c r="N57" s="138">
        <f>+'Segmental forecast'!O10+Historicals!O72</f>
        <v>596.0054846359161</v>
      </c>
      <c r="O57" t="s">
        <v>224</v>
      </c>
    </row>
    <row r="58" spans="1:15" x14ac:dyDescent="0.25">
      <c r="A58" s="131" t="s">
        <v>178</v>
      </c>
      <c r="B58" s="147">
        <f>+Historicals!C111</f>
        <v>1262</v>
      </c>
      <c r="C58" s="76">
        <f>+Historicals!D111</f>
        <v>748</v>
      </c>
      <c r="D58" s="76">
        <f>+Historicals!E111</f>
        <v>703</v>
      </c>
      <c r="E58" s="76">
        <f>+Historicals!F111</f>
        <v>529</v>
      </c>
      <c r="F58" s="76">
        <f>+Historicals!G111</f>
        <v>757</v>
      </c>
      <c r="G58" s="76">
        <f>+Historicals!H111</f>
        <v>1028</v>
      </c>
      <c r="H58" s="76">
        <f>+Historicals!I111</f>
        <v>1177</v>
      </c>
      <c r="I58" s="76">
        <f>+Historicals!J111</f>
        <v>1231</v>
      </c>
      <c r="J58" s="76">
        <f>+J13</f>
        <v>726.46263100451301</v>
      </c>
      <c r="K58" s="76">
        <f>+K13</f>
        <v>872.31066817520536</v>
      </c>
      <c r="L58" s="76">
        <f>+L13</f>
        <v>1047.4398397617592</v>
      </c>
      <c r="M58" s="76">
        <f>+M13</f>
        <v>1257.7287633260712</v>
      </c>
      <c r="N58" s="76">
        <f>+N13</f>
        <v>1510.2362751998514</v>
      </c>
      <c r="O58" t="s">
        <v>214</v>
      </c>
    </row>
    <row r="59" spans="1:15" x14ac:dyDescent="0.25">
      <c r="A59" s="132" t="s">
        <v>179</v>
      </c>
      <c r="B59" s="139">
        <f t="shared" ref="B59:N59" si="101">+B56+B57-B60</f>
        <v>3869</v>
      </c>
      <c r="C59" s="139">
        <f t="shared" si="101"/>
        <v>4352</v>
      </c>
      <c r="D59" s="139">
        <f t="shared" si="101"/>
        <v>4858</v>
      </c>
      <c r="E59" s="139">
        <f t="shared" si="101"/>
        <v>2582</v>
      </c>
      <c r="F59" s="139">
        <f t="shared" si="101"/>
        <v>4596</v>
      </c>
      <c r="G59" s="139">
        <f t="shared" si="101"/>
        <v>3518</v>
      </c>
      <c r="H59" s="139">
        <f t="shared" si="101"/>
        <v>6231</v>
      </c>
      <c r="I59" s="139">
        <f t="shared" si="101"/>
        <v>6596</v>
      </c>
      <c r="J59" s="139">
        <f t="shared" si="101"/>
        <v>6527.4542412571345</v>
      </c>
      <c r="K59" s="139">
        <f t="shared" si="101"/>
        <v>6807.5720799394721</v>
      </c>
      <c r="L59" s="139">
        <f t="shared" si="101"/>
        <v>7090.3169094620816</v>
      </c>
      <c r="M59" s="139">
        <f t="shared" si="101"/>
        <v>7371.907451451757</v>
      </c>
      <c r="N59" s="139">
        <f t="shared" si="101"/>
        <v>7647.5298177616341</v>
      </c>
    </row>
    <row r="60" spans="1:15" x14ac:dyDescent="0.25">
      <c r="A60" s="131" t="s">
        <v>180</v>
      </c>
      <c r="B60" s="76">
        <f>+Historicals!C110</f>
        <v>53</v>
      </c>
      <c r="C60" s="76">
        <f>+Historicals!D110</f>
        <v>70</v>
      </c>
      <c r="D60" s="76">
        <f>+Historicals!E110</f>
        <v>98</v>
      </c>
      <c r="E60" s="76">
        <f>+Historicals!F110</f>
        <v>125</v>
      </c>
      <c r="F60" s="76">
        <f>+Historicals!G110</f>
        <v>153</v>
      </c>
      <c r="G60" s="76">
        <f>+Historicals!H110</f>
        <v>140</v>
      </c>
      <c r="H60" s="76">
        <f>+Historicals!I110</f>
        <v>293</v>
      </c>
      <c r="I60" s="76">
        <f>+Historicals!J110</f>
        <v>290</v>
      </c>
      <c r="J60" s="76">
        <f>J97*-1</f>
        <v>-287.03071672354946</v>
      </c>
      <c r="K60" s="76">
        <f t="shared" ref="K60:N60" si="102">K97*-1</f>
        <v>-284.09183566494653</v>
      </c>
      <c r="L60" s="76">
        <f t="shared" si="102"/>
        <v>-281.18304553868427</v>
      </c>
      <c r="M60" s="76">
        <f t="shared" si="102"/>
        <v>-278.30403824647931</v>
      </c>
      <c r="N60" s="76">
        <f t="shared" si="102"/>
        <v>-275.45450884463821</v>
      </c>
    </row>
    <row r="61" spans="1:15" x14ac:dyDescent="0.25">
      <c r="A61" s="131" t="s">
        <v>181</v>
      </c>
      <c r="B61" s="76">
        <f>+Historicals!C75+Historicals!C76+Historicals!C77+Historicals!C78</f>
        <v>256</v>
      </c>
      <c r="C61" s="76">
        <f>+Historicals!D75+Historicals!D76+Historicals!D77+Historicals!D78</f>
        <v>-1580</v>
      </c>
      <c r="D61" s="76">
        <f>+Historicals!E75+Historicals!E76+Historicals!E77+Historicals!E78</f>
        <v>-935</v>
      </c>
      <c r="E61" s="76">
        <f>+Historicals!F75+Historicals!F76+Historicals!F77+Historicals!F78</f>
        <v>1482</v>
      </c>
      <c r="F61" s="76">
        <f>+Historicals!G75+Historicals!G76+Historicals!G77+Historicals!G78</f>
        <v>562</v>
      </c>
      <c r="G61" s="76">
        <f>+Historicals!H75+Historicals!H76+Historicals!H77+Historicals!H78</f>
        <v>-1245</v>
      </c>
      <c r="H61" s="76">
        <f>+Historicals!I75+Historicals!I76+Historicals!I77+Historicals!I78</f>
        <v>45</v>
      </c>
      <c r="I61" s="76">
        <f>+Historicals!J75+Historicals!J76+Historicals!J77+Historicals!J78</f>
        <v>-1660</v>
      </c>
      <c r="J61" s="76">
        <f>+J99</f>
        <v>-172.20234917816379</v>
      </c>
      <c r="K61" s="76">
        <f t="shared" ref="K61:N61" si="103">+K99</f>
        <v>656.79661142653094</v>
      </c>
      <c r="L61" s="76">
        <f t="shared" si="103"/>
        <v>701.93534979296237</v>
      </c>
      <c r="M61" s="76">
        <f t="shared" si="103"/>
        <v>750.17627484224977</v>
      </c>
      <c r="N61" s="76">
        <f t="shared" si="103"/>
        <v>801.73258620211345</v>
      </c>
    </row>
    <row r="62" spans="1:15" x14ac:dyDescent="0.25">
      <c r="A62" s="153" t="s">
        <v>135</v>
      </c>
      <c r="B62" s="76">
        <f>+ABS(Historicals!C85)-Historicals!C112</f>
        <v>757</v>
      </c>
      <c r="C62" s="76">
        <f>+ABS(Historicals!D85)-Historicals!D112</f>
        <v>891</v>
      </c>
      <c r="D62" s="76">
        <f>+ABS(Historicals!E85)-Historicals!E112</f>
        <v>839</v>
      </c>
      <c r="E62" s="76">
        <f>+ABS(Historicals!F85)-Historicals!F112</f>
        <v>734</v>
      </c>
      <c r="F62" s="76">
        <f>+ABS(Historicals!G85)-Historicals!G112</f>
        <v>959</v>
      </c>
      <c r="G62" s="76">
        <f>+ABS(Historicals!H85)-Historicals!H112</f>
        <v>965</v>
      </c>
      <c r="H62" s="76">
        <f>+ABS(Historicals!I85)-Historicals!I112</f>
        <v>516</v>
      </c>
      <c r="I62" s="76">
        <f>+ABS(Historicals!J85)-Historicals!J112</f>
        <v>598</v>
      </c>
      <c r="J62" s="76">
        <f>+'Segmental forecast'!K17</f>
        <v>826.71079136690651</v>
      </c>
      <c r="K62" s="76">
        <f>+'Segmental forecast'!L17</f>
        <v>901.65004295843903</v>
      </c>
      <c r="L62" s="76">
        <f>+'Segmental forecast'!M17</f>
        <v>983.38234901078681</v>
      </c>
      <c r="M62" s="76">
        <f>+'Segmental forecast'!N17</f>
        <v>1072.5234828060093</v>
      </c>
      <c r="N62" s="76">
        <f>+'Segmental forecast'!O17</f>
        <v>1169.7450359236764</v>
      </c>
      <c r="O62" t="s">
        <v>225</v>
      </c>
    </row>
    <row r="63" spans="1:15" x14ac:dyDescent="0.25">
      <c r="A63" s="132" t="s">
        <v>182</v>
      </c>
      <c r="B63" s="139">
        <f>+B59+B57-B61+B62</f>
        <v>5019</v>
      </c>
      <c r="C63" s="139">
        <f>+C59+C57-C61+C62</f>
        <v>7485</v>
      </c>
      <c r="D63" s="139">
        <f>+D59+D57-D61+D62</f>
        <v>7348</v>
      </c>
      <c r="E63" s="139">
        <f>+E59+E57-E61+E62</f>
        <v>2608</v>
      </c>
      <c r="F63" s="139">
        <f>+F59+F57-F61+F62</f>
        <v>5713</v>
      </c>
      <c r="G63" s="139">
        <f>+G59+G57-G61+G62</f>
        <v>6847</v>
      </c>
      <c r="H63" s="139">
        <f>+H59+H57-H61+H62</f>
        <v>7499</v>
      </c>
      <c r="I63" s="139">
        <f>+I59+I57-I61+I62</f>
        <v>9694</v>
      </c>
      <c r="J63" s="139">
        <f>+J59+J57-J61+J62</f>
        <v>8217.3472205118815</v>
      </c>
      <c r="K63" s="139">
        <f>+K59+K57-K61+K62</f>
        <v>7718.3294689375616</v>
      </c>
      <c r="L63" s="139">
        <f>+L59+L57-L61+L62</f>
        <v>8013.5019967219114</v>
      </c>
      <c r="M63" s="139">
        <f>+M59+M57-M61+M62</f>
        <v>8312.7038652301908</v>
      </c>
      <c r="N63" s="139">
        <f>+N59+N57-N61+N62</f>
        <v>8611.5477521191133</v>
      </c>
    </row>
    <row r="64" spans="1:15" x14ac:dyDescent="0.25">
      <c r="A64" s="131" t="s">
        <v>183</v>
      </c>
      <c r="B64" s="76">
        <f>+Historicals!C70+Historicals!C71+Historicals!C73</f>
        <v>502</v>
      </c>
      <c r="C64" s="76">
        <f>+Historicals!D70+Historicals!D71+Historicals!D73</f>
        <v>254</v>
      </c>
      <c r="D64" s="76">
        <f>+Historicals!E70+Historicals!E71+Historicals!E73</f>
        <v>-175</v>
      </c>
      <c r="E64" s="76">
        <f>+Historicals!F70+Historicals!F71+Historicals!F73</f>
        <v>766</v>
      </c>
      <c r="F64" s="76">
        <f>+Historicals!G70+Historicals!G71+Historicals!G73</f>
        <v>592</v>
      </c>
      <c r="G64" s="76">
        <f>+Historicals!H70+Historicals!H71+Historicals!H73</f>
        <v>72</v>
      </c>
      <c r="H64" s="76">
        <f>+Historicals!I70+Historicals!I71+Historicals!I73</f>
        <v>88</v>
      </c>
      <c r="I64" s="76">
        <f>+Historicals!J70+Historicals!J71+Historicals!J73</f>
        <v>-38</v>
      </c>
      <c r="J64" s="76">
        <f>+I64*(1+J4)</f>
        <v>-40.611572636160382</v>
      </c>
      <c r="K64" s="76">
        <f>+J64*(1+K4)</f>
        <v>-43.402627157424497</v>
      </c>
      <c r="L64" s="76">
        <f>+K64*(1+L4)</f>
        <v>-46.385498563261379</v>
      </c>
      <c r="M64" s="76">
        <f>+L64*(1+M4)</f>
        <v>-49.573369583326382</v>
      </c>
      <c r="N64" s="76">
        <f>+M64*(1+N4)</f>
        <v>-52.980328938223245</v>
      </c>
    </row>
    <row r="65" spans="1:16" x14ac:dyDescent="0.25">
      <c r="A65" s="137" t="s">
        <v>184</v>
      </c>
      <c r="B65" s="139">
        <f>+B59+B61+B64+B60</f>
        <v>4680</v>
      </c>
      <c r="C65" s="139">
        <f>+C59+C61+C64+C60</f>
        <v>3096</v>
      </c>
      <c r="D65" s="139">
        <f>+D59+D61+D64+D60</f>
        <v>3846</v>
      </c>
      <c r="E65" s="139">
        <f>+E59+E61+E64+E60</f>
        <v>4955</v>
      </c>
      <c r="F65" s="139">
        <f>+F59+F61+F64+F60</f>
        <v>5903</v>
      </c>
      <c r="G65" s="139">
        <f>+G59+G61+G64+G60</f>
        <v>2485</v>
      </c>
      <c r="H65" s="139">
        <f>+H59+H61+H64+H60</f>
        <v>6657</v>
      </c>
      <c r="I65" s="139">
        <f>+I59+I61+I64+I60</f>
        <v>5188</v>
      </c>
      <c r="J65" s="139">
        <f>+J59+J61+J64+J60</f>
        <v>6027.6096027192607</v>
      </c>
      <c r="K65" s="139">
        <f>+K59+K61+K64+K60</f>
        <v>7136.8742285436319</v>
      </c>
      <c r="L65" s="139">
        <f>+L59+L61+L64+L60</f>
        <v>7464.6837151530981</v>
      </c>
      <c r="M65" s="139">
        <f>+M59+M61+M64+M60</f>
        <v>7794.2063184642011</v>
      </c>
      <c r="N65" s="139">
        <f>+N59+N61+N64+N60</f>
        <v>8120.8275661808866</v>
      </c>
    </row>
    <row r="66" spans="1:16" x14ac:dyDescent="0.25">
      <c r="A66" s="131" t="s">
        <v>185</v>
      </c>
      <c r="B66" s="76">
        <f>+Historicals!C85</f>
        <v>-963</v>
      </c>
      <c r="C66" s="76">
        <f>+Historicals!D85</f>
        <v>-1143</v>
      </c>
      <c r="D66" s="76">
        <f>+Historicals!E85</f>
        <v>-1105</v>
      </c>
      <c r="E66" s="76">
        <f>+Historicals!F85</f>
        <v>-1028</v>
      </c>
      <c r="F66" s="76">
        <f>+Historicals!G85</f>
        <v>-1119</v>
      </c>
      <c r="G66" s="76">
        <f>+Historicals!H85</f>
        <v>-1086</v>
      </c>
      <c r="H66" s="76">
        <f>+Historicals!I85</f>
        <v>-695</v>
      </c>
      <c r="I66" s="76">
        <f>+Historicals!J85</f>
        <v>-758</v>
      </c>
      <c r="J66" s="138">
        <f>+I66*(1+J67)</f>
        <v>-746.02627379009618</v>
      </c>
      <c r="K66" s="138">
        <f t="shared" ref="K66:N66" si="104">+J66*(1+K67)</f>
        <v>-734.2416902178569</v>
      </c>
      <c r="L66" s="138">
        <f t="shared" si="104"/>
        <v>-722.64326149679414</v>
      </c>
      <c r="M66" s="138">
        <f t="shared" si="104"/>
        <v>-711.2280470369069</v>
      </c>
      <c r="N66" s="138">
        <f t="shared" si="104"/>
        <v>-699.99315269914371</v>
      </c>
      <c r="O66" s="138"/>
      <c r="P66" s="138"/>
    </row>
    <row r="67" spans="1:16" x14ac:dyDescent="0.25">
      <c r="A67" s="144" t="s">
        <v>129</v>
      </c>
      <c r="B67" s="89" t="str">
        <f t="shared" ref="B67" si="105">+IFERROR(B66/A66-1,"nm")</f>
        <v>nm</v>
      </c>
      <c r="C67" s="89">
        <f t="shared" ref="C67" si="106">+IFERROR(C66/B66-1,"nm")</f>
        <v>0.18691588785046731</v>
      </c>
      <c r="D67" s="89">
        <f t="shared" ref="D67" si="107">+IFERROR(D66/C66-1,"nm")</f>
        <v>-3.3245844269466307E-2</v>
      </c>
      <c r="E67" s="89">
        <f t="shared" ref="E67" si="108">+IFERROR(E66/D66-1,"nm")</f>
        <v>-6.9683257918552011E-2</v>
      </c>
      <c r="F67" s="89">
        <f t="shared" ref="F67" si="109">+IFERROR(F66/E66-1,"nm")</f>
        <v>8.8521400778210024E-2</v>
      </c>
      <c r="G67" s="89">
        <f t="shared" ref="G67" si="110">+IFERROR(G66/F66-1,"nm")</f>
        <v>-2.9490616621983934E-2</v>
      </c>
      <c r="H67" s="89">
        <f t="shared" ref="H67" si="111">+IFERROR(H66/G66-1,"nm")</f>
        <v>-0.36003683241252304</v>
      </c>
      <c r="I67" s="89">
        <f t="shared" ref="I67" si="112">+IFERROR(I66/H66-1,"nm")</f>
        <v>9.0647482014388547E-2</v>
      </c>
      <c r="J67" s="89">
        <f>+SUM(B67:I67)/8</f>
        <v>-1.5796472572432427E-2</v>
      </c>
      <c r="K67" s="143">
        <f>+J67</f>
        <v>-1.5796472572432427E-2</v>
      </c>
      <c r="L67" s="143">
        <f t="shared" ref="L67:N67" si="113">+K67</f>
        <v>-1.5796472572432427E-2</v>
      </c>
      <c r="M67" s="143">
        <f t="shared" si="113"/>
        <v>-1.5796472572432427E-2</v>
      </c>
      <c r="N67" s="143">
        <f t="shared" si="113"/>
        <v>-1.5796472572432427E-2</v>
      </c>
    </row>
    <row r="68" spans="1:16" x14ac:dyDescent="0.25">
      <c r="A68" s="131" t="s">
        <v>186</v>
      </c>
      <c r="B68" s="76">
        <f>+Historicals!C81+Historicals!C82+Historicals!C83+Historicals!C84+Historicals!C86+Historicals!C87+Historicals!C88</f>
        <v>788</v>
      </c>
      <c r="C68" s="76">
        <f>+Historicals!D81+Historicals!D82+Historicals!D83+Historicals!D84+Historicals!D86+Historicals!D87+Historicals!D88</f>
        <v>109</v>
      </c>
      <c r="D68" s="76">
        <f>+Historicals!E81+Historicals!E82+Historicals!E83+Historicals!E84+Historicals!E86+Historicals!E87+Historicals!E88</f>
        <v>97</v>
      </c>
      <c r="E68" s="76">
        <f>+Historicals!F81+Historicals!F82+Historicals!F83+Historicals!F84+Historicals!F86+Historicals!F87+Historicals!F88</f>
        <v>1304</v>
      </c>
      <c r="F68" s="76">
        <f>+Historicals!G81+Historicals!G82+Historicals!G83+Historicals!G84+Historicals!G86+Historicals!G87+Historicals!G88</f>
        <v>855</v>
      </c>
      <c r="G68" s="76">
        <f>+Historicals!H81+Historicals!H82+Historicals!H83+Historicals!H84+Historicals!H86+Historicals!H87+Historicals!H88</f>
        <v>58</v>
      </c>
      <c r="H68" s="76">
        <f>+Historicals!I81+Historicals!I82+Historicals!I83+Historicals!I84+Historicals!I86+Historicals!I87+Historicals!I88</f>
        <v>-3105</v>
      </c>
      <c r="I68" s="76">
        <f>+Historicals!J81+Historicals!J82+Historicals!J83+Historicals!J84+Historicals!J86+Historicals!J87+Historicals!J88</f>
        <v>-766</v>
      </c>
      <c r="J68" s="138">
        <f>+J37*-1</f>
        <v>-4063.5351672066431</v>
      </c>
      <c r="K68" s="138">
        <f>+K37*-1</f>
        <v>-4321.465075929108</v>
      </c>
      <c r="L68" s="138">
        <f>+L37*-1</f>
        <v>-4595.7668960725614</v>
      </c>
      <c r="M68" s="138">
        <f>+M37*-1</f>
        <v>-4887.4798226838448</v>
      </c>
      <c r="N68" s="138">
        <f>+N37*-1</f>
        <v>-5197.7090129517646</v>
      </c>
    </row>
    <row r="69" spans="1:16" x14ac:dyDescent="0.25">
      <c r="A69" s="137" t="s">
        <v>187</v>
      </c>
      <c r="B69" s="139">
        <f t="shared" ref="B69:N69" si="114">+B66+B68</f>
        <v>-175</v>
      </c>
      <c r="C69" s="139">
        <f t="shared" si="114"/>
        <v>-1034</v>
      </c>
      <c r="D69" s="139">
        <f t="shared" si="114"/>
        <v>-1008</v>
      </c>
      <c r="E69" s="139">
        <f t="shared" si="114"/>
        <v>276</v>
      </c>
      <c r="F69" s="139">
        <f t="shared" si="114"/>
        <v>-264</v>
      </c>
      <c r="G69" s="139">
        <f t="shared" si="114"/>
        <v>-1028</v>
      </c>
      <c r="H69" s="139">
        <f t="shared" si="114"/>
        <v>-3800</v>
      </c>
      <c r="I69" s="139">
        <f t="shared" si="114"/>
        <v>-1524</v>
      </c>
      <c r="J69" s="139">
        <f t="shared" si="114"/>
        <v>-4809.5614409967393</v>
      </c>
      <c r="K69" s="139">
        <f t="shared" si="114"/>
        <v>-5055.7067661469646</v>
      </c>
      <c r="L69" s="139">
        <f t="shared" si="114"/>
        <v>-5318.4101575693558</v>
      </c>
      <c r="M69" s="139">
        <f t="shared" si="114"/>
        <v>-5598.7078697207517</v>
      </c>
      <c r="N69" s="139">
        <f t="shared" si="114"/>
        <v>-5897.7021656509087</v>
      </c>
    </row>
    <row r="70" spans="1:16" x14ac:dyDescent="0.25">
      <c r="A70" s="131" t="s">
        <v>188</v>
      </c>
      <c r="B70" s="57">
        <f>+Historicals!C98+Historicals!C96</f>
        <v>-2020</v>
      </c>
      <c r="C70" s="57">
        <f>+Historicals!D98+Historicals!D96</f>
        <v>-2731</v>
      </c>
      <c r="D70" s="57">
        <f>+Historicals!E98+Historicals!E96</f>
        <v>-2734</v>
      </c>
      <c r="E70" s="57">
        <f>+Historicals!F98+Historicals!F96</f>
        <v>-3521</v>
      </c>
      <c r="F70" s="57">
        <f>+Historicals!G98+Historicals!G96</f>
        <v>-3586</v>
      </c>
      <c r="G70" s="57">
        <f>+Historicals!H98+Historicals!H96</f>
        <v>-2182</v>
      </c>
      <c r="H70" s="57">
        <f>+Historicals!I98+Historicals!I96</f>
        <v>564</v>
      </c>
      <c r="I70" s="57">
        <f>+Historicals!J98+Historicals!J96</f>
        <v>-2863</v>
      </c>
      <c r="J70" s="57">
        <f>+I70</f>
        <v>-2863</v>
      </c>
      <c r="K70" s="57">
        <f t="shared" ref="K70:N70" si="115">+J70</f>
        <v>-2863</v>
      </c>
      <c r="L70" s="57">
        <f t="shared" si="115"/>
        <v>-2863</v>
      </c>
      <c r="M70" s="57">
        <f t="shared" si="115"/>
        <v>-2863</v>
      </c>
      <c r="N70" s="57">
        <f t="shared" si="115"/>
        <v>-2863</v>
      </c>
    </row>
    <row r="71" spans="1:16" x14ac:dyDescent="0.25">
      <c r="A71" s="134" t="s">
        <v>129</v>
      </c>
      <c r="B71" s="130" t="str">
        <f>+(IFERROR(B70/A70-1,"nm"))</f>
        <v>nm</v>
      </c>
      <c r="C71" s="130">
        <f t="shared" ref="C71" si="116">+IFERROR(C70/B70-1,"nm")</f>
        <v>0.35198019801980207</v>
      </c>
      <c r="D71" s="130">
        <f t="shared" ref="D71" si="117">+IFERROR(D70/C70-1,"nm")</f>
        <v>1.0984987184181616E-3</v>
      </c>
      <c r="E71" s="130">
        <f t="shared" ref="E71" si="118">+IFERROR(E70/D70-1,"nm")</f>
        <v>0.28785662033650339</v>
      </c>
      <c r="F71" s="130">
        <f t="shared" ref="F71" si="119">+IFERROR(F70/E70-1,"nm")</f>
        <v>1.8460664583924924E-2</v>
      </c>
      <c r="G71" s="130">
        <f t="shared" ref="G71" si="120">+IFERROR(G70/F70-1,"nm")</f>
        <v>-0.39152258784160621</v>
      </c>
      <c r="H71" s="130">
        <f t="shared" ref="H71" si="121">+IFERROR(H70/G70-1,"nm")</f>
        <v>-1.2584784601283228</v>
      </c>
      <c r="I71" s="130">
        <f t="shared" ref="I71" si="122">+IFERROR(I70/H70-1,"nm")</f>
        <v>-6.0762411347517729</v>
      </c>
      <c r="J71" s="130">
        <f t="shared" ref="J71" si="123">+IFERROR(J70/I70-1,"nm")</f>
        <v>0</v>
      </c>
      <c r="K71" s="130">
        <f t="shared" ref="K71" si="124">+IFERROR(K70/J70-1,"nm")</f>
        <v>0</v>
      </c>
      <c r="L71" s="130">
        <f t="shared" ref="L71" si="125">+IFERROR(L70/K70-1,"nm")</f>
        <v>0</v>
      </c>
      <c r="M71" s="130">
        <f t="shared" ref="M71" si="126">+IFERROR(M70/L70-1,"nm")</f>
        <v>0</v>
      </c>
      <c r="N71" s="130">
        <f t="shared" ref="N71" si="127">+IFERROR(N70/M70-1,"nm")</f>
        <v>0</v>
      </c>
    </row>
    <row r="72" spans="1:16" s="83" customFormat="1" x14ac:dyDescent="0.25">
      <c r="A72" s="153" t="s">
        <v>189</v>
      </c>
      <c r="B72" s="57">
        <f>+Historicals!C99</f>
        <v>-899</v>
      </c>
      <c r="C72" s="57">
        <f>+Historicals!D99</f>
        <v>-1022</v>
      </c>
      <c r="D72" s="57">
        <f>+Historicals!E99</f>
        <v>-1133</v>
      </c>
      <c r="E72" s="57">
        <f>+Historicals!F99</f>
        <v>-1243</v>
      </c>
      <c r="F72" s="57">
        <f>+Historicals!G99</f>
        <v>-1332</v>
      </c>
      <c r="G72" s="57">
        <f>+Historicals!H99</f>
        <v>-1452</v>
      </c>
      <c r="H72" s="57">
        <f>+Historicals!I99</f>
        <v>-1638</v>
      </c>
      <c r="I72" s="57">
        <f>+Historicals!J99</f>
        <v>-1837</v>
      </c>
      <c r="J72" s="57">
        <f>(+J19*J16)*-1</f>
        <v>-2139.7487491940456</v>
      </c>
      <c r="K72" s="57">
        <f>(+K19*K16)*-1</f>
        <v>-2258.5581983693942</v>
      </c>
      <c r="L72" s="57">
        <f>(+L19*L16)*-1</f>
        <v>-2378.0180761069528</v>
      </c>
      <c r="M72" s="57">
        <f>(+M19*M16)*-1</f>
        <v>-2496.6832534035461</v>
      </c>
      <c r="N72" s="57">
        <f>(+N19*N16)*-1</f>
        <v>-2612.7099853260916</v>
      </c>
    </row>
    <row r="73" spans="1:16" x14ac:dyDescent="0.25">
      <c r="A73" s="131" t="s">
        <v>190</v>
      </c>
      <c r="B73" s="3">
        <f>+Historicals!C92</f>
        <v>-7</v>
      </c>
      <c r="C73" s="3">
        <f>+Historicals!D92</f>
        <v>-106</v>
      </c>
      <c r="D73" s="3">
        <f>+Historicals!E92</f>
        <v>-44</v>
      </c>
      <c r="E73" s="3">
        <f>+Historicals!F92</f>
        <v>-6</v>
      </c>
      <c r="F73" s="3">
        <f>+Historicals!G92</f>
        <v>0</v>
      </c>
      <c r="G73" s="3">
        <f>+Historicals!H92</f>
        <v>0</v>
      </c>
      <c r="H73" s="3">
        <f>+Historicals!I92</f>
        <v>0</v>
      </c>
      <c r="I73" s="3">
        <f>+Historicals!J92</f>
        <v>0</v>
      </c>
      <c r="J73" s="3">
        <f>+J94</f>
        <v>-246.03511753044404</v>
      </c>
      <c r="K73" s="3">
        <f t="shared" ref="K73:N73" si="128">+K94</f>
        <v>-124.96855941400645</v>
      </c>
      <c r="L73" s="3">
        <f t="shared" si="128"/>
        <v>-63.475251007934276</v>
      </c>
      <c r="M73" s="3">
        <f t="shared" si="128"/>
        <v>-32.240969323911486</v>
      </c>
      <c r="N73" s="3">
        <f t="shared" si="128"/>
        <v>15302.685380645886</v>
      </c>
      <c r="O73" t="s">
        <v>217</v>
      </c>
    </row>
    <row r="74" spans="1:16" x14ac:dyDescent="0.25">
      <c r="A74" s="131" t="s">
        <v>191</v>
      </c>
      <c r="B74" s="3">
        <f>+Historicals!C91+Historicals!C93+Historicals!C94+Historicals!C95+Historicals!C97+Historicals!C100+Historicals!C101</f>
        <v>136</v>
      </c>
      <c r="C74" s="3">
        <f>+Historicals!D91+Historicals!D93+Historicals!D94+Historicals!D95+Historicals!D97+Historicals!D100+Historicals!D101</f>
        <v>1188</v>
      </c>
      <c r="D74" s="3">
        <f>+Historicals!E91+Historicals!E93+Historicals!E94+Historicals!E95+Historicals!E97+Historicals!E100+Historicals!E101</f>
        <v>1763</v>
      </c>
      <c r="E74" s="3">
        <f>+Historicals!F91+Historicals!F93+Historicals!F94+Historicals!F95+Historicals!F97+Historicals!F100+Historicals!F101</f>
        <v>-65</v>
      </c>
      <c r="F74" s="3">
        <f>+Historicals!G91+Historicals!G93+Historicals!G94+Historicals!G95+Historicals!G97+Historicals!G100+Historicals!G101</f>
        <v>-375</v>
      </c>
      <c r="G74" s="3">
        <f>+Historicals!H91+Historicals!H93+Historicals!H94+Historicals!H95+Historicals!H97+Historicals!H100+Historicals!H101</f>
        <v>6125</v>
      </c>
      <c r="H74" s="3">
        <f>+Historicals!I91+Historicals!I93+Historicals!I94+Historicals!I95+Historicals!I97+Historicals!I100+Historicals!I101</f>
        <v>-385</v>
      </c>
      <c r="I74" s="3">
        <f>+Historicals!J91+Historicals!J93+Historicals!J94+Historicals!J95+Historicals!J97+Historicals!J100+Historicals!J101</f>
        <v>-136</v>
      </c>
      <c r="J74" s="3">
        <f>+I74*(1+J75)</f>
        <v>-15.448221718199012</v>
      </c>
      <c r="K74" s="3">
        <f t="shared" ref="K74:N74" si="129">+J74*(1+K75)</f>
        <v>-1.7547614283429089</v>
      </c>
      <c r="L74" s="3">
        <f t="shared" si="129"/>
        <v>-0.19932311476165326</v>
      </c>
      <c r="M74" s="3">
        <f t="shared" si="129"/>
        <v>-2.2641085811765042E-2</v>
      </c>
      <c r="N74" s="3">
        <f t="shared" si="129"/>
        <v>-2.5717978938302665E-3</v>
      </c>
    </row>
    <row r="75" spans="1:16" x14ac:dyDescent="0.25">
      <c r="A75" s="144" t="s">
        <v>129</v>
      </c>
      <c r="B75" s="130" t="str">
        <f t="shared" ref="B75" si="130">+IFERROR(B74/A74-1,"nm")</f>
        <v>nm</v>
      </c>
      <c r="C75" s="130">
        <f t="shared" ref="C75" si="131">+IFERROR(C74/B74-1,"nm")</f>
        <v>7.735294117647058</v>
      </c>
      <c r="D75" s="130">
        <f t="shared" ref="D75" si="132">+IFERROR(D74/C74-1,"nm")</f>
        <v>0.484006734006734</v>
      </c>
      <c r="E75" s="130">
        <f t="shared" ref="E75" si="133">+IFERROR(E74/D74-1,"nm")</f>
        <v>-1.0368689733408962</v>
      </c>
      <c r="F75" s="130">
        <f t="shared" ref="F75" si="134">+IFERROR(F74/E74-1,"nm")</f>
        <v>4.7692307692307692</v>
      </c>
      <c r="G75" s="130">
        <f t="shared" ref="G75" si="135">+IFERROR(G74/F74-1,"nm")</f>
        <v>-17.333333333333332</v>
      </c>
      <c r="H75" s="130">
        <f t="shared" ref="H75" si="136">+IFERROR(H74/G74-1,"nm")</f>
        <v>-1.0628571428571429</v>
      </c>
      <c r="I75" s="130">
        <f t="shared" ref="I75" si="137">+IFERROR(I74/H74-1,"nm")</f>
        <v>-0.64675324675324675</v>
      </c>
      <c r="J75" s="130">
        <f>+SUM(B75:I75)/8</f>
        <v>-0.88641013442500727</v>
      </c>
      <c r="K75" s="61">
        <f>+J75</f>
        <v>-0.88641013442500727</v>
      </c>
      <c r="L75" s="61">
        <f t="shared" ref="L75:N75" si="138">+K75</f>
        <v>-0.88641013442500727</v>
      </c>
      <c r="M75" s="61">
        <f t="shared" si="138"/>
        <v>-0.88641013442500727</v>
      </c>
      <c r="N75" s="61">
        <f t="shared" si="138"/>
        <v>-0.88641013442500727</v>
      </c>
    </row>
    <row r="76" spans="1:16" x14ac:dyDescent="0.25">
      <c r="A76" s="137" t="s">
        <v>192</v>
      </c>
      <c r="B76" s="139">
        <f>+B70+B72+B73+B74</f>
        <v>-2790</v>
      </c>
      <c r="C76" s="139">
        <f>+C70+C72+C73+C74</f>
        <v>-2671</v>
      </c>
      <c r="D76" s="139">
        <f>+D70+D72+D73+D74</f>
        <v>-2148</v>
      </c>
      <c r="E76" s="139">
        <f>+E70+E72+E73+E74</f>
        <v>-4835</v>
      </c>
      <c r="F76" s="139">
        <f>+F70+F72+F73+F74</f>
        <v>-5293</v>
      </c>
      <c r="G76" s="139">
        <f>+G70+G72+G73+G74</f>
        <v>2491</v>
      </c>
      <c r="H76" s="139">
        <f>+H70+H72+H73+H74</f>
        <v>-1459</v>
      </c>
      <c r="I76" s="139">
        <f>+I70+I72+I73+I74</f>
        <v>-4836</v>
      </c>
      <c r="J76" s="139">
        <f>+J70+J72+J73+J74</f>
        <v>-5264.232088442689</v>
      </c>
      <c r="K76" s="139">
        <f>+K70+K72+K73+K74</f>
        <v>-5248.2815192117432</v>
      </c>
      <c r="L76" s="139">
        <f>+L70+L72+L73+L74</f>
        <v>-5304.6926502296492</v>
      </c>
      <c r="M76" s="139">
        <f>+M70+M72+M73+M74</f>
        <v>-5391.9468638132694</v>
      </c>
      <c r="N76" s="139">
        <f>+N70+N72+N73+N74</f>
        <v>9826.9728235219009</v>
      </c>
    </row>
    <row r="77" spans="1:16" x14ac:dyDescent="0.25">
      <c r="A77" s="131" t="s">
        <v>193</v>
      </c>
      <c r="B77" s="76">
        <f>+Historicals!C103</f>
        <v>-83</v>
      </c>
      <c r="C77" s="76">
        <f>+Historicals!D103</f>
        <v>-105</v>
      </c>
      <c r="D77" s="76">
        <f>+Historicals!E103</f>
        <v>-20</v>
      </c>
      <c r="E77" s="76">
        <f>+Historicals!F103</f>
        <v>45</v>
      </c>
      <c r="F77" s="76">
        <f>+Historicals!G103</f>
        <v>-129</v>
      </c>
      <c r="G77" s="76">
        <f>+Historicals!H103</f>
        <v>-66</v>
      </c>
      <c r="H77" s="76">
        <f>+Historicals!I103</f>
        <v>143</v>
      </c>
      <c r="I77" s="76">
        <f>+Historicals!J103</f>
        <v>-143</v>
      </c>
      <c r="J77" s="76">
        <f>+I77*(1+J78)</f>
        <v>95.026520784133211</v>
      </c>
      <c r="K77" s="76">
        <f t="shared" ref="K77:M77" si="139">+J77*(1+K78)</f>
        <v>-63.147130435925185</v>
      </c>
      <c r="L77" s="76">
        <f t="shared" si="139"/>
        <v>41.962602117677029</v>
      </c>
      <c r="M77" s="76">
        <f t="shared" si="139"/>
        <v>-27.885035540501736</v>
      </c>
      <c r="N77" s="76">
        <f>+M77*(1+N78)</f>
        <v>18.530195170320148</v>
      </c>
    </row>
    <row r="78" spans="1:16" x14ac:dyDescent="0.25">
      <c r="A78" s="144" t="s">
        <v>129</v>
      </c>
      <c r="B78" s="130" t="str">
        <f>+(IFERROR(B77/A77-1,"nm"))</f>
        <v>nm</v>
      </c>
      <c r="C78" s="130">
        <f t="shared" ref="C78:I78" si="140">+(IFERROR(C77/B77-1,"nm"))</f>
        <v>0.26506024096385539</v>
      </c>
      <c r="D78" s="130">
        <f t="shared" si="140"/>
        <v>-0.80952380952380953</v>
      </c>
      <c r="E78" s="130">
        <f t="shared" si="140"/>
        <v>-3.25</v>
      </c>
      <c r="F78" s="130">
        <f t="shared" si="140"/>
        <v>-3.8666666666666667</v>
      </c>
      <c r="G78" s="130">
        <f t="shared" si="140"/>
        <v>-0.48837209302325579</v>
      </c>
      <c r="H78" s="130">
        <f t="shared" si="140"/>
        <v>-3.1666666666666665</v>
      </c>
      <c r="I78" s="130">
        <f t="shared" si="140"/>
        <v>-2</v>
      </c>
      <c r="J78" s="130">
        <f>+SUM(B78:I78)/8</f>
        <v>-1.6645211243645679</v>
      </c>
      <c r="K78" s="61">
        <f>+J78</f>
        <v>-1.6645211243645679</v>
      </c>
      <c r="L78" s="61">
        <f t="shared" ref="L78:N78" si="141">+K78</f>
        <v>-1.6645211243645679</v>
      </c>
      <c r="M78" s="61">
        <f t="shared" si="141"/>
        <v>-1.6645211243645679</v>
      </c>
      <c r="N78" s="61">
        <f t="shared" si="141"/>
        <v>-1.6645211243645679</v>
      </c>
    </row>
    <row r="79" spans="1:16" x14ac:dyDescent="0.25">
      <c r="A79" s="137" t="s">
        <v>194</v>
      </c>
      <c r="B79" s="139">
        <f>+B65+B69+B76+B77</f>
        <v>1632</v>
      </c>
      <c r="C79" s="139">
        <f>+C65+C69+C76+C77</f>
        <v>-714</v>
      </c>
      <c r="D79" s="139">
        <f>+D65+D69+D76+D77</f>
        <v>670</v>
      </c>
      <c r="E79" s="139">
        <f>+E65+E69+E76+E77</f>
        <v>441</v>
      </c>
      <c r="F79" s="139">
        <f>+F65+F69+F76+F77</f>
        <v>217</v>
      </c>
      <c r="G79" s="139">
        <f>+G65+G69+G76+G77</f>
        <v>3882</v>
      </c>
      <c r="H79" s="139">
        <f>+H65+H69+H76+H77</f>
        <v>1541</v>
      </c>
      <c r="I79" s="139">
        <f>+I65+I69+I76+I77</f>
        <v>-1315</v>
      </c>
      <c r="J79" s="139">
        <f>+J65+J69+J76+J77</f>
        <v>-3951.1574059360346</v>
      </c>
      <c r="K79" s="139">
        <f>+K65+K69+K76+K77</f>
        <v>-3230.261187251001</v>
      </c>
      <c r="L79" s="139">
        <f>+L65+L69+L76+L77</f>
        <v>-3116.45649052823</v>
      </c>
      <c r="M79" s="139">
        <f>+M65+M69+M76+M77</f>
        <v>-3224.3334506103215</v>
      </c>
      <c r="N79" s="139">
        <f>+N65+N69+N76+N77</f>
        <v>12068.628419222199</v>
      </c>
    </row>
    <row r="80" spans="1:16" x14ac:dyDescent="0.25">
      <c r="A80" s="131" t="s">
        <v>195</v>
      </c>
      <c r="B80" s="76">
        <f>+Historicals!C105</f>
        <v>2220</v>
      </c>
      <c r="C80" s="76">
        <f>+Historicals!D105</f>
        <v>3852</v>
      </c>
      <c r="D80" s="76">
        <f>+Historicals!E105</f>
        <v>3138</v>
      </c>
      <c r="E80" s="76">
        <f>+Historicals!F105</f>
        <v>3808</v>
      </c>
      <c r="F80" s="76">
        <f>+Historicals!G105</f>
        <v>4249</v>
      </c>
      <c r="G80" s="76">
        <f>+Historicals!H105</f>
        <v>4466</v>
      </c>
      <c r="H80" s="76">
        <f>+Historicals!I105</f>
        <v>8348</v>
      </c>
      <c r="I80" s="76">
        <f>+Historicals!J105</f>
        <v>9889</v>
      </c>
      <c r="J80" s="138">
        <f>+I24</f>
        <v>8574</v>
      </c>
      <c r="K80" s="138">
        <f>+J24</f>
        <v>4622.8425940639654</v>
      </c>
      <c r="L80" s="138">
        <f>+K24</f>
        <v>1392.5814068129644</v>
      </c>
      <c r="M80" s="138">
        <f>+L24</f>
        <v>-1723.8750837152656</v>
      </c>
      <c r="N80" s="138">
        <f>+M24</f>
        <v>-4948.2085343255876</v>
      </c>
    </row>
    <row r="81" spans="1:14" ht="15.75" thickBot="1" x14ac:dyDescent="0.3">
      <c r="A81" s="135" t="s">
        <v>196</v>
      </c>
      <c r="B81" s="140">
        <f>+B79+B80</f>
        <v>3852</v>
      </c>
      <c r="C81" s="140">
        <f t="shared" ref="C81:N81" si="142">+C79+C80</f>
        <v>3138</v>
      </c>
      <c r="D81" s="140">
        <f t="shared" si="142"/>
        <v>3808</v>
      </c>
      <c r="E81" s="140">
        <f t="shared" si="142"/>
        <v>4249</v>
      </c>
      <c r="F81" s="140">
        <f t="shared" si="142"/>
        <v>4466</v>
      </c>
      <c r="G81" s="140">
        <f t="shared" si="142"/>
        <v>8348</v>
      </c>
      <c r="H81" s="140">
        <f t="shared" si="142"/>
        <v>9889</v>
      </c>
      <c r="I81" s="140">
        <f t="shared" si="142"/>
        <v>8574</v>
      </c>
      <c r="J81" s="140">
        <f t="shared" si="142"/>
        <v>4622.8425940639654</v>
      </c>
      <c r="K81" s="140">
        <f t="shared" si="142"/>
        <v>1392.5814068129644</v>
      </c>
      <c r="L81" s="140">
        <f t="shared" si="142"/>
        <v>-1723.8750837152656</v>
      </c>
      <c r="M81" s="140">
        <f t="shared" si="142"/>
        <v>-4948.2085343255876</v>
      </c>
      <c r="N81" s="140">
        <f t="shared" si="142"/>
        <v>7120.4198848966116</v>
      </c>
    </row>
    <row r="82" spans="1:14" ht="15.75" thickTop="1" x14ac:dyDescent="0.25">
      <c r="A82" s="129" t="s">
        <v>177</v>
      </c>
      <c r="B82" s="129">
        <f>+B81-B24</f>
        <v>0</v>
      </c>
      <c r="C82" s="129">
        <f>+C81-C24</f>
        <v>0</v>
      </c>
      <c r="D82" s="129">
        <f>+D81-D24</f>
        <v>0</v>
      </c>
      <c r="E82" s="129">
        <f>+E81-E24</f>
        <v>0</v>
      </c>
      <c r="F82" s="129">
        <f>+F81-F24</f>
        <v>0</v>
      </c>
      <c r="G82" s="129">
        <f>+G81-G24</f>
        <v>0</v>
      </c>
      <c r="H82" s="129">
        <f>+H81-H24</f>
        <v>0</v>
      </c>
      <c r="I82" s="129">
        <f>+I81-I24</f>
        <v>0</v>
      </c>
      <c r="J82" s="159">
        <f>+J81-J24</f>
        <v>0</v>
      </c>
      <c r="K82" s="159">
        <f>+K81-K24</f>
        <v>0</v>
      </c>
      <c r="L82" s="159">
        <f>+L81-L24</f>
        <v>0</v>
      </c>
      <c r="M82" s="159">
        <f>+M81-M24</f>
        <v>0</v>
      </c>
      <c r="N82" s="159">
        <f>+N81-N24</f>
        <v>0</v>
      </c>
    </row>
    <row r="83" spans="1:14" x14ac:dyDescent="0.25">
      <c r="A83" s="142" t="s">
        <v>197</v>
      </c>
      <c r="B83" s="77">
        <f>+(B45+B41)-B24</f>
        <v>-2666</v>
      </c>
      <c r="C83" s="77">
        <f>+(C45+C41)-C24</f>
        <v>-1084</v>
      </c>
      <c r="D83" s="77">
        <f>+(D45+D41)-D24</f>
        <v>-331</v>
      </c>
      <c r="E83" s="77">
        <f>+(E45+E41)-E24</f>
        <v>-775</v>
      </c>
      <c r="F83" s="77">
        <f>+(F45+F41)-F24</f>
        <v>-996</v>
      </c>
      <c r="G83" s="77">
        <f>+(G45+G41)-G24</f>
        <v>1061</v>
      </c>
      <c r="H83" s="77">
        <f>+(H45+H41)-H24</f>
        <v>-476</v>
      </c>
      <c r="I83" s="77">
        <f>+(I45+I41)-I24</f>
        <v>846</v>
      </c>
      <c r="J83" s="77">
        <f>+(J45+J41)-J24</f>
        <v>4551.1222884055906</v>
      </c>
      <c r="K83" s="77">
        <f>+(K45+K41)-K24</f>
        <v>7656.4149162425856</v>
      </c>
      <c r="L83" s="77">
        <f>+(L45+L41)-L24</f>
        <v>10709.396155762881</v>
      </c>
      <c r="M83" s="77">
        <f>+(M45+M41)-M24</f>
        <v>13901.488637049291</v>
      </c>
      <c r="N83" s="77">
        <f>+(N45+N41)-N24</f>
        <v>1832.8602178270921</v>
      </c>
    </row>
    <row r="84" spans="1:14" x14ac:dyDescent="0.25">
      <c r="A84" s="129"/>
      <c r="B84" s="111"/>
      <c r="C84" s="111"/>
      <c r="D84" s="111"/>
      <c r="E84" s="111"/>
      <c r="F84" s="111"/>
      <c r="G84" s="111"/>
      <c r="H84" s="111"/>
      <c r="I84" s="111"/>
    </row>
    <row r="85" spans="1:14" x14ac:dyDescent="0.25">
      <c r="A85" s="1"/>
      <c r="B85" s="69"/>
      <c r="C85" s="69"/>
      <c r="D85" s="69"/>
      <c r="E85" s="69"/>
      <c r="F85" s="69"/>
      <c r="G85" s="69"/>
      <c r="H85" s="69"/>
      <c r="I85" s="69"/>
    </row>
    <row r="86" spans="1:14" x14ac:dyDescent="0.25">
      <c r="A86" s="1" t="s">
        <v>202</v>
      </c>
    </row>
    <row r="87" spans="1:14" x14ac:dyDescent="0.25">
      <c r="A87" t="s">
        <v>165</v>
      </c>
      <c r="B87" s="67"/>
      <c r="C87" s="67"/>
      <c r="D87" s="67"/>
      <c r="E87" s="67"/>
      <c r="F87" s="67"/>
      <c r="G87" s="67"/>
      <c r="H87" s="67"/>
      <c r="I87" s="76"/>
      <c r="J87" s="76">
        <f>+I88+J89-J90</f>
        <v>4926.730952657229</v>
      </c>
      <c r="K87" s="76">
        <f>+J88+K89-K90</f>
        <v>5162.4770381494873</v>
      </c>
      <c r="L87" s="76">
        <f>+K88+K89-K90</f>
        <v>5398.2231236417456</v>
      </c>
      <c r="M87" s="76">
        <f>+L88+L89-L90</f>
        <v>5739.8673846105276</v>
      </c>
      <c r="N87" s="76">
        <f>+M88+N89-N90</f>
        <v>6313.6069358982877</v>
      </c>
    </row>
    <row r="88" spans="1:14" x14ac:dyDescent="0.25">
      <c r="A88" t="s">
        <v>209</v>
      </c>
      <c r="B88" s="67"/>
      <c r="C88" s="67"/>
      <c r="D88" s="67"/>
      <c r="E88" s="67"/>
      <c r="F88" s="67"/>
      <c r="G88" s="67"/>
      <c r="H88" s="67"/>
      <c r="I88" s="76">
        <f>+I32</f>
        <v>4791</v>
      </c>
      <c r="J88" s="76">
        <f>+J87</f>
        <v>4926.730952657229</v>
      </c>
      <c r="K88" s="76">
        <f>+K87</f>
        <v>5162.4770381494873</v>
      </c>
      <c r="L88" s="76">
        <f t="shared" ref="L88:N88" si="143">+L87</f>
        <v>5398.2231236417456</v>
      </c>
      <c r="M88" s="76">
        <f t="shared" si="143"/>
        <v>5739.8673846105276</v>
      </c>
      <c r="N88" s="76">
        <f t="shared" si="143"/>
        <v>6313.6069358982877</v>
      </c>
    </row>
    <row r="89" spans="1:14" x14ac:dyDescent="0.25">
      <c r="A89" t="s">
        <v>135</v>
      </c>
      <c r="B89" s="67"/>
      <c r="C89" s="67"/>
      <c r="D89" s="67"/>
      <c r="E89" s="67"/>
      <c r="F89" s="67"/>
      <c r="G89" s="67"/>
      <c r="H89" s="67"/>
      <c r="J89" s="76">
        <f>+J62</f>
        <v>826.71079136690651</v>
      </c>
      <c r="K89" s="76">
        <f>+K62</f>
        <v>901.65004295843903</v>
      </c>
      <c r="L89" s="76">
        <f>+L62</f>
        <v>983.38234901078681</v>
      </c>
      <c r="M89" s="76">
        <f>+M62</f>
        <v>1072.5234828060093</v>
      </c>
      <c r="N89" s="76">
        <f>+N62</f>
        <v>1169.7450359236764</v>
      </c>
    </row>
    <row r="90" spans="1:14" x14ac:dyDescent="0.25">
      <c r="A90" t="s">
        <v>132</v>
      </c>
      <c r="B90" s="67"/>
      <c r="C90" s="67"/>
      <c r="D90" s="67"/>
      <c r="E90" s="67"/>
      <c r="F90" s="67"/>
      <c r="G90" s="67"/>
      <c r="H90" s="67"/>
      <c r="J90" s="76">
        <f>+J6</f>
        <v>690.97983870967744</v>
      </c>
      <c r="K90" s="76">
        <f>+K6</f>
        <v>665.90395746618105</v>
      </c>
      <c r="L90" s="76">
        <f>+L6</f>
        <v>641.73808804200519</v>
      </c>
      <c r="M90" s="76">
        <f>+M6</f>
        <v>618.44920581467443</v>
      </c>
      <c r="N90" s="76">
        <f>+N6</f>
        <v>596.0054846359161</v>
      </c>
    </row>
    <row r="91" spans="1:14" x14ac:dyDescent="0.25">
      <c r="B91" s="67"/>
      <c r="C91" s="67"/>
      <c r="D91" s="67"/>
      <c r="E91" s="67"/>
      <c r="F91" s="67"/>
      <c r="G91" s="67"/>
      <c r="H91" s="67"/>
      <c r="J91" s="76"/>
      <c r="K91" s="76"/>
      <c r="L91" s="76"/>
      <c r="M91" s="76"/>
      <c r="N91" s="76"/>
    </row>
    <row r="92" spans="1:14" s="76" customFormat="1" x14ac:dyDescent="0.25">
      <c r="A92" s="76" t="s">
        <v>210</v>
      </c>
      <c r="B92" s="76">
        <f>+B41+B43+B45</f>
        <v>1260</v>
      </c>
      <c r="C92" s="76">
        <f>+C41+C43+C45</f>
        <v>2055</v>
      </c>
      <c r="D92" s="76">
        <f>+D41+D43+D45</f>
        <v>3802</v>
      </c>
      <c r="E92" s="76">
        <f>+E41+E43+E45</f>
        <v>3810</v>
      </c>
      <c r="F92" s="76">
        <f>+F41+F43+F45</f>
        <v>3479</v>
      </c>
      <c r="G92" s="76">
        <f>+G41+G43+G45</f>
        <v>9657</v>
      </c>
      <c r="H92" s="76">
        <f>+H41+H43+H45</f>
        <v>9415</v>
      </c>
      <c r="I92" s="76">
        <f>+I41+I43+I45</f>
        <v>9430</v>
      </c>
      <c r="J92" s="76">
        <f>+J41+J43+J45</f>
        <v>9183.964882469556</v>
      </c>
      <c r="K92" s="76">
        <f>+K41+K43+K45</f>
        <v>9058.9963230555495</v>
      </c>
      <c r="L92" s="76">
        <f>+L41+L43+L45</f>
        <v>8995.5210720476152</v>
      </c>
      <c r="M92" s="76">
        <f>+M41+M43+M45</f>
        <v>8963.2801027237037</v>
      </c>
      <c r="N92" s="76">
        <f>+SUM(N41:N48)</f>
        <v>24265.965483369589</v>
      </c>
    </row>
    <row r="93" spans="1:14" s="76" customFormat="1" x14ac:dyDescent="0.25">
      <c r="A93" s="76" t="s">
        <v>211</v>
      </c>
      <c r="B93" s="76">
        <f>+B92-B24</f>
        <v>-2592</v>
      </c>
      <c r="C93" s="76">
        <f>+C92-C24</f>
        <v>-1083</v>
      </c>
      <c r="D93" s="76">
        <f>+D92-D24</f>
        <v>-6</v>
      </c>
      <c r="E93" s="76">
        <f>+E92-E24</f>
        <v>-439</v>
      </c>
      <c r="F93" s="76">
        <f>+F92-F24</f>
        <v>-987</v>
      </c>
      <c r="G93" s="76">
        <f>+G92-G24</f>
        <v>1309</v>
      </c>
      <c r="H93" s="76">
        <f>+H92-H24</f>
        <v>-474</v>
      </c>
      <c r="I93" s="76">
        <f>+I92-I24</f>
        <v>856</v>
      </c>
      <c r="J93" s="76">
        <f>+J92-J24</f>
        <v>4561.1222884055906</v>
      </c>
      <c r="K93" s="76">
        <f>+K92-K24</f>
        <v>7666.4149162425856</v>
      </c>
      <c r="L93" s="76">
        <f>+L92-L24</f>
        <v>10719.396155762881</v>
      </c>
      <c r="M93" s="76">
        <f>+M92-M24</f>
        <v>13911.488637049291</v>
      </c>
      <c r="N93" s="76">
        <f>+N92-N24</f>
        <v>17145.545598472978</v>
      </c>
    </row>
    <row r="94" spans="1:14" s="76" customFormat="1" x14ac:dyDescent="0.25">
      <c r="A94" s="76" t="s">
        <v>216</v>
      </c>
      <c r="C94" s="76">
        <f>+C92-B92</f>
        <v>795</v>
      </c>
      <c r="D94" s="76">
        <f t="shared" ref="D94:N94" si="144">+D92-C92</f>
        <v>1747</v>
      </c>
      <c r="E94" s="76">
        <f t="shared" si="144"/>
        <v>8</v>
      </c>
      <c r="F94" s="76">
        <f t="shared" si="144"/>
        <v>-331</v>
      </c>
      <c r="G94" s="76">
        <f t="shared" si="144"/>
        <v>6178</v>
      </c>
      <c r="H94" s="76">
        <f t="shared" si="144"/>
        <v>-242</v>
      </c>
      <c r="I94" s="76">
        <f t="shared" si="144"/>
        <v>15</v>
      </c>
      <c r="J94" s="76">
        <f>+J92-I92</f>
        <v>-246.03511753044404</v>
      </c>
      <c r="K94" s="76">
        <f t="shared" si="144"/>
        <v>-124.96855941400645</v>
      </c>
      <c r="L94" s="76">
        <f t="shared" si="144"/>
        <v>-63.475251007934276</v>
      </c>
      <c r="M94" s="76">
        <f t="shared" si="144"/>
        <v>-32.240969323911486</v>
      </c>
      <c r="N94" s="76">
        <f t="shared" si="144"/>
        <v>15302.685380645886</v>
      </c>
    </row>
    <row r="95" spans="1:14" s="76" customFormat="1" x14ac:dyDescent="0.25">
      <c r="A95" s="76" t="s">
        <v>212</v>
      </c>
      <c r="B95" s="76">
        <f>+B60</f>
        <v>53</v>
      </c>
      <c r="C95" s="76">
        <f>+C60</f>
        <v>70</v>
      </c>
      <c r="D95" s="76">
        <f>+D60</f>
        <v>98</v>
      </c>
      <c r="E95" s="76">
        <f>+E60</f>
        <v>125</v>
      </c>
      <c r="F95" s="76">
        <f>+F60</f>
        <v>153</v>
      </c>
      <c r="G95" s="76">
        <f>+G60</f>
        <v>140</v>
      </c>
      <c r="H95" s="76">
        <f>+H60</f>
        <v>293</v>
      </c>
      <c r="I95" s="76">
        <f>+I60</f>
        <v>290</v>
      </c>
      <c r="J95" s="76">
        <f>+J93*J98</f>
        <v>-14223.645860778177</v>
      </c>
      <c r="K95" s="76">
        <f>+K93*K98</f>
        <v>-23907.355228693075</v>
      </c>
      <c r="L95" s="76">
        <f>+L93*L98</f>
        <v>-33427.93398645227</v>
      </c>
      <c r="M95" s="76">
        <f>+M93*M98</f>
        <v>-43382.32462493304</v>
      </c>
      <c r="N95" s="76">
        <f>+N93*N98</f>
        <v>-53467.57952586114</v>
      </c>
    </row>
    <row r="96" spans="1:14" s="164" customFormat="1" x14ac:dyDescent="0.25">
      <c r="A96" s="162" t="s">
        <v>129</v>
      </c>
      <c r="B96" s="163" t="str">
        <f t="shared" ref="B96:I96" si="145">+IFERROR(B95/A95-1,"nm")</f>
        <v>nm</v>
      </c>
      <c r="C96" s="163">
        <f t="shared" si="145"/>
        <v>0.320754716981132</v>
      </c>
      <c r="D96" s="163">
        <f t="shared" si="145"/>
        <v>0.39999999999999991</v>
      </c>
      <c r="E96" s="163">
        <f t="shared" si="145"/>
        <v>0.27551020408163263</v>
      </c>
      <c r="F96" s="163">
        <f t="shared" si="145"/>
        <v>0.22399999999999998</v>
      </c>
      <c r="G96" s="163">
        <f t="shared" si="145"/>
        <v>-8.496732026143794E-2</v>
      </c>
      <c r="H96" s="163">
        <f t="shared" si="145"/>
        <v>1.092857142857143</v>
      </c>
      <c r="I96" s="163">
        <f t="shared" si="145"/>
        <v>-1.0238907849829393E-2</v>
      </c>
      <c r="J96" s="163">
        <f>I96</f>
        <v>-1.0238907849829393E-2</v>
      </c>
      <c r="K96" s="163">
        <f t="shared" ref="K96:N96" si="146">J96</f>
        <v>-1.0238907849829393E-2</v>
      </c>
      <c r="L96" s="163">
        <f t="shared" si="146"/>
        <v>-1.0238907849829393E-2</v>
      </c>
      <c r="M96" s="163">
        <f t="shared" si="146"/>
        <v>-1.0238907849829393E-2</v>
      </c>
      <c r="N96" s="163">
        <f t="shared" si="146"/>
        <v>-1.0238907849829393E-2</v>
      </c>
    </row>
    <row r="97" spans="1:15" x14ac:dyDescent="0.25">
      <c r="B97">
        <v>53</v>
      </c>
      <c r="C97">
        <v>70</v>
      </c>
      <c r="D97">
        <v>98</v>
      </c>
      <c r="E97">
        <v>125</v>
      </c>
      <c r="F97">
        <v>153</v>
      </c>
      <c r="G97">
        <v>140</v>
      </c>
      <c r="H97">
        <v>293</v>
      </c>
      <c r="I97">
        <v>290</v>
      </c>
      <c r="J97" s="76">
        <f>I97*(1+J96)</f>
        <v>287.03071672354946</v>
      </c>
      <c r="K97" s="76">
        <f t="shared" ref="K97:M97" si="147">J97*(1+K96)</f>
        <v>284.09183566494653</v>
      </c>
      <c r="L97" s="76">
        <f t="shared" si="147"/>
        <v>281.18304553868427</v>
      </c>
      <c r="M97" s="76">
        <f t="shared" si="147"/>
        <v>278.30403824647931</v>
      </c>
      <c r="N97" s="76">
        <f>M97*(1+N96)</f>
        <v>275.45450884463821</v>
      </c>
    </row>
    <row r="98" spans="1:15" x14ac:dyDescent="0.25">
      <c r="A98" t="s">
        <v>208</v>
      </c>
      <c r="B98" s="67" t="str">
        <f t="shared" ref="B98:I98" si="148">+IFERROR(B95/A$93,"nm")</f>
        <v>nm</v>
      </c>
      <c r="C98" s="67">
        <f t="shared" si="148"/>
        <v>-2.7006172839506171E-2</v>
      </c>
      <c r="D98" s="67">
        <f t="shared" si="148"/>
        <v>-9.0489381348107106E-2</v>
      </c>
      <c r="E98" s="67">
        <f t="shared" si="148"/>
        <v>-20.833333333333332</v>
      </c>
      <c r="F98" s="67">
        <f t="shared" si="148"/>
        <v>-0.34851936218678814</v>
      </c>
      <c r="G98" s="67">
        <f t="shared" si="148"/>
        <v>-0.14184397163120568</v>
      </c>
      <c r="H98" s="67">
        <f t="shared" si="148"/>
        <v>0.22383498854087089</v>
      </c>
      <c r="I98" s="67">
        <f t="shared" si="148"/>
        <v>-0.61181434599156115</v>
      </c>
      <c r="J98" s="67">
        <f>+AVERAGE(B98:I98)</f>
        <v>-3.1184530826842329</v>
      </c>
      <c r="K98" s="67">
        <f>+J98</f>
        <v>-3.1184530826842329</v>
      </c>
      <c r="L98" s="67">
        <f t="shared" ref="L98:N98" si="149">+K98</f>
        <v>-3.1184530826842329</v>
      </c>
      <c r="M98" s="67">
        <f t="shared" si="149"/>
        <v>-3.1184530826842329</v>
      </c>
      <c r="N98" s="67">
        <f t="shared" si="149"/>
        <v>-3.1184530826842329</v>
      </c>
      <c r="O98" t="s">
        <v>213</v>
      </c>
    </row>
    <row r="99" spans="1:15" s="76" customFormat="1" x14ac:dyDescent="0.25">
      <c r="A99" s="76" t="s">
        <v>181</v>
      </c>
      <c r="C99" s="76">
        <f>+C28-B28</f>
        <v>324</v>
      </c>
      <c r="D99" s="76">
        <f>+D28-C28</f>
        <v>796</v>
      </c>
      <c r="E99" s="76">
        <f>+E28-D28</f>
        <v>-204</v>
      </c>
      <c r="F99" s="76">
        <f>+F28-E28</f>
        <v>802</v>
      </c>
      <c r="G99" s="76">
        <f>+G28-F28</f>
        <v>586</v>
      </c>
      <c r="H99" s="76">
        <f>+H28-G28</f>
        <v>613</v>
      </c>
      <c r="I99" s="76">
        <f>+I28-H28</f>
        <v>1248</v>
      </c>
      <c r="J99" s="76">
        <f>+J28-I28</f>
        <v>-172.20234917816379</v>
      </c>
      <c r="K99" s="76">
        <f>+K28-J28</f>
        <v>656.79661142653094</v>
      </c>
      <c r="L99" s="76">
        <f>+L28-K28</f>
        <v>701.93534979296237</v>
      </c>
      <c r="M99" s="76">
        <f>+M28-L28</f>
        <v>750.17627484224977</v>
      </c>
      <c r="N99" s="76">
        <f>+N28-M28</f>
        <v>801.73258620211345</v>
      </c>
      <c r="O99" s="158" t="s">
        <v>226</v>
      </c>
    </row>
    <row r="100" spans="1:15" x14ac:dyDescent="0.25">
      <c r="A100" s="131"/>
      <c r="B100" s="67"/>
      <c r="C100" s="67"/>
      <c r="D100" s="67"/>
      <c r="E100" s="67"/>
      <c r="F100" s="67"/>
      <c r="G100" s="67"/>
      <c r="H100" s="67"/>
      <c r="I100" s="67"/>
      <c r="J100" s="76"/>
      <c r="K100" s="76"/>
      <c r="L100" s="76"/>
      <c r="M100" s="76"/>
      <c r="N100" s="76"/>
    </row>
    <row r="101" spans="1:15" x14ac:dyDescent="0.25">
      <c r="J101" s="87"/>
      <c r="K101" s="87"/>
    </row>
    <row r="102" spans="1:15" x14ac:dyDescent="0.25">
      <c r="A102" t="s">
        <v>236</v>
      </c>
      <c r="B102" s="166">
        <v>1610.8</v>
      </c>
      <c r="G102" s="61"/>
    </row>
    <row r="103" spans="1:15" x14ac:dyDescent="0.25">
      <c r="A103" t="s">
        <v>237</v>
      </c>
      <c r="B103">
        <f>+ABS(J70)</f>
        <v>2863</v>
      </c>
    </row>
    <row r="104" spans="1:15" x14ac:dyDescent="0.25">
      <c r="A104" t="s">
        <v>238</v>
      </c>
      <c r="B104" s="165">
        <v>112.69333115384613</v>
      </c>
    </row>
    <row r="105" spans="1:15" x14ac:dyDescent="0.25">
      <c r="A105" t="s">
        <v>239</v>
      </c>
      <c r="B105" s="166">
        <f>B102+(B103/B104)</f>
        <v>1636.2052300228086</v>
      </c>
    </row>
    <row r="106" spans="1:15" x14ac:dyDescent="0.25">
      <c r="J106" s="8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Dr Arewa</cp:lastModifiedBy>
  <dcterms:created xsi:type="dcterms:W3CDTF">2020-05-20T17:26:08Z</dcterms:created>
  <dcterms:modified xsi:type="dcterms:W3CDTF">2024-12-12T15:33:57Z</dcterms:modified>
</cp:coreProperties>
</file>