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SajniShah/Documents/Quill Capital Partners - Investment Analyst Program/Level 2 - Financial Modelling/Task 9 - Building Operational Forecast Model/"/>
    </mc:Choice>
  </mc:AlternateContent>
  <xr:revisionPtr revIDLastSave="0" documentId="13_ncr:1_{EB420AE4-EBE0-4D4A-BC4B-5FB2DB62AF11}" xr6:coauthVersionLast="47" xr6:coauthVersionMax="47" xr10:uidLastSave="{00000000-0000-0000-0000-000000000000}"/>
  <bookViews>
    <workbookView xWindow="1160" yWindow="740" windowWidth="28240" windowHeight="1702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3" l="1"/>
  <c r="L19" i="3" s="1"/>
  <c r="M19" i="3" s="1"/>
  <c r="N19" i="3" s="1"/>
  <c r="J19" i="3"/>
  <c r="K10" i="3"/>
  <c r="L10" i="3" s="1"/>
  <c r="M10" i="3" s="1"/>
  <c r="N10" i="3" s="1"/>
  <c r="J10" i="3"/>
  <c r="K4" i="3"/>
  <c r="L4" i="3"/>
  <c r="M4" i="3"/>
  <c r="N4" i="3"/>
  <c r="J4" i="3"/>
  <c r="J3" i="3"/>
  <c r="K13" i="3"/>
  <c r="L13" i="3" s="1"/>
  <c r="M13" i="3" s="1"/>
  <c r="N13" i="3" s="1"/>
  <c r="J13" i="3"/>
  <c r="K7" i="3"/>
  <c r="L7" i="3" s="1"/>
  <c r="M7" i="3" s="1"/>
  <c r="N7" i="3" s="1"/>
  <c r="J7" i="3"/>
  <c r="K3" i="3"/>
  <c r="L3" i="3"/>
  <c r="M3" i="3"/>
  <c r="N3" i="3"/>
  <c r="K17" i="3"/>
  <c r="L17" i="3" s="1"/>
  <c r="M17" i="3" s="1"/>
  <c r="N17" i="3" s="1"/>
  <c r="J17" i="3"/>
  <c r="K14" i="3"/>
  <c r="L14" i="3" s="1"/>
  <c r="M14" i="3" s="1"/>
  <c r="N14" i="3" s="1"/>
  <c r="J14" i="3"/>
  <c r="K11" i="3"/>
  <c r="L11" i="3"/>
  <c r="M11" i="3"/>
  <c r="N11" i="3"/>
  <c r="J11" i="3"/>
  <c r="K8" i="3"/>
  <c r="L8" i="3" s="1"/>
  <c r="M8" i="3" s="1"/>
  <c r="N8" i="3" s="1"/>
  <c r="J8" i="3"/>
  <c r="K5" i="3"/>
  <c r="L5" i="3" s="1"/>
  <c r="J5" i="3"/>
  <c r="M5" i="3" l="1"/>
  <c r="N5" i="3" l="1"/>
  <c r="C29" i="3" l="1"/>
  <c r="D29" i="3"/>
  <c r="E29" i="3"/>
  <c r="F29" i="3"/>
  <c r="G29" i="3"/>
  <c r="H29" i="3"/>
  <c r="I29" i="3"/>
  <c r="B29" i="3"/>
  <c r="C48" i="3"/>
  <c r="D48" i="3"/>
  <c r="E48" i="3"/>
  <c r="F48" i="3"/>
  <c r="G48" i="3"/>
  <c r="H48" i="3"/>
  <c r="I48" i="3"/>
  <c r="B48" i="3"/>
  <c r="B38" i="3"/>
  <c r="C31" i="3"/>
  <c r="D31" i="3"/>
  <c r="E31" i="3"/>
  <c r="F31" i="3"/>
  <c r="G31" i="3"/>
  <c r="H31" i="3"/>
  <c r="I31" i="3"/>
  <c r="C27" i="3"/>
  <c r="D27" i="3"/>
  <c r="E27" i="3"/>
  <c r="F27" i="3"/>
  <c r="G27" i="3"/>
  <c r="H27" i="3"/>
  <c r="I27" i="3"/>
  <c r="B21" i="3"/>
  <c r="C5" i="3"/>
  <c r="D5" i="3"/>
  <c r="E5" i="3"/>
  <c r="F5" i="3"/>
  <c r="G5" i="3"/>
  <c r="H5" i="3"/>
  <c r="I5" i="3"/>
  <c r="B5" i="3"/>
  <c r="C17" i="3"/>
  <c r="D17" i="3"/>
  <c r="E17" i="3"/>
  <c r="F17" i="3"/>
  <c r="G17" i="3"/>
  <c r="H17" i="3"/>
  <c r="I17" i="3"/>
  <c r="B17" i="3"/>
  <c r="C14" i="3"/>
  <c r="D14" i="3"/>
  <c r="E14" i="3"/>
  <c r="F14" i="3"/>
  <c r="G14" i="3"/>
  <c r="H14" i="3"/>
  <c r="I14" i="3"/>
  <c r="B14" i="3"/>
  <c r="C11" i="3"/>
  <c r="D11" i="3"/>
  <c r="E11" i="3"/>
  <c r="F11" i="3"/>
  <c r="G11" i="3"/>
  <c r="H11" i="3"/>
  <c r="I11" i="3"/>
  <c r="B11" i="3"/>
  <c r="C8" i="3"/>
  <c r="D8" i="3"/>
  <c r="E8" i="3"/>
  <c r="F8" i="3"/>
  <c r="G8" i="3"/>
  <c r="H8" i="3"/>
  <c r="I8" i="3"/>
  <c r="B9" i="3"/>
  <c r="B10" i="3"/>
  <c r="B8" i="3"/>
  <c r="B126" i="1" l="1"/>
  <c r="B122" i="1"/>
  <c r="B121" i="1"/>
  <c r="B120" i="1"/>
  <c r="B119" i="1"/>
  <c r="B118" i="1" s="1"/>
  <c r="B114" i="1"/>
  <c r="B27" i="3" l="1"/>
  <c r="C3" i="3"/>
  <c r="D3" i="3"/>
  <c r="E3" i="3"/>
  <c r="F3" i="3"/>
  <c r="G3" i="3"/>
  <c r="H3" i="3"/>
  <c r="I3" i="3"/>
  <c r="I65" i="1"/>
  <c r="H65" i="1"/>
  <c r="E187" i="1"/>
  <c r="E190" i="1" s="1"/>
  <c r="E191" i="1" s="1"/>
  <c r="F187" i="1"/>
  <c r="F190" i="1" s="1"/>
  <c r="F191" i="1" s="1"/>
  <c r="G187" i="1"/>
  <c r="G190" i="1" s="1"/>
  <c r="G191" i="1" s="1"/>
  <c r="H187" i="1"/>
  <c r="H190" i="1" s="1"/>
  <c r="H191" i="1" s="1"/>
  <c r="I187" i="1"/>
  <c r="I190" i="1" s="1"/>
  <c r="I191" i="1" s="1"/>
  <c r="D182" i="1"/>
  <c r="D187" i="1" s="1"/>
  <c r="D190" i="1" s="1"/>
  <c r="D191" i="1" s="1"/>
  <c r="C182" i="1"/>
  <c r="C187" i="1" s="1"/>
  <c r="C190" i="1" s="1"/>
  <c r="C191" i="1" s="1"/>
  <c r="B182" i="1"/>
  <c r="B187" i="1" s="1"/>
  <c r="B190" i="1" s="1"/>
  <c r="B191" i="1" s="1"/>
  <c r="D170" i="1"/>
  <c r="D175" i="1" s="1"/>
  <c r="D177" i="1" s="1"/>
  <c r="C170" i="1"/>
  <c r="C175" i="1" s="1"/>
  <c r="C177" i="1" s="1"/>
  <c r="B170" i="1"/>
  <c r="B175" i="1" s="1"/>
  <c r="B177" i="1" s="1"/>
  <c r="B178" i="1" s="1"/>
  <c r="B179" i="1" s="1"/>
  <c r="D158" i="1"/>
  <c r="D163" i="1" s="1"/>
  <c r="D166" i="1" s="1"/>
  <c r="D167" i="1" s="1"/>
  <c r="C158" i="1"/>
  <c r="B158" i="1"/>
  <c r="B163" i="1" s="1"/>
  <c r="B166" i="1" s="1"/>
  <c r="B167" i="1" s="1"/>
  <c r="B146" i="1"/>
  <c r="B151" i="1" s="1"/>
  <c r="B154" i="1" s="1"/>
  <c r="D135" i="1"/>
  <c r="C135" i="1"/>
  <c r="I136" i="1"/>
  <c r="H136" i="1"/>
  <c r="I126" i="1"/>
  <c r="H126" i="1"/>
  <c r="G126" i="1"/>
  <c r="F126" i="1"/>
  <c r="E126" i="1"/>
  <c r="I122" i="1"/>
  <c r="H122" i="1"/>
  <c r="G122" i="1"/>
  <c r="F122" i="1"/>
  <c r="E122" i="1"/>
  <c r="C121" i="1"/>
  <c r="C120" i="1"/>
  <c r="C119" i="1"/>
  <c r="I118" i="1"/>
  <c r="H118" i="1"/>
  <c r="G118" i="1"/>
  <c r="F118" i="1"/>
  <c r="E118" i="1"/>
  <c r="I114" i="1"/>
  <c r="H114" i="1"/>
  <c r="G114" i="1"/>
  <c r="F114" i="1"/>
  <c r="E114" i="1"/>
  <c r="I7" i="1"/>
  <c r="H7" i="1"/>
  <c r="G7" i="1"/>
  <c r="F7" i="1"/>
  <c r="E7" i="1"/>
  <c r="D7" i="1"/>
  <c r="C7" i="1"/>
  <c r="B7" i="1"/>
  <c r="I4" i="1"/>
  <c r="I10" i="1" s="1"/>
  <c r="H4" i="1"/>
  <c r="H10" i="1" s="1"/>
  <c r="H12" i="1" s="1"/>
  <c r="G4" i="1"/>
  <c r="G10" i="1" s="1"/>
  <c r="F4" i="1"/>
  <c r="E4" i="1"/>
  <c r="D4" i="1"/>
  <c r="C4" i="1"/>
  <c r="B4" i="1"/>
  <c r="H1" i="1"/>
  <c r="G1" i="1" s="1"/>
  <c r="F1" i="1" s="1"/>
  <c r="E1" i="1" s="1"/>
  <c r="D1" i="1" s="1"/>
  <c r="C1" i="1" s="1"/>
  <c r="B1" i="1" s="1"/>
  <c r="B31" i="1"/>
  <c r="B37" i="1" s="1"/>
  <c r="C31" i="1"/>
  <c r="C37" i="1" s="1"/>
  <c r="D31" i="1"/>
  <c r="D37" i="1" s="1"/>
  <c r="E31" i="1"/>
  <c r="E37" i="1" s="1"/>
  <c r="F31" i="1"/>
  <c r="F37" i="1" s="1"/>
  <c r="G31" i="1"/>
  <c r="G37" i="1" s="1"/>
  <c r="H31" i="1"/>
  <c r="H37" i="1" s="1"/>
  <c r="I31" i="1"/>
  <c r="I37" i="1" s="1"/>
  <c r="B46" i="1"/>
  <c r="C46" i="1"/>
  <c r="D46" i="1"/>
  <c r="E46" i="1"/>
  <c r="F46" i="1"/>
  <c r="G46" i="1"/>
  <c r="H46" i="1"/>
  <c r="I46" i="1"/>
  <c r="B59" i="1"/>
  <c r="B60" i="1" s="1"/>
  <c r="C59" i="1"/>
  <c r="D59" i="1"/>
  <c r="E59" i="1"/>
  <c r="F59" i="1"/>
  <c r="G59" i="1"/>
  <c r="H59" i="1"/>
  <c r="I59" i="1"/>
  <c r="B77" i="1"/>
  <c r="C77" i="1"/>
  <c r="D77" i="1"/>
  <c r="E77" i="1"/>
  <c r="F77" i="1"/>
  <c r="G77" i="1"/>
  <c r="B86" i="1"/>
  <c r="C86" i="1"/>
  <c r="D86" i="1"/>
  <c r="E86" i="1"/>
  <c r="F86" i="1"/>
  <c r="G86" i="1"/>
  <c r="H86" i="1"/>
  <c r="I86" i="1"/>
  <c r="B99" i="1"/>
  <c r="C99" i="1"/>
  <c r="D99" i="1"/>
  <c r="E99" i="1"/>
  <c r="F99" i="1"/>
  <c r="G99" i="1"/>
  <c r="H99" i="1"/>
  <c r="I99" i="1"/>
  <c r="B104" i="1"/>
  <c r="C104" i="1"/>
  <c r="D104" i="1"/>
  <c r="E104" i="1"/>
  <c r="F104" i="1"/>
  <c r="G104" i="1"/>
  <c r="C151" i="1"/>
  <c r="C154" i="1" s="1"/>
  <c r="D151" i="1"/>
  <c r="D154" i="1" s="1"/>
  <c r="E151" i="1"/>
  <c r="E154" i="1" s="1"/>
  <c r="F151" i="1"/>
  <c r="F154" i="1" s="1"/>
  <c r="G151" i="1"/>
  <c r="G154" i="1" s="1"/>
  <c r="H151" i="1"/>
  <c r="H154" i="1" s="1"/>
  <c r="I151" i="1"/>
  <c r="I154" i="1" s="1"/>
  <c r="C163" i="1"/>
  <c r="C166" i="1" s="1"/>
  <c r="C167" i="1" s="1"/>
  <c r="E163" i="1"/>
  <c r="E166" i="1" s="1"/>
  <c r="E167" i="1" s="1"/>
  <c r="F163" i="1"/>
  <c r="F166" i="1" s="1"/>
  <c r="F167" i="1" s="1"/>
  <c r="G163" i="1"/>
  <c r="G166" i="1" s="1"/>
  <c r="G167" i="1" s="1"/>
  <c r="H163" i="1"/>
  <c r="H166" i="1" s="1"/>
  <c r="H167" i="1" s="1"/>
  <c r="I163" i="1"/>
  <c r="I166" i="1" s="1"/>
  <c r="I167" i="1" s="1"/>
  <c r="E175" i="1"/>
  <c r="E177" i="1" s="1"/>
  <c r="E178" i="1" s="1"/>
  <c r="E179" i="1" s="1"/>
  <c r="F175" i="1"/>
  <c r="F177" i="1" s="1"/>
  <c r="F178" i="1" s="1"/>
  <c r="F179" i="1" s="1"/>
  <c r="G175" i="1"/>
  <c r="G177" i="1" s="1"/>
  <c r="H175" i="1"/>
  <c r="H177" i="1" s="1"/>
  <c r="I175" i="1"/>
  <c r="I177" i="1" s="1"/>
  <c r="I178" i="1" s="1"/>
  <c r="I179" i="1" s="1"/>
  <c r="E135" i="1" l="1"/>
  <c r="F135" i="1"/>
  <c r="F142" i="1" s="1"/>
  <c r="F143" i="1" s="1"/>
  <c r="B135" i="1"/>
  <c r="B142" i="1" s="1"/>
  <c r="B3" i="3" s="1"/>
  <c r="H135" i="1"/>
  <c r="H142" i="1" s="1"/>
  <c r="H143" i="1" s="1"/>
  <c r="I135" i="1"/>
  <c r="I142" i="1" s="1"/>
  <c r="G135" i="1"/>
  <c r="G142" i="1" s="1"/>
  <c r="G143" i="1" s="1"/>
  <c r="D142" i="1"/>
  <c r="D143" i="1" s="1"/>
  <c r="C142" i="1"/>
  <c r="C143" i="1" s="1"/>
  <c r="G101" i="1"/>
  <c r="D60" i="1"/>
  <c r="D61" i="1" s="1"/>
  <c r="C10" i="1"/>
  <c r="C155" i="1" s="1"/>
  <c r="G178" i="1"/>
  <c r="G179" i="1" s="1"/>
  <c r="C60" i="1"/>
  <c r="C61" i="1" s="1"/>
  <c r="B10" i="1"/>
  <c r="B12" i="1" s="1"/>
  <c r="B20" i="1" s="1"/>
  <c r="C101" i="1"/>
  <c r="B101" i="1"/>
  <c r="H178" i="1"/>
  <c r="H179" i="1" s="1"/>
  <c r="D178" i="1"/>
  <c r="D179" i="1" s="1"/>
  <c r="E142" i="1"/>
  <c r="E143" i="1" s="1"/>
  <c r="C178" i="1"/>
  <c r="C179" i="1" s="1"/>
  <c r="F101" i="1"/>
  <c r="E101" i="1"/>
  <c r="D101" i="1"/>
  <c r="F60" i="1"/>
  <c r="F61" i="1" s="1"/>
  <c r="I60" i="1"/>
  <c r="I61" i="1" s="1"/>
  <c r="E60" i="1"/>
  <c r="E61" i="1" s="1"/>
  <c r="H60" i="1"/>
  <c r="H61" i="1" s="1"/>
  <c r="B61" i="1"/>
  <c r="G60" i="1"/>
  <c r="G61" i="1" s="1"/>
  <c r="F10" i="1"/>
  <c r="F155" i="1" s="1"/>
  <c r="D10" i="1"/>
  <c r="D155" i="1" s="1"/>
  <c r="E10" i="1"/>
  <c r="E12" i="1" s="1"/>
  <c r="E20" i="1" s="1"/>
  <c r="G155" i="1"/>
  <c r="G12" i="1"/>
  <c r="G20" i="1" s="1"/>
  <c r="I12" i="1"/>
  <c r="I155" i="1"/>
  <c r="H155" i="1"/>
  <c r="H77" i="1"/>
  <c r="H101" i="1" s="1"/>
  <c r="H103" i="1" s="1"/>
  <c r="I102" i="1" s="1"/>
  <c r="H20" i="1"/>
  <c r="B143" i="1" l="1"/>
  <c r="I143" i="1"/>
  <c r="C12" i="1"/>
  <c r="C20" i="1" s="1"/>
  <c r="E155" i="1"/>
  <c r="B155" i="1"/>
  <c r="D12" i="1"/>
  <c r="D20" i="1" s="1"/>
  <c r="F12" i="1"/>
  <c r="F20" i="1" s="1"/>
  <c r="I77" i="1"/>
  <c r="I101" i="1" s="1"/>
  <c r="I103" i="1" s="1"/>
  <c r="I20" i="1"/>
  <c r="H104" i="1"/>
  <c r="I104" i="1" l="1"/>
  <c r="A51" i="3" l="1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B49" i="3" l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41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H25" i="3"/>
  <c r="G25" i="3"/>
  <c r="F25" i="3"/>
  <c r="E25" i="3"/>
  <c r="D25" i="3"/>
  <c r="C25" i="3"/>
  <c r="B25" i="3"/>
  <c r="I25" i="3"/>
  <c r="J31" i="3"/>
  <c r="B31" i="3"/>
  <c r="B32" i="3" s="1"/>
  <c r="J27" i="3"/>
  <c r="B28" i="3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M41" i="3" l="1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H21" i="3"/>
  <c r="H37" i="3" s="1"/>
  <c r="G21" i="3"/>
  <c r="F21" i="3"/>
  <c r="E21" i="3"/>
  <c r="E37" i="3" s="1"/>
  <c r="D21" i="3"/>
  <c r="D37" i="3" s="1"/>
  <c r="C21" i="3"/>
  <c r="C37" i="3" s="1"/>
  <c r="I21" i="3"/>
  <c r="I50" i="3" s="1"/>
  <c r="J50" i="3" s="1"/>
  <c r="F50" i="3" l="1"/>
  <c r="F47" i="3"/>
  <c r="F40" i="3"/>
  <c r="F22" i="3"/>
  <c r="F44" i="3"/>
  <c r="G44" i="3"/>
  <c r="G50" i="3"/>
  <c r="G47" i="3"/>
  <c r="G40" i="3"/>
  <c r="G22" i="3"/>
  <c r="F37" i="3"/>
  <c r="N41" i="3"/>
  <c r="J49" i="3"/>
  <c r="K50" i="3"/>
  <c r="K48" i="3" s="1"/>
  <c r="K38" i="3" s="1"/>
  <c r="B22" i="3"/>
  <c r="B44" i="3"/>
  <c r="B47" i="3"/>
  <c r="B50" i="3"/>
  <c r="B40" i="3"/>
  <c r="C50" i="3"/>
  <c r="C22" i="3"/>
  <c r="C44" i="3"/>
  <c r="C47" i="3"/>
  <c r="C40" i="3"/>
  <c r="J48" i="3"/>
  <c r="J38" i="3" s="1"/>
  <c r="D40" i="3"/>
  <c r="D22" i="3"/>
  <c r="D50" i="3"/>
  <c r="D44" i="3"/>
  <c r="D47" i="3"/>
  <c r="H50" i="3"/>
  <c r="H44" i="3"/>
  <c r="H22" i="3"/>
  <c r="H47" i="3"/>
  <c r="H40" i="3"/>
  <c r="E50" i="3"/>
  <c r="E22" i="3"/>
  <c r="E44" i="3"/>
  <c r="E47" i="3"/>
  <c r="E40" i="3"/>
  <c r="B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N31" i="3" l="1"/>
  <c r="K47" i="3"/>
  <c r="J45" i="3"/>
  <c r="J46" i="3" s="1"/>
  <c r="L50" i="3"/>
  <c r="L48" i="3" s="1"/>
  <c r="L38" i="3" s="1"/>
  <c r="K49" i="3"/>
  <c r="K37" i="3"/>
  <c r="J35" i="3"/>
  <c r="J36" i="3" s="1"/>
  <c r="L22" i="3"/>
  <c r="N27" i="3"/>
  <c r="N21" i="3" s="1"/>
  <c r="M21" i="3"/>
  <c r="J42" i="3" l="1"/>
  <c r="J43" i="3" s="1"/>
  <c r="J44" i="3"/>
  <c r="L47" i="3"/>
  <c r="K45" i="3"/>
  <c r="K46" i="3" s="1"/>
  <c r="L49" i="3"/>
  <c r="M50" i="3"/>
  <c r="L37" i="3"/>
  <c r="K35" i="3"/>
  <c r="M22" i="3"/>
  <c r="N22" i="3"/>
  <c r="K36" i="3" l="1"/>
  <c r="K42" i="3"/>
  <c r="M47" i="3"/>
  <c r="L45" i="3"/>
  <c r="L46" i="3" s="1"/>
  <c r="M49" i="3"/>
  <c r="N50" i="3"/>
  <c r="M48" i="3"/>
  <c r="M38" i="3" s="1"/>
  <c r="M37" i="3"/>
  <c r="L35" i="3"/>
  <c r="N49" i="3" l="1"/>
  <c r="N48" i="3"/>
  <c r="N38" i="3" s="1"/>
  <c r="N47" i="3"/>
  <c r="M45" i="3"/>
  <c r="M46" i="3" s="1"/>
  <c r="K43" i="3"/>
  <c r="K44" i="3"/>
  <c r="L36" i="3"/>
  <c r="L42" i="3"/>
  <c r="N37" i="3"/>
  <c r="N35" i="3" s="1"/>
  <c r="M35" i="3"/>
  <c r="M36" i="3" s="1"/>
  <c r="N42" i="3" l="1"/>
  <c r="N45" i="3"/>
  <c r="N46" i="3" s="1"/>
  <c r="N44" i="3"/>
  <c r="L44" i="3"/>
  <c r="L43" i="3"/>
  <c r="M42" i="3"/>
  <c r="N36" i="3"/>
  <c r="M44" i="3" l="1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<sst xmlns="http://schemas.openxmlformats.org/spreadsheetml/2006/main" count="295" uniqueCount="161">
  <si>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</si>
  <si>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</si>
  <si>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</si>
  <si>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</si>
  <si>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</si>
  <si>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</si>
  <si>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</si>
  <si>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</si>
  <si>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</si>
  <si>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</si>
  <si>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</si>
  <si>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</si>
  <si>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</si>
  <si>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</si>
  <si>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</si>
  <si>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</si>
  <si>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</si>
  <si>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</si>
  <si>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</si>
  <si>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</si>
  <si>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</si>
  <si>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</si>
  <si>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</si>
  <si>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</si>
  <si>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</si>
  <si>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</si>
  <si>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</si>
  <si>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</si>
  <si>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</si>
  <si>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</si>
  <si>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</si>
  <si>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</si>
  <si>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</si>
  <si>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</si>
  <si>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</si>
  <si>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</si>
  <si>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</si>
  <si>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</si>
  <si>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</si>
  <si>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</si>
  <si>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</si>
  <si>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</si>
  <si>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</si>
  <si>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</si>
  <si>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</si>
  <si>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</si>
  <si>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</si>
  <si>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</si>
  <si>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</si>
  <si>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</si>
  <si>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</si>
  <si>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</si>
  <si>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</si>
  <si>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</si>
  <si>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</si>
  <si>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</si>
  <si>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</si>
  <si>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</si>
  <si>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</si>
  <si>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</si>
  <si>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</si>
  <si>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</si>
  <si>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</si>
  <si>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</si>
  <si>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</si>
  <si>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</si>
  <si>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</si>
  <si>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</si>
  <si>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</si>
  <si>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</si>
  <si>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</si>
  <si>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</si>
  <si>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</si>
  <si>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</si>
  <si>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</si>
  <si>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</si>
  <si>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</si>
  <si>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</si>
  <si>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</si>
  <si>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</si>
  <si>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</si>
  <si>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</si>
  <si>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</si>
  <si>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</si>
  <si>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</si>
  <si>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</si>
  <si>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</si>
  <si>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</si>
  <si>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</si>
  <si>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</si>
  <si>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</si>
  <si>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</si>
  <si>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</si>
  <si>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</si>
  <si>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</si>
  <si>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</si>
  <si>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</si>
  <si>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</si>
  <si>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</si>
  <si>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</si>
  <si>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</si>
  <si>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</si>
  <si>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</si>
  <si>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</si>
  <si>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</si>
  <si>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</si>
  <si>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</si>
  <si>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</si>
  <si>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</si>
  <si>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</si>
  <si>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</si>
  <si>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</si>
  <si>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</si>
  <si>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</si>
  <si>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</si>
  <si>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</si>
  <si>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</si>
  <si>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</si>
  <si>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</si>
  <si>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</si>
  <si>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</si>
  <si>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</si>
  <si>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</si>
  <si>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</si>
  <si>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</si>
  <si>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</si>
  <si>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</si>
  <si>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</si>
  <si>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</si>
  <si>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</si>
  <si>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</si>
  <si>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</si>
  <si>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</si>
  <si>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</si>
  <si>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</si>
  <si>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</si>
  <si>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</si>
  <si>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</si>
  <si>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</si>
  <si>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</si>
  <si>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</si>
  <si>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</si>
  <si>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</si>
  <si>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</si>
  <si>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</si>
  <si>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</si>
  <si>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</si>
  <si>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</si>
  <si>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</si>
  <si>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</si>
  <si>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</si>
  <si>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</si>
  <si>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</si>
  <si>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Investments in reverse repurchase agreements</t>
  </si>
  <si>
    <t>Disposals of property, plant and equipment</t>
  </si>
  <si>
    <t>Long-term debt payments, including current portion</t>
  </si>
  <si>
    <t>Payments on capital lease obligations</t>
  </si>
  <si>
    <t>Excess tax benefits from share-based payment arrangments</t>
  </si>
  <si>
    <t>Tax payments for net share settlement of equity awards</t>
  </si>
  <si>
    <t>Emerging Markets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</si>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</sst>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2" fontId="0" fillId="0" borderId="0" xfId="0" applyNumberFormat="1"/>
    <xf numFmtId="1" fontId="0" fillId="0" borderId="0" xfId="0" applyNumberFormat="1"/>
    <xf numFmtId="165" fontId="0" fillId="0" borderId="0" xfId="1" applyNumberFormat="1" applyFont="1" applyAlignment="1">
      <alignment horizontal="center"/>
    </xf>
    <xf numFmtId="165" fontId="15" fillId="0" borderId="0" xfId="0" applyNumberFormat="1" applyFont="1"/>
    <xf numFmtId="166" fontId="11" fillId="0" borderId="0" xfId="2" applyNumberFormat="1" applyFont="1" applyAlignment="1">
      <alignment horizontal="center"/>
    </xf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623820"/>
          <a:ext cx="8015316" cy="2008447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661920"/>
          <a:ext cx="4038600" cy="3782523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51182"/>
          <a:ext cx="1760220" cy="1185256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97398"/>
          <a:ext cx="1798320" cy="1185257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428375"/>
          <a:ext cx="1943100" cy="1185256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613631"/>
          <a:ext cx="2727960" cy="1419629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68782" y="5865553"/>
          <a:ext cx="1223356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10" zoomScaleNormal="110" workbookViewId="0">
      <selection activeCell="A12" sqref="A12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150</v>
      </c>
    </row>
    <row r="3" spans="1:1" ht="16" x14ac:dyDescent="0.2">
      <c r="A3" s="20" t="s">
        <v>140</v>
      </c>
    </row>
    <row r="4" spans="1:1" ht="16" x14ac:dyDescent="0.2">
      <c r="A4" s="20" t="s">
        <v>151</v>
      </c>
    </row>
    <row r="5" spans="1:1" ht="16" x14ac:dyDescent="0.2">
      <c r="A5" s="38" t="s">
        <v>152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3"/>
  <sheetViews>
    <sheetView workbookViewId="0">
      <pane ySplit="1" topLeftCell="A117" activePane="bottomLeft" state="frozen"/>
      <selection pane="bottomLeft" activeCell="A135" sqref="A135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 s="50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 s="50">
        <v>3.7</v>
      </c>
      <c r="C15">
        <v>2.16</v>
      </c>
      <c r="D15">
        <v>2.5099999999999998</v>
      </c>
      <c r="E15">
        <v>1.17</v>
      </c>
      <c r="F15">
        <v>2.4900000000000002</v>
      </c>
      <c r="G15" s="50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51">
        <v>861.7</v>
      </c>
      <c r="C17" s="51">
        <v>1709</v>
      </c>
      <c r="D17" s="51">
        <v>1672</v>
      </c>
      <c r="E17" s="51">
        <v>1639.1</v>
      </c>
      <c r="F17" s="51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51">
        <v>884.4</v>
      </c>
      <c r="C18" s="51">
        <v>1754.5</v>
      </c>
      <c r="D18" s="51">
        <v>1708.9</v>
      </c>
      <c r="E18" s="51">
        <v>1676.9</v>
      </c>
      <c r="F18" s="51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-0.02</v>
      </c>
      <c r="D20" s="13">
        <f t="shared" si="5"/>
        <v>-0.03</v>
      </c>
      <c r="E20" s="13">
        <f t="shared" si="5"/>
        <v>-0.02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11" t="s">
        <v>67</v>
      </c>
      <c r="B30" s="3">
        <v>389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2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2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">
      <c r="A36" s="2" t="s">
        <v>41</v>
      </c>
      <c r="B36" s="3">
        <v>2201</v>
      </c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6" thickBot="1" x14ac:dyDescent="0.25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6" thickTop="1" x14ac:dyDescent="0.2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2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2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2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2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">
      <c r="A50" s="2" t="s">
        <v>52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/>
      <c r="I50" s="3"/>
    </row>
    <row r="51" spans="1:9" x14ac:dyDescent="0.2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/>
      <c r="H54" s="3"/>
      <c r="I54" s="3"/>
    </row>
    <row r="55" spans="1:9" x14ac:dyDescent="0.2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">
      <c r="A56" s="17" t="s">
        <v>58</v>
      </c>
      <c r="B56" s="3">
        <v>6773</v>
      </c>
      <c r="C56" s="3">
        <v>7786</v>
      </c>
      <c r="D56" s="3">
        <v>5710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">
      <c r="A58" s="17" t="s">
        <v>60</v>
      </c>
      <c r="B58" s="3">
        <v>4685</v>
      </c>
      <c r="C58" s="3">
        <v>4151</v>
      </c>
      <c r="D58" s="3">
        <v>6907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6" thickBot="1" x14ac:dyDescent="0.25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6" thickTop="1" x14ac:dyDescent="0.2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">
      <c r="A63" t="s">
        <v>15</v>
      </c>
    </row>
    <row r="64" spans="1:9" x14ac:dyDescent="0.2">
      <c r="A64" s="1" t="s">
        <v>63</v>
      </c>
    </row>
    <row r="65" spans="1:9" s="1" customFormat="1" x14ac:dyDescent="0.2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">
      <c r="A77" s="25" t="s">
        <v>74</v>
      </c>
      <c r="B77" s="26">
        <f t="shared" ref="B77:H77" si="12">+SUM(B65:B76)</f>
        <v>4680</v>
      </c>
      <c r="C77" s="26">
        <f t="shared" si="12"/>
        <v>3096</v>
      </c>
      <c r="D77" s="26">
        <f t="shared" si="12"/>
        <v>3640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2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">
      <c r="A82" s="2" t="s">
        <v>153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">
      <c r="A84" s="2" t="s">
        <v>154</v>
      </c>
      <c r="B84" s="3">
        <v>0</v>
      </c>
      <c r="C84" s="3">
        <v>10</v>
      </c>
      <c r="D84" s="3">
        <v>13</v>
      </c>
      <c r="E84" s="3">
        <v>3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2" t="s">
        <v>79</v>
      </c>
      <c r="B85" s="3">
        <v>3</v>
      </c>
      <c r="C85" s="3">
        <v>6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2">
      <c r="A86" s="27" t="s">
        <v>80</v>
      </c>
      <c r="B86" s="26">
        <f t="shared" ref="B86:H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>+SUM(I79:I85)</f>
        <v>-1524</v>
      </c>
    </row>
    <row r="87" spans="1:9" x14ac:dyDescent="0.2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2">
      <c r="A89" s="2" t="s">
        <v>155</v>
      </c>
      <c r="B89" s="3">
        <v>-7</v>
      </c>
      <c r="C89" s="3">
        <v>-106</v>
      </c>
      <c r="D89" s="3">
        <v>-44</v>
      </c>
      <c r="E89" s="3">
        <v>-6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">
      <c r="A91" s="2" t="s">
        <v>156</v>
      </c>
      <c r="B91" s="3">
        <v>-19</v>
      </c>
      <c r="C91" s="3">
        <v>-7</v>
      </c>
      <c r="D91" s="3">
        <v>-17</v>
      </c>
      <c r="E91" s="3">
        <v>-23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-6</v>
      </c>
      <c r="G92" s="3">
        <v>-6</v>
      </c>
      <c r="H92" s="3">
        <v>-197</v>
      </c>
      <c r="I92" s="3">
        <v>0</v>
      </c>
    </row>
    <row r="93" spans="1:9" x14ac:dyDescent="0.2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">
      <c r="A94" s="2" t="s">
        <v>157</v>
      </c>
      <c r="B94" s="3">
        <v>218</v>
      </c>
      <c r="C94" s="3">
        <v>281</v>
      </c>
      <c r="D94" s="3">
        <v>177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x14ac:dyDescent="0.2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2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-44</v>
      </c>
      <c r="G97" s="3">
        <v>-52</v>
      </c>
      <c r="H97" s="3">
        <v>-136</v>
      </c>
      <c r="I97" s="3">
        <v>-151</v>
      </c>
    </row>
    <row r="98" spans="1:9" x14ac:dyDescent="0.2">
      <c r="A98" s="2" t="s">
        <v>158</v>
      </c>
      <c r="B98" s="3">
        <v>0</v>
      </c>
      <c r="C98" s="3">
        <v>0</v>
      </c>
      <c r="D98" s="3">
        <v>0</v>
      </c>
      <c r="E98" s="3">
        <v>-55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27" t="s">
        <v>88</v>
      </c>
      <c r="B99" s="26">
        <f t="shared" ref="B99:H99" si="14">+SUM(B88:B98)</f>
        <v>-2790</v>
      </c>
      <c r="C99" s="26">
        <f t="shared" si="14"/>
        <v>-2671</v>
      </c>
      <c r="D99" s="26">
        <f t="shared" si="14"/>
        <v>-1942</v>
      </c>
      <c r="E99" s="26">
        <f t="shared" si="14"/>
        <v>-4835</v>
      </c>
      <c r="F99" s="26">
        <f t="shared" si="14"/>
        <v>-5293</v>
      </c>
      <c r="G99" s="26">
        <f t="shared" si="14"/>
        <v>2491</v>
      </c>
      <c r="H99" s="26">
        <f t="shared" si="14"/>
        <v>-1459</v>
      </c>
      <c r="I99" s="26">
        <f>+SUM(I88:I98)</f>
        <v>-4836</v>
      </c>
    </row>
    <row r="100" spans="1:9" x14ac:dyDescent="0.2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x14ac:dyDescent="0.2">
      <c r="A101" s="27" t="s">
        <v>90</v>
      </c>
      <c r="B101" s="26">
        <f t="shared" ref="B101:H101" si="15">+B77+B86+B99+B100</f>
        <v>1632</v>
      </c>
      <c r="C101" s="26">
        <f t="shared" si="15"/>
        <v>-714</v>
      </c>
      <c r="D101" s="26">
        <f t="shared" si="15"/>
        <v>670</v>
      </c>
      <c r="E101" s="26">
        <f t="shared" si="15"/>
        <v>441</v>
      </c>
      <c r="F101" s="26">
        <f t="shared" si="15"/>
        <v>217</v>
      </c>
      <c r="G101" s="26">
        <f t="shared" si="15"/>
        <v>3882</v>
      </c>
      <c r="H101" s="26">
        <f t="shared" si="15"/>
        <v>1541</v>
      </c>
      <c r="I101" s="26">
        <f>+I77+I86+I99+I100</f>
        <v>-1315</v>
      </c>
    </row>
    <row r="102" spans="1:9" x14ac:dyDescent="0.2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ht="16" thickBot="1" x14ac:dyDescent="0.25">
      <c r="A103" s="6" t="s">
        <v>92</v>
      </c>
      <c r="B103" s="7">
        <v>3852</v>
      </c>
      <c r="C103" s="7">
        <v>3138</v>
      </c>
      <c r="D103" s="7">
        <v>3808</v>
      </c>
      <c r="E103" s="7">
        <v>4249</v>
      </c>
      <c r="F103" s="7">
        <v>4466</v>
      </c>
      <c r="G103" s="7">
        <v>8348</v>
      </c>
      <c r="H103" s="7">
        <f>+H101+H102</f>
        <v>9889</v>
      </c>
      <c r="I103" s="7">
        <f>+I101+I102</f>
        <v>8574</v>
      </c>
    </row>
    <row r="104" spans="1:9" s="12" customFormat="1" ht="16" thickTop="1" x14ac:dyDescent="0.2">
      <c r="A104" s="12" t="s">
        <v>19</v>
      </c>
      <c r="B104" s="13">
        <f t="shared" ref="B104:H104" si="16">+B103-B25</f>
        <v>0</v>
      </c>
      <c r="C104" s="13">
        <f t="shared" si="16"/>
        <v>0</v>
      </c>
      <c r="D104" s="13">
        <f t="shared" si="16"/>
        <v>0</v>
      </c>
      <c r="E104" s="13">
        <f t="shared" si="16"/>
        <v>0</v>
      </c>
      <c r="F104" s="13">
        <f t="shared" si="16"/>
        <v>0</v>
      </c>
      <c r="G104" s="13">
        <f t="shared" si="16"/>
        <v>0</v>
      </c>
      <c r="H104" s="13">
        <f t="shared" si="16"/>
        <v>0</v>
      </c>
      <c r="I104" s="13">
        <f>+I103-I25</f>
        <v>0</v>
      </c>
    </row>
    <row r="105" spans="1:9" x14ac:dyDescent="0.2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x14ac:dyDescent="0.2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x14ac:dyDescent="0.2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x14ac:dyDescent="0.2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">
      <c r="A113" s="28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2" t="s">
        <v>100</v>
      </c>
      <c r="B114" s="3">
        <f t="shared" ref="B114" si="17">+SUM(B115:B117)</f>
        <v>13740</v>
      </c>
      <c r="C114" s="3">
        <v>14764</v>
      </c>
      <c r="D114" s="3">
        <v>15216</v>
      </c>
      <c r="E114" s="3">
        <f t="shared" ref="B114:H114" si="18">+SUM(E115:E117)</f>
        <v>14855</v>
      </c>
      <c r="F114" s="3">
        <f t="shared" si="18"/>
        <v>15902</v>
      </c>
      <c r="G114" s="3">
        <f t="shared" si="18"/>
        <v>14484</v>
      </c>
      <c r="H114" s="3">
        <f t="shared" si="18"/>
        <v>17179</v>
      </c>
      <c r="I114" s="3">
        <f>+SUM(I115:I117)</f>
        <v>18353</v>
      </c>
    </row>
    <row r="115" spans="1:9" x14ac:dyDescent="0.2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">
      <c r="A116" s="11" t="s">
        <v>114</v>
      </c>
      <c r="B116">
        <v>4410</v>
      </c>
      <c r="C116">
        <v>4746</v>
      </c>
      <c r="D116">
        <v>4866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">
      <c r="A118" s="2" t="s">
        <v>101</v>
      </c>
      <c r="B118" s="3">
        <f t="shared" ref="B118" si="19">+SUM(B119:B121)</f>
        <v>7126</v>
      </c>
      <c r="C118" s="3">
        <v>7568</v>
      </c>
      <c r="D118" s="3">
        <v>7970</v>
      </c>
      <c r="E118" s="3">
        <f t="shared" ref="E118:H118" si="20">+SUM(E119:E121)</f>
        <v>9242</v>
      </c>
      <c r="F118" s="3">
        <f t="shared" si="20"/>
        <v>9812</v>
      </c>
      <c r="G118" s="3">
        <f t="shared" si="20"/>
        <v>9347</v>
      </c>
      <c r="H118" s="3">
        <f t="shared" si="20"/>
        <v>11456</v>
      </c>
      <c r="I118" s="3">
        <f>+SUM(I119:I121)</f>
        <v>12479</v>
      </c>
    </row>
    <row r="119" spans="1:9" x14ac:dyDescent="0.2">
      <c r="A119" s="11" t="s">
        <v>113</v>
      </c>
      <c r="B119">
        <f>3876+827</f>
        <v>4703</v>
      </c>
      <c r="C119">
        <f>3985+882</f>
        <v>4867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">
      <c r="A120" s="11" t="s">
        <v>114</v>
      </c>
      <c r="B120">
        <f>1555+495</f>
        <v>2050</v>
      </c>
      <c r="C120">
        <f>1628+463</f>
        <v>2091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">
      <c r="A121" s="11" t="s">
        <v>115</v>
      </c>
      <c r="B121">
        <f>278+95</f>
        <v>373</v>
      </c>
      <c r="C121">
        <f>271+86</f>
        <v>357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">
      <c r="A122" s="2" t="s">
        <v>102</v>
      </c>
      <c r="B122" s="3">
        <f t="shared" ref="B122" si="21">+SUM(B123:B125)</f>
        <v>3067</v>
      </c>
      <c r="C122" s="3">
        <v>3785</v>
      </c>
      <c r="D122" s="3">
        <v>4237</v>
      </c>
      <c r="E122" s="3">
        <f t="shared" ref="E122:H122" si="22">+SUM(E123:E125)</f>
        <v>5134</v>
      </c>
      <c r="F122" s="3">
        <f t="shared" si="22"/>
        <v>6208</v>
      </c>
      <c r="G122" s="3">
        <f t="shared" si="22"/>
        <v>6679</v>
      </c>
      <c r="H122" s="3">
        <f t="shared" si="22"/>
        <v>8290</v>
      </c>
      <c r="I122" s="3">
        <f>+SUM(I123:I125)</f>
        <v>7547</v>
      </c>
    </row>
    <row r="123" spans="1:9" x14ac:dyDescent="0.2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">
      <c r="A126" s="2" t="s">
        <v>106</v>
      </c>
      <c r="B126" s="3">
        <f t="shared" ref="B126" si="23">+SUM(B127:B129)</f>
        <v>755</v>
      </c>
      <c r="C126" s="3">
        <v>4317</v>
      </c>
      <c r="D126" s="3">
        <v>4737</v>
      </c>
      <c r="E126" s="3">
        <f t="shared" ref="E126:H126" si="24">+SUM(E127:E129)</f>
        <v>5166</v>
      </c>
      <c r="F126" s="3">
        <f t="shared" si="24"/>
        <v>5254</v>
      </c>
      <c r="G126" s="3">
        <f t="shared" si="24"/>
        <v>5028</v>
      </c>
      <c r="H126" s="3">
        <f t="shared" si="24"/>
        <v>5343</v>
      </c>
      <c r="I126" s="3">
        <f>+SUM(I127:I129)</f>
        <v>5955</v>
      </c>
    </row>
    <row r="127" spans="1:9" x14ac:dyDescent="0.2">
      <c r="A127" s="11" t="s">
        <v>113</v>
      </c>
      <c r="B127">
        <v>452</v>
      </c>
      <c r="C127">
        <v>570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">
      <c r="A128" s="11" t="s">
        <v>114</v>
      </c>
      <c r="B128">
        <v>230</v>
      </c>
      <c r="C128">
        <v>228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">
      <c r="A129" s="11" t="s">
        <v>115</v>
      </c>
      <c r="B129">
        <v>73</v>
      </c>
      <c r="C129">
        <v>71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">
      <c r="A130" s="2" t="s">
        <v>159</v>
      </c>
      <c r="B130" s="3">
        <v>3898</v>
      </c>
      <c r="C130" s="3">
        <v>0</v>
      </c>
      <c r="D130" s="3">
        <v>0</v>
      </c>
      <c r="E130" s="3">
        <v>0</v>
      </c>
      <c r="F130" s="3">
        <v>0</v>
      </c>
      <c r="G130" s="52">
        <v>0</v>
      </c>
      <c r="H130" s="52">
        <v>0</v>
      </c>
      <c r="I130" s="52">
        <v>0</v>
      </c>
    </row>
    <row r="131" spans="1:9" x14ac:dyDescent="0.2">
      <c r="A131" s="11" t="s">
        <v>113</v>
      </c>
      <c r="B131">
        <v>2641</v>
      </c>
      <c r="C131" s="3">
        <v>0</v>
      </c>
      <c r="D131" s="3">
        <v>0</v>
      </c>
      <c r="E131" s="3">
        <v>0</v>
      </c>
      <c r="F131" s="3">
        <v>0</v>
      </c>
      <c r="G131" s="52">
        <v>0</v>
      </c>
      <c r="H131" s="52">
        <v>0</v>
      </c>
      <c r="I131" s="52">
        <v>0</v>
      </c>
    </row>
    <row r="132" spans="1:9" x14ac:dyDescent="0.2">
      <c r="A132" s="11" t="s">
        <v>114</v>
      </c>
      <c r="B132">
        <v>1021</v>
      </c>
      <c r="C132" s="3">
        <v>0</v>
      </c>
      <c r="D132" s="3">
        <v>0</v>
      </c>
      <c r="E132" s="3">
        <v>0</v>
      </c>
      <c r="F132" s="3">
        <v>0</v>
      </c>
      <c r="G132" s="52">
        <v>0</v>
      </c>
      <c r="H132" s="52">
        <v>0</v>
      </c>
      <c r="I132" s="52">
        <v>0</v>
      </c>
    </row>
    <row r="133" spans="1:9" x14ac:dyDescent="0.2">
      <c r="A133" s="11" t="s">
        <v>115</v>
      </c>
      <c r="B133">
        <v>236</v>
      </c>
      <c r="C133" s="3">
        <v>0</v>
      </c>
      <c r="D133" s="3">
        <v>0</v>
      </c>
      <c r="E133" s="3">
        <v>0</v>
      </c>
      <c r="F133" s="3">
        <v>0</v>
      </c>
      <c r="G133" s="52">
        <v>0</v>
      </c>
      <c r="H133" s="52">
        <v>0</v>
      </c>
      <c r="I133" s="52">
        <v>0</v>
      </c>
    </row>
    <row r="134" spans="1:9" x14ac:dyDescent="0.2">
      <c r="A134" s="2" t="s">
        <v>107</v>
      </c>
      <c r="B134" s="3">
        <v>115</v>
      </c>
      <c r="C134" s="3">
        <v>73</v>
      </c>
      <c r="D134" s="3">
        <v>73</v>
      </c>
      <c r="E134" s="3">
        <v>88</v>
      </c>
      <c r="F134" s="3">
        <v>42</v>
      </c>
      <c r="G134" s="3">
        <v>30</v>
      </c>
      <c r="H134" s="3">
        <v>25</v>
      </c>
      <c r="I134" s="3">
        <v>102</v>
      </c>
    </row>
    <row r="135" spans="1:9" x14ac:dyDescent="0.2">
      <c r="A135" s="4" t="s">
        <v>103</v>
      </c>
      <c r="B135" s="5">
        <f>+B114+B118+B122+B130+B134+B126</f>
        <v>28701</v>
      </c>
      <c r="C135" s="5">
        <f>+C114+C118+C122+C130+C134+C126</f>
        <v>30507</v>
      </c>
      <c r="D135" s="5">
        <f>+D114+D118+D122+D130+D134+D126</f>
        <v>32233</v>
      </c>
      <c r="E135" s="5">
        <f>+E114+E118+E122+E130+E134+E126</f>
        <v>34485</v>
      </c>
      <c r="F135" s="5">
        <f>+F114+F118+F122+F130+F134+F126</f>
        <v>37218</v>
      </c>
      <c r="G135" s="5">
        <f>+G114+G118+G122+G130+G134+G126</f>
        <v>35568</v>
      </c>
      <c r="H135" s="5">
        <f>+H114+H118+H122+H130+H134+H126</f>
        <v>42293</v>
      </c>
      <c r="I135" s="5">
        <f>+I114+I118+I122+I130+I134+I126</f>
        <v>44436</v>
      </c>
    </row>
    <row r="136" spans="1:9" x14ac:dyDescent="0.2">
      <c r="A136" s="2" t="s">
        <v>104</v>
      </c>
      <c r="B136" s="53">
        <v>1982</v>
      </c>
      <c r="C136" s="53">
        <v>1955</v>
      </c>
      <c r="D136" s="53">
        <v>2042</v>
      </c>
      <c r="E136" s="53">
        <v>1886</v>
      </c>
      <c r="F136" s="53">
        <v>1906</v>
      </c>
      <c r="G136" s="53">
        <v>1846</v>
      </c>
      <c r="H136" s="3">
        <f>+SUM(H137:H140)</f>
        <v>2205</v>
      </c>
      <c r="I136" s="3">
        <f>+SUM(I137:I140)</f>
        <v>2346</v>
      </c>
    </row>
    <row r="137" spans="1:9" x14ac:dyDescent="0.2">
      <c r="A137" s="11" t="s">
        <v>113</v>
      </c>
      <c r="B137" s="3">
        <v>0</v>
      </c>
      <c r="C137" s="3">
        <v>0</v>
      </c>
      <c r="D137" s="3">
        <v>0</v>
      </c>
      <c r="E137" s="3">
        <v>0</v>
      </c>
      <c r="F137" s="3">
        <v>1658</v>
      </c>
      <c r="G137" s="3">
        <v>1642</v>
      </c>
      <c r="H137" s="3">
        <v>1986</v>
      </c>
      <c r="I137" s="3">
        <v>2094</v>
      </c>
    </row>
    <row r="138" spans="1:9" x14ac:dyDescent="0.2">
      <c r="A138" s="11" t="s">
        <v>114</v>
      </c>
      <c r="B138" s="3">
        <v>0</v>
      </c>
      <c r="C138" s="3">
        <v>0</v>
      </c>
      <c r="D138" s="3">
        <v>0</v>
      </c>
      <c r="E138" s="3">
        <v>0</v>
      </c>
      <c r="F138" s="3">
        <v>118</v>
      </c>
      <c r="G138" s="3">
        <v>89</v>
      </c>
      <c r="H138" s="3">
        <v>104</v>
      </c>
      <c r="I138" s="3">
        <v>103</v>
      </c>
    </row>
    <row r="139" spans="1:9" x14ac:dyDescent="0.2">
      <c r="A139" s="11" t="s">
        <v>115</v>
      </c>
      <c r="B139" s="3">
        <v>0</v>
      </c>
      <c r="C139" s="3">
        <v>0</v>
      </c>
      <c r="D139" s="3">
        <v>0</v>
      </c>
      <c r="E139" s="3">
        <v>0</v>
      </c>
      <c r="F139" s="3">
        <v>24</v>
      </c>
      <c r="G139" s="3">
        <v>25</v>
      </c>
      <c r="H139" s="3">
        <v>29</v>
      </c>
      <c r="I139" s="3">
        <v>26</v>
      </c>
    </row>
    <row r="140" spans="1:9" x14ac:dyDescent="0.2">
      <c r="A140" s="11" t="s">
        <v>121</v>
      </c>
      <c r="B140" s="3">
        <v>0</v>
      </c>
      <c r="C140" s="3">
        <v>0</v>
      </c>
      <c r="D140" s="3">
        <v>0</v>
      </c>
      <c r="E140" s="3">
        <v>0</v>
      </c>
      <c r="F140" s="3">
        <v>106</v>
      </c>
      <c r="G140" s="3">
        <v>90</v>
      </c>
      <c r="H140" s="3">
        <v>86</v>
      </c>
      <c r="I140" s="3">
        <v>123</v>
      </c>
    </row>
    <row r="141" spans="1:9" x14ac:dyDescent="0.2">
      <c r="A141" s="2" t="s">
        <v>108</v>
      </c>
      <c r="B141" s="3">
        <v>-82</v>
      </c>
      <c r="C141" s="3">
        <v>-86</v>
      </c>
      <c r="D141" s="3">
        <v>75</v>
      </c>
      <c r="E141" s="3">
        <v>26</v>
      </c>
      <c r="F141" s="3">
        <v>-7</v>
      </c>
      <c r="G141" s="3">
        <v>-11</v>
      </c>
      <c r="H141" s="3">
        <v>40</v>
      </c>
      <c r="I141" s="3">
        <v>-72</v>
      </c>
    </row>
    <row r="142" spans="1:9" ht="16" thickBot="1" x14ac:dyDescent="0.25">
      <c r="A142" s="6" t="s">
        <v>105</v>
      </c>
      <c r="B142" s="7">
        <f t="shared" ref="B142:H142" si="25">+B135+B136+B141</f>
        <v>30601</v>
      </c>
      <c r="C142" s="7">
        <f t="shared" si="25"/>
        <v>32376</v>
      </c>
      <c r="D142" s="7">
        <f t="shared" si="25"/>
        <v>34350</v>
      </c>
      <c r="E142" s="7">
        <f t="shared" si="25"/>
        <v>36397</v>
      </c>
      <c r="F142" s="7">
        <f t="shared" si="25"/>
        <v>39117</v>
      </c>
      <c r="G142" s="7">
        <f t="shared" si="25"/>
        <v>37403</v>
      </c>
      <c r="H142" s="7">
        <f t="shared" si="25"/>
        <v>44538</v>
      </c>
      <c r="I142" s="7">
        <f>+I135+I136+I141</f>
        <v>46710</v>
      </c>
    </row>
    <row r="143" spans="1:9" s="12" customFormat="1" ht="16" thickTop="1" x14ac:dyDescent="0.2">
      <c r="A143" s="12" t="s">
        <v>111</v>
      </c>
      <c r="B143" s="13">
        <f>+I142-I2</f>
        <v>0</v>
      </c>
      <c r="C143" s="13">
        <f t="shared" ref="C143:G143" si="26">+C142-C2</f>
        <v>0</v>
      </c>
      <c r="D143" s="13">
        <f t="shared" si="26"/>
        <v>0</v>
      </c>
      <c r="E143" s="13">
        <f t="shared" si="26"/>
        <v>0</v>
      </c>
      <c r="F143" s="13">
        <f t="shared" si="26"/>
        <v>0</v>
      </c>
      <c r="G143" s="13">
        <f t="shared" si="26"/>
        <v>0</v>
      </c>
      <c r="H143" s="13">
        <f>+H142-H2</f>
        <v>0</v>
      </c>
      <c r="I143" s="13">
        <f>+I142-I2</f>
        <v>0</v>
      </c>
    </row>
    <row r="144" spans="1:9" x14ac:dyDescent="0.2">
      <c r="A144" s="1" t="s">
        <v>110</v>
      </c>
    </row>
    <row r="145" spans="1:9" x14ac:dyDescent="0.2">
      <c r="A145" s="2" t="s">
        <v>100</v>
      </c>
      <c r="B145" s="3">
        <v>3645</v>
      </c>
      <c r="C145" s="3">
        <v>3763</v>
      </c>
      <c r="D145" s="3">
        <v>3875</v>
      </c>
      <c r="E145" s="3">
        <v>3600</v>
      </c>
      <c r="F145" s="3">
        <v>3925</v>
      </c>
      <c r="G145" s="3">
        <v>2899</v>
      </c>
      <c r="H145" s="3">
        <v>5089</v>
      </c>
      <c r="I145" s="3">
        <v>5114</v>
      </c>
    </row>
    <row r="146" spans="1:9" x14ac:dyDescent="0.2">
      <c r="A146" s="2" t="s">
        <v>101</v>
      </c>
      <c r="B146" s="3">
        <f>1277+247</f>
        <v>1524</v>
      </c>
      <c r="C146" s="3">
        <v>1787</v>
      </c>
      <c r="D146" s="3">
        <v>1507</v>
      </c>
      <c r="E146" s="3">
        <v>1587</v>
      </c>
      <c r="F146" s="3">
        <v>1995</v>
      </c>
      <c r="G146" s="3">
        <v>1541</v>
      </c>
      <c r="H146" s="3">
        <v>2435</v>
      </c>
      <c r="I146" s="3">
        <v>3293</v>
      </c>
    </row>
    <row r="147" spans="1:9" x14ac:dyDescent="0.2">
      <c r="A147" s="2" t="s">
        <v>102</v>
      </c>
      <c r="B147" s="3">
        <v>993</v>
      </c>
      <c r="C147" s="3">
        <v>1372</v>
      </c>
      <c r="D147" s="3">
        <v>1507</v>
      </c>
      <c r="E147" s="3">
        <v>1807</v>
      </c>
      <c r="F147" s="3">
        <v>2376</v>
      </c>
      <c r="G147" s="3">
        <v>2490</v>
      </c>
      <c r="H147" s="3">
        <v>3243</v>
      </c>
      <c r="I147" s="3">
        <v>2365</v>
      </c>
    </row>
    <row r="148" spans="1:9" x14ac:dyDescent="0.2">
      <c r="A148" s="2" t="s">
        <v>106</v>
      </c>
      <c r="B148" s="3">
        <v>100</v>
      </c>
      <c r="C148" s="3">
        <v>1002</v>
      </c>
      <c r="D148" s="3">
        <v>980</v>
      </c>
      <c r="E148" s="3">
        <v>1189</v>
      </c>
      <c r="F148" s="3">
        <v>1323</v>
      </c>
      <c r="G148" s="3">
        <v>1184</v>
      </c>
      <c r="H148" s="3">
        <v>1530</v>
      </c>
      <c r="I148" s="3">
        <v>1896</v>
      </c>
    </row>
    <row r="149" spans="1:9" x14ac:dyDescent="0.2">
      <c r="A149" s="2" t="s">
        <v>159</v>
      </c>
      <c r="B149" s="3">
        <v>818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1:9" x14ac:dyDescent="0.2">
      <c r="A150" s="2" t="s">
        <v>107</v>
      </c>
      <c r="B150" s="3">
        <v>-2263</v>
      </c>
      <c r="C150" s="3">
        <v>-2596</v>
      </c>
      <c r="D150" s="3">
        <v>-2677</v>
      </c>
      <c r="E150" s="3">
        <v>-2658</v>
      </c>
      <c r="F150" s="3">
        <v>-3262</v>
      </c>
      <c r="G150" s="3">
        <v>-3468</v>
      </c>
      <c r="H150" s="3">
        <v>-3656</v>
      </c>
      <c r="I150" s="3">
        <v>-4262</v>
      </c>
    </row>
    <row r="151" spans="1:9" x14ac:dyDescent="0.2">
      <c r="A151" s="4" t="s">
        <v>103</v>
      </c>
      <c r="B151" s="5">
        <f t="shared" ref="B151:I151" si="27">+SUM(B145:B150)</f>
        <v>4817</v>
      </c>
      <c r="C151" s="5">
        <f t="shared" si="27"/>
        <v>5328</v>
      </c>
      <c r="D151" s="5">
        <f t="shared" si="27"/>
        <v>5192</v>
      </c>
      <c r="E151" s="5">
        <f t="shared" si="27"/>
        <v>5525</v>
      </c>
      <c r="F151" s="5">
        <f t="shared" si="27"/>
        <v>6357</v>
      </c>
      <c r="G151" s="5">
        <f t="shared" si="27"/>
        <v>4646</v>
      </c>
      <c r="H151" s="5">
        <f t="shared" si="27"/>
        <v>8641</v>
      </c>
      <c r="I151" s="5">
        <f t="shared" si="27"/>
        <v>8406</v>
      </c>
    </row>
    <row r="152" spans="1:9" x14ac:dyDescent="0.2">
      <c r="A152" s="2" t="s">
        <v>104</v>
      </c>
      <c r="B152" s="3">
        <v>517</v>
      </c>
      <c r="C152" s="3">
        <v>487</v>
      </c>
      <c r="D152" s="3">
        <v>477</v>
      </c>
      <c r="E152" s="3">
        <v>310</v>
      </c>
      <c r="F152" s="3">
        <v>303</v>
      </c>
      <c r="G152" s="3">
        <v>297</v>
      </c>
      <c r="H152" s="3">
        <v>543</v>
      </c>
      <c r="I152" s="3">
        <v>669</v>
      </c>
    </row>
    <row r="153" spans="1:9" x14ac:dyDescent="0.2">
      <c r="A153" s="2" t="s">
        <v>108</v>
      </c>
      <c r="B153" s="3">
        <v>-1101</v>
      </c>
      <c r="C153" s="3">
        <v>-1173</v>
      </c>
      <c r="D153" s="3">
        <v>-724</v>
      </c>
      <c r="E153" s="3">
        <v>-1456</v>
      </c>
      <c r="F153" s="3">
        <v>-1810</v>
      </c>
      <c r="G153" s="3">
        <v>-1967</v>
      </c>
      <c r="H153" s="3">
        <v>-2261</v>
      </c>
      <c r="I153" s="3">
        <v>-2219</v>
      </c>
    </row>
    <row r="154" spans="1:9" ht="16" thickBot="1" x14ac:dyDescent="0.25">
      <c r="A154" s="6" t="s">
        <v>112</v>
      </c>
      <c r="B154" s="7">
        <f t="shared" ref="B154" si="28">+SUM(B151:B153)</f>
        <v>4233</v>
      </c>
      <c r="C154" s="7">
        <f t="shared" ref="C154" si="29">+SUM(C151:C153)</f>
        <v>4642</v>
      </c>
      <c r="D154" s="7">
        <f t="shared" ref="D154" si="30">+SUM(D151:D153)</f>
        <v>4945</v>
      </c>
      <c r="E154" s="7">
        <f t="shared" ref="E154" si="31">+SUM(E151:E153)</f>
        <v>4379</v>
      </c>
      <c r="F154" s="7">
        <f t="shared" ref="F154" si="32">+SUM(F151:F153)</f>
        <v>4850</v>
      </c>
      <c r="G154" s="7">
        <f t="shared" ref="G154" si="33">+SUM(G151:G153)</f>
        <v>2976</v>
      </c>
      <c r="H154" s="7">
        <f t="shared" ref="H154" si="34">+SUM(H151:H153)</f>
        <v>6923</v>
      </c>
      <c r="I154" s="7">
        <f>+SUM(I151:I153)</f>
        <v>6856</v>
      </c>
    </row>
    <row r="155" spans="1:9" s="12" customFormat="1" ht="16" thickTop="1" x14ac:dyDescent="0.2">
      <c r="A155" s="12" t="s">
        <v>111</v>
      </c>
      <c r="B155" s="13">
        <f t="shared" ref="B155:H155" si="35">+B154-B10-B8</f>
        <v>0</v>
      </c>
      <c r="C155" s="13">
        <f t="shared" si="35"/>
        <v>0</v>
      </c>
      <c r="D155" s="13">
        <f t="shared" si="35"/>
        <v>0</v>
      </c>
      <c r="E155" s="13">
        <f t="shared" si="35"/>
        <v>0</v>
      </c>
      <c r="F155" s="13">
        <f t="shared" si="35"/>
        <v>0</v>
      </c>
      <c r="G155" s="13">
        <f t="shared" si="35"/>
        <v>0</v>
      </c>
      <c r="H155" s="13">
        <f t="shared" si="35"/>
        <v>0</v>
      </c>
      <c r="I155" s="13">
        <f>+I154-I10-I8</f>
        <v>0</v>
      </c>
    </row>
    <row r="156" spans="1:9" x14ac:dyDescent="0.2">
      <c r="A156" s="1" t="s">
        <v>117</v>
      </c>
    </row>
    <row r="157" spans="1:9" x14ac:dyDescent="0.2">
      <c r="A157" s="2" t="s">
        <v>100</v>
      </c>
      <c r="B157" s="3">
        <v>632</v>
      </c>
      <c r="C157" s="3">
        <v>742</v>
      </c>
      <c r="D157" s="3">
        <v>819</v>
      </c>
      <c r="E157" s="3">
        <v>848</v>
      </c>
      <c r="F157" s="3">
        <v>814</v>
      </c>
      <c r="G157" s="3">
        <v>645</v>
      </c>
      <c r="H157" s="3">
        <v>617</v>
      </c>
      <c r="I157" s="3">
        <v>639</v>
      </c>
    </row>
    <row r="158" spans="1:9" x14ac:dyDescent="0.2">
      <c r="A158" s="2" t="s">
        <v>101</v>
      </c>
      <c r="B158" s="3">
        <f>451+47</f>
        <v>498</v>
      </c>
      <c r="C158" s="3">
        <f>589+50</f>
        <v>639</v>
      </c>
      <c r="D158" s="3">
        <f>658+48</f>
        <v>706</v>
      </c>
      <c r="E158" s="3">
        <v>849</v>
      </c>
      <c r="F158" s="3">
        <v>929</v>
      </c>
      <c r="G158" s="3">
        <v>885</v>
      </c>
      <c r="H158" s="3">
        <v>982</v>
      </c>
      <c r="I158" s="3">
        <v>920</v>
      </c>
    </row>
    <row r="159" spans="1:9" x14ac:dyDescent="0.2">
      <c r="A159" s="2" t="s">
        <v>102</v>
      </c>
      <c r="B159" s="3">
        <v>254</v>
      </c>
      <c r="C159" s="3">
        <v>234</v>
      </c>
      <c r="D159" s="3">
        <v>225</v>
      </c>
      <c r="E159" s="3">
        <v>256</v>
      </c>
      <c r="F159" s="3">
        <v>237</v>
      </c>
      <c r="G159" s="3">
        <v>214</v>
      </c>
      <c r="H159" s="3">
        <v>288</v>
      </c>
      <c r="I159" s="3">
        <v>303</v>
      </c>
    </row>
    <row r="160" spans="1:9" x14ac:dyDescent="0.2">
      <c r="A160" s="2" t="s">
        <v>118</v>
      </c>
      <c r="B160" s="3">
        <v>205</v>
      </c>
      <c r="C160" s="3">
        <v>223</v>
      </c>
      <c r="D160" s="3">
        <v>223</v>
      </c>
      <c r="E160" s="3">
        <v>339</v>
      </c>
      <c r="F160" s="3">
        <v>326</v>
      </c>
      <c r="G160" s="3">
        <v>296</v>
      </c>
      <c r="H160" s="3">
        <v>304</v>
      </c>
      <c r="I160" s="3">
        <v>274</v>
      </c>
    </row>
    <row r="161" spans="1:9" x14ac:dyDescent="0.2">
      <c r="A161" s="2" t="s">
        <v>159</v>
      </c>
      <c r="B161" s="3">
        <v>103</v>
      </c>
      <c r="C161" s="3">
        <v>109</v>
      </c>
      <c r="D161" s="3">
        <v>120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2" t="s">
        <v>107</v>
      </c>
      <c r="B162" s="3">
        <v>484</v>
      </c>
      <c r="C162" s="3">
        <v>511</v>
      </c>
      <c r="D162" s="3">
        <v>533</v>
      </c>
      <c r="E162" s="3">
        <v>597</v>
      </c>
      <c r="F162" s="3">
        <v>665</v>
      </c>
      <c r="G162" s="3">
        <v>830</v>
      </c>
      <c r="H162" s="3">
        <v>780</v>
      </c>
      <c r="I162" s="3">
        <v>789</v>
      </c>
    </row>
    <row r="163" spans="1:9" x14ac:dyDescent="0.2">
      <c r="A163" s="4" t="s">
        <v>119</v>
      </c>
      <c r="B163" s="5">
        <f t="shared" ref="B163:I163" si="36">+SUM(B157:B162)</f>
        <v>2176</v>
      </c>
      <c r="C163" s="5">
        <f t="shared" si="36"/>
        <v>2458</v>
      </c>
      <c r="D163" s="5">
        <f t="shared" si="36"/>
        <v>2626</v>
      </c>
      <c r="E163" s="5">
        <f t="shared" si="36"/>
        <v>2889</v>
      </c>
      <c r="F163" s="5">
        <f t="shared" si="36"/>
        <v>2971</v>
      </c>
      <c r="G163" s="5">
        <f t="shared" si="36"/>
        <v>2870</v>
      </c>
      <c r="H163" s="5">
        <f t="shared" si="36"/>
        <v>2971</v>
      </c>
      <c r="I163" s="5">
        <f t="shared" si="36"/>
        <v>2925</v>
      </c>
    </row>
    <row r="164" spans="1:9" x14ac:dyDescent="0.2">
      <c r="A164" s="2" t="s">
        <v>104</v>
      </c>
      <c r="B164" s="3">
        <v>122</v>
      </c>
      <c r="C164" s="3">
        <v>125</v>
      </c>
      <c r="D164" s="3">
        <v>125</v>
      </c>
      <c r="E164" s="3">
        <v>115</v>
      </c>
      <c r="F164" s="3">
        <v>100</v>
      </c>
      <c r="G164" s="3">
        <v>80</v>
      </c>
      <c r="H164" s="3">
        <v>63</v>
      </c>
      <c r="I164" s="3">
        <v>49</v>
      </c>
    </row>
    <row r="165" spans="1:9" x14ac:dyDescent="0.2">
      <c r="A165" s="2" t="s">
        <v>108</v>
      </c>
      <c r="B165" s="3">
        <v>713</v>
      </c>
      <c r="C165" s="3">
        <v>937</v>
      </c>
      <c r="D165" s="3">
        <v>1238</v>
      </c>
      <c r="E165" s="3">
        <v>1450</v>
      </c>
      <c r="F165" s="3">
        <v>1673</v>
      </c>
      <c r="G165" s="3">
        <v>1916</v>
      </c>
      <c r="H165" s="3">
        <v>1870</v>
      </c>
      <c r="I165" s="3">
        <v>1817</v>
      </c>
    </row>
    <row r="166" spans="1:9" ht="16" thickBot="1" x14ac:dyDescent="0.25">
      <c r="A166" s="6" t="s">
        <v>120</v>
      </c>
      <c r="B166" s="7">
        <f t="shared" ref="B166:H166" si="37">+SUM(B163:B165)</f>
        <v>3011</v>
      </c>
      <c r="C166" s="7">
        <f t="shared" si="37"/>
        <v>3520</v>
      </c>
      <c r="D166" s="7">
        <f t="shared" si="37"/>
        <v>3989</v>
      </c>
      <c r="E166" s="7">
        <f t="shared" si="37"/>
        <v>4454</v>
      </c>
      <c r="F166" s="7">
        <f t="shared" si="37"/>
        <v>4744</v>
      </c>
      <c r="G166" s="7">
        <f t="shared" si="37"/>
        <v>4866</v>
      </c>
      <c r="H166" s="7">
        <f t="shared" si="37"/>
        <v>4904</v>
      </c>
      <c r="I166" s="7">
        <f>+SUM(I163:I165)</f>
        <v>4791</v>
      </c>
    </row>
    <row r="167" spans="1:9" ht="16" thickTop="1" x14ac:dyDescent="0.2">
      <c r="A167" s="12" t="s">
        <v>111</v>
      </c>
      <c r="B167" s="13">
        <f t="shared" ref="B167:H167" si="38">+B166-B32</f>
        <v>0</v>
      </c>
      <c r="C167" s="13">
        <f t="shared" si="38"/>
        <v>0</v>
      </c>
      <c r="D167" s="13">
        <f t="shared" si="38"/>
        <v>0</v>
      </c>
      <c r="E167" s="13">
        <f t="shared" si="38"/>
        <v>0</v>
      </c>
      <c r="F167" s="13">
        <f t="shared" si="38"/>
        <v>0</v>
      </c>
      <c r="G167" s="13">
        <f t="shared" si="38"/>
        <v>0</v>
      </c>
      <c r="H167" s="13">
        <f t="shared" si="38"/>
        <v>0</v>
      </c>
      <c r="I167" s="13">
        <f>+I166-I32</f>
        <v>0</v>
      </c>
    </row>
    <row r="168" spans="1:9" x14ac:dyDescent="0.2">
      <c r="A168" s="1" t="s">
        <v>122</v>
      </c>
    </row>
    <row r="169" spans="1:9" x14ac:dyDescent="0.2">
      <c r="A169" s="2" t="s">
        <v>100</v>
      </c>
      <c r="B169" s="3">
        <v>208</v>
      </c>
      <c r="C169" s="3">
        <v>242</v>
      </c>
      <c r="D169" s="3">
        <v>223</v>
      </c>
      <c r="E169" s="3">
        <v>196</v>
      </c>
      <c r="F169" s="3">
        <v>117</v>
      </c>
      <c r="G169" s="3">
        <v>110</v>
      </c>
      <c r="H169" s="3">
        <v>98</v>
      </c>
      <c r="I169" s="3">
        <v>146</v>
      </c>
    </row>
    <row r="170" spans="1:9" x14ac:dyDescent="0.2">
      <c r="A170" s="2" t="s">
        <v>101</v>
      </c>
      <c r="B170" s="3">
        <f>216+20</f>
        <v>236</v>
      </c>
      <c r="C170" s="3">
        <f>215+17</f>
        <v>232</v>
      </c>
      <c r="D170" s="3">
        <f>162+10</f>
        <v>172</v>
      </c>
      <c r="E170" s="3">
        <v>240</v>
      </c>
      <c r="F170" s="3">
        <v>233</v>
      </c>
      <c r="G170" s="3">
        <v>139</v>
      </c>
      <c r="H170" s="3">
        <v>153</v>
      </c>
      <c r="I170" s="3">
        <v>197</v>
      </c>
    </row>
    <row r="171" spans="1:9" x14ac:dyDescent="0.2">
      <c r="A171" s="2" t="s">
        <v>102</v>
      </c>
      <c r="B171" s="3">
        <v>69</v>
      </c>
      <c r="C171" s="3">
        <v>44</v>
      </c>
      <c r="D171" s="3">
        <v>51</v>
      </c>
      <c r="E171" s="3">
        <v>76</v>
      </c>
      <c r="F171" s="3">
        <v>49</v>
      </c>
      <c r="G171" s="3">
        <v>28</v>
      </c>
      <c r="H171" s="3">
        <v>94</v>
      </c>
      <c r="I171" s="3">
        <v>78</v>
      </c>
    </row>
    <row r="172" spans="1:9" x14ac:dyDescent="0.2">
      <c r="A172" s="2" t="s">
        <v>118</v>
      </c>
      <c r="B172" s="3">
        <v>15</v>
      </c>
      <c r="C172" s="3">
        <v>13</v>
      </c>
      <c r="D172" s="3">
        <v>21</v>
      </c>
      <c r="E172" s="3">
        <v>49</v>
      </c>
      <c r="F172" s="3">
        <v>47</v>
      </c>
      <c r="G172" s="3">
        <v>41</v>
      </c>
      <c r="H172" s="3">
        <v>54</v>
      </c>
      <c r="I172" s="3">
        <v>56</v>
      </c>
    </row>
    <row r="173" spans="1:9" x14ac:dyDescent="0.2">
      <c r="A173" s="2" t="s">
        <v>159</v>
      </c>
      <c r="B173" s="3">
        <v>37</v>
      </c>
      <c r="C173" s="3">
        <v>51</v>
      </c>
      <c r="D173" s="3">
        <v>39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1:9" x14ac:dyDescent="0.2">
      <c r="A174" s="2" t="s">
        <v>107</v>
      </c>
      <c r="B174" s="3">
        <v>225</v>
      </c>
      <c r="C174" s="3">
        <v>258</v>
      </c>
      <c r="D174" s="3">
        <v>278</v>
      </c>
      <c r="E174" s="3">
        <v>286</v>
      </c>
      <c r="F174" s="3">
        <v>278</v>
      </c>
      <c r="G174" s="3">
        <v>438</v>
      </c>
      <c r="H174" s="3">
        <v>278</v>
      </c>
      <c r="I174" s="3">
        <v>222</v>
      </c>
    </row>
    <row r="175" spans="1:9" x14ac:dyDescent="0.2">
      <c r="A175" s="4" t="s">
        <v>119</v>
      </c>
      <c r="B175" s="5">
        <f t="shared" ref="B175:I175" si="39">+SUM(B169:B174)</f>
        <v>790</v>
      </c>
      <c r="C175" s="5">
        <f t="shared" si="39"/>
        <v>840</v>
      </c>
      <c r="D175" s="5">
        <f t="shared" si="39"/>
        <v>784</v>
      </c>
      <c r="E175" s="5">
        <f t="shared" si="39"/>
        <v>847</v>
      </c>
      <c r="F175" s="5">
        <f t="shared" si="39"/>
        <v>724</v>
      </c>
      <c r="G175" s="5">
        <f t="shared" si="39"/>
        <v>756</v>
      </c>
      <c r="H175" s="5">
        <f t="shared" si="39"/>
        <v>677</v>
      </c>
      <c r="I175" s="5">
        <f t="shared" si="39"/>
        <v>699</v>
      </c>
    </row>
    <row r="176" spans="1:9" x14ac:dyDescent="0.2">
      <c r="A176" s="2" t="s">
        <v>104</v>
      </c>
      <c r="B176" s="3">
        <v>69</v>
      </c>
      <c r="C176" s="3">
        <v>39</v>
      </c>
      <c r="D176" s="3">
        <v>30</v>
      </c>
      <c r="E176" s="3">
        <v>22</v>
      </c>
      <c r="F176" s="3">
        <v>18</v>
      </c>
      <c r="G176" s="3">
        <v>12</v>
      </c>
      <c r="H176" s="3">
        <v>7</v>
      </c>
      <c r="I176" s="3">
        <v>9</v>
      </c>
    </row>
    <row r="177" spans="1:9" x14ac:dyDescent="0.2">
      <c r="A177" s="2" t="s">
        <v>108</v>
      </c>
      <c r="B177" s="3">
        <f t="shared" ref="B177:H177" si="40">-(SUM(B175:B176)+B83)</f>
        <v>104</v>
      </c>
      <c r="C177" s="3">
        <f t="shared" si="40"/>
        <v>264</v>
      </c>
      <c r="D177" s="3">
        <f t="shared" si="40"/>
        <v>291</v>
      </c>
      <c r="E177" s="3">
        <f t="shared" si="40"/>
        <v>159</v>
      </c>
      <c r="F177" s="3">
        <f t="shared" si="40"/>
        <v>377</v>
      </c>
      <c r="G177" s="3">
        <f t="shared" si="40"/>
        <v>318</v>
      </c>
      <c r="H177" s="3">
        <f t="shared" si="40"/>
        <v>11</v>
      </c>
      <c r="I177" s="3">
        <f>-(SUM(I175:I176)+I83)</f>
        <v>50</v>
      </c>
    </row>
    <row r="178" spans="1:9" ht="16" thickBot="1" x14ac:dyDescent="0.25">
      <c r="A178" s="6" t="s">
        <v>123</v>
      </c>
      <c r="B178" s="7">
        <f t="shared" ref="B178:H178" si="41">+SUM(B175:B177)</f>
        <v>963</v>
      </c>
      <c r="C178" s="7">
        <f t="shared" si="41"/>
        <v>1143</v>
      </c>
      <c r="D178" s="7">
        <f t="shared" si="41"/>
        <v>1105</v>
      </c>
      <c r="E178" s="7">
        <f t="shared" si="41"/>
        <v>1028</v>
      </c>
      <c r="F178" s="7">
        <f t="shared" si="41"/>
        <v>1119</v>
      </c>
      <c r="G178" s="7">
        <f t="shared" si="41"/>
        <v>1086</v>
      </c>
      <c r="H178" s="7">
        <f t="shared" si="41"/>
        <v>695</v>
      </c>
      <c r="I178" s="7">
        <f>+SUM(I175:I177)</f>
        <v>758</v>
      </c>
    </row>
    <row r="179" spans="1:9" ht="16" thickTop="1" x14ac:dyDescent="0.2">
      <c r="A179" s="12" t="s">
        <v>111</v>
      </c>
      <c r="B179" s="13">
        <f t="shared" ref="B179:H179" si="42">+B178+B83</f>
        <v>0</v>
      </c>
      <c r="C179" s="13">
        <f t="shared" si="42"/>
        <v>0</v>
      </c>
      <c r="D179" s="13">
        <f t="shared" si="42"/>
        <v>0</v>
      </c>
      <c r="E179" s="13">
        <f t="shared" si="42"/>
        <v>0</v>
      </c>
      <c r="F179" s="13">
        <f t="shared" si="42"/>
        <v>0</v>
      </c>
      <c r="G179" s="13">
        <f t="shared" si="42"/>
        <v>0</v>
      </c>
      <c r="H179" s="13">
        <f t="shared" si="42"/>
        <v>0</v>
      </c>
      <c r="I179" s="13">
        <f>+I178+I83</f>
        <v>0</v>
      </c>
    </row>
    <row r="180" spans="1:9" x14ac:dyDescent="0.2">
      <c r="A180" s="1" t="s">
        <v>124</v>
      </c>
    </row>
    <row r="181" spans="1:9" x14ac:dyDescent="0.2">
      <c r="A181" s="2" t="s">
        <v>100</v>
      </c>
      <c r="B181" s="3">
        <v>121</v>
      </c>
      <c r="C181" s="3">
        <v>133</v>
      </c>
      <c r="D181" s="3">
        <v>140</v>
      </c>
      <c r="E181" s="3">
        <v>160</v>
      </c>
      <c r="F181" s="3">
        <v>149</v>
      </c>
      <c r="G181" s="3">
        <v>148</v>
      </c>
      <c r="H181" s="3">
        <v>130</v>
      </c>
      <c r="I181" s="3">
        <v>124</v>
      </c>
    </row>
    <row r="182" spans="1:9" x14ac:dyDescent="0.2">
      <c r="A182" s="2" t="s">
        <v>101</v>
      </c>
      <c r="B182" s="3">
        <f>75+12</f>
        <v>87</v>
      </c>
      <c r="C182" s="3">
        <f>72+12</f>
        <v>84</v>
      </c>
      <c r="D182" s="3">
        <f>91+13</f>
        <v>104</v>
      </c>
      <c r="E182" s="3">
        <v>116</v>
      </c>
      <c r="F182" s="3">
        <v>111</v>
      </c>
      <c r="G182" s="3">
        <v>132</v>
      </c>
      <c r="H182" s="3">
        <v>136</v>
      </c>
      <c r="I182" s="3">
        <v>134</v>
      </c>
    </row>
    <row r="183" spans="1:9" x14ac:dyDescent="0.2">
      <c r="A183" s="2" t="s">
        <v>102</v>
      </c>
      <c r="B183" s="3">
        <v>46</v>
      </c>
      <c r="C183" s="3">
        <v>48</v>
      </c>
      <c r="D183" s="3">
        <v>54</v>
      </c>
      <c r="E183" s="3">
        <v>56</v>
      </c>
      <c r="F183" s="3">
        <v>50</v>
      </c>
      <c r="G183" s="3">
        <v>44</v>
      </c>
      <c r="H183" s="3">
        <v>46</v>
      </c>
      <c r="I183" s="3">
        <v>41</v>
      </c>
    </row>
    <row r="184" spans="1:9" x14ac:dyDescent="0.2">
      <c r="A184" s="2" t="s">
        <v>106</v>
      </c>
      <c r="B184" s="3">
        <v>22</v>
      </c>
      <c r="C184" s="3">
        <v>18</v>
      </c>
      <c r="D184" s="3">
        <v>18</v>
      </c>
      <c r="E184" s="3">
        <v>55</v>
      </c>
      <c r="F184" s="3">
        <v>53</v>
      </c>
      <c r="G184" s="3">
        <v>46</v>
      </c>
      <c r="H184" s="3">
        <v>43</v>
      </c>
      <c r="I184" s="3">
        <v>42</v>
      </c>
    </row>
    <row r="185" spans="1:9" x14ac:dyDescent="0.2">
      <c r="A185" s="2" t="s">
        <v>159</v>
      </c>
      <c r="B185" s="3">
        <v>27</v>
      </c>
      <c r="C185" s="3">
        <v>25</v>
      </c>
      <c r="D185" s="3">
        <v>38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2" t="s">
        <v>107</v>
      </c>
      <c r="B186" s="3">
        <v>210</v>
      </c>
      <c r="C186" s="3">
        <v>230</v>
      </c>
      <c r="D186" s="3">
        <v>233</v>
      </c>
      <c r="E186" s="3">
        <v>217</v>
      </c>
      <c r="F186" s="3">
        <v>195</v>
      </c>
      <c r="G186" s="3">
        <v>214</v>
      </c>
      <c r="H186" s="3">
        <v>222</v>
      </c>
      <c r="I186" s="3">
        <v>220</v>
      </c>
    </row>
    <row r="187" spans="1:9" x14ac:dyDescent="0.2">
      <c r="A187" s="4" t="s">
        <v>119</v>
      </c>
      <c r="B187" s="5">
        <f>+SUM(B181:B186)</f>
        <v>513</v>
      </c>
      <c r="C187" s="5">
        <f>+SUM(C181:C186)</f>
        <v>538</v>
      </c>
      <c r="D187" s="5">
        <f>+SUM(D181:D186)</f>
        <v>587</v>
      </c>
      <c r="E187" s="5">
        <f>+SUM(E181:E186)</f>
        <v>604</v>
      </c>
      <c r="F187" s="5">
        <f>+SUM(F181:F186)</f>
        <v>558</v>
      </c>
      <c r="G187" s="5">
        <f>+SUM(G181:G186)</f>
        <v>584</v>
      </c>
      <c r="H187" s="5">
        <f>+SUM(H181:H186)</f>
        <v>577</v>
      </c>
      <c r="I187" s="5">
        <f>+SUM(I181:I186)</f>
        <v>561</v>
      </c>
    </row>
    <row r="188" spans="1:9" x14ac:dyDescent="0.2">
      <c r="A188" s="2" t="s">
        <v>104</v>
      </c>
      <c r="B188" s="3">
        <v>18</v>
      </c>
      <c r="C188" s="3">
        <v>27</v>
      </c>
      <c r="D188" s="3">
        <v>28</v>
      </c>
      <c r="E188" s="3">
        <v>33</v>
      </c>
      <c r="F188" s="3">
        <v>31</v>
      </c>
      <c r="G188" s="3">
        <v>25</v>
      </c>
      <c r="H188" s="3">
        <v>26</v>
      </c>
      <c r="I188" s="3">
        <v>22</v>
      </c>
    </row>
    <row r="189" spans="1:9" x14ac:dyDescent="0.2">
      <c r="A189" s="2" t="s">
        <v>108</v>
      </c>
      <c r="B189" s="3">
        <v>75</v>
      </c>
      <c r="C189" s="3">
        <v>84</v>
      </c>
      <c r="D189" s="3">
        <v>91</v>
      </c>
      <c r="E189" s="3">
        <v>110</v>
      </c>
      <c r="F189" s="3">
        <v>116</v>
      </c>
      <c r="G189" s="3">
        <v>112</v>
      </c>
      <c r="H189" s="3">
        <v>141</v>
      </c>
      <c r="I189" s="3">
        <v>134</v>
      </c>
    </row>
    <row r="190" spans="1:9" ht="16" thickBot="1" x14ac:dyDescent="0.25">
      <c r="A190" s="6" t="s">
        <v>125</v>
      </c>
      <c r="B190" s="7">
        <f t="shared" ref="B190:H190" si="43">+SUM(B187:B189)</f>
        <v>606</v>
      </c>
      <c r="C190" s="7">
        <f t="shared" si="43"/>
        <v>649</v>
      </c>
      <c r="D190" s="7">
        <f t="shared" si="43"/>
        <v>706</v>
      </c>
      <c r="E190" s="7">
        <f t="shared" si="43"/>
        <v>747</v>
      </c>
      <c r="F190" s="7">
        <f t="shared" si="43"/>
        <v>705</v>
      </c>
      <c r="G190" s="7">
        <f t="shared" si="43"/>
        <v>721</v>
      </c>
      <c r="H190" s="7">
        <f t="shared" si="43"/>
        <v>744</v>
      </c>
      <c r="I190" s="7">
        <f>+SUM(I187:I189)</f>
        <v>717</v>
      </c>
    </row>
    <row r="191" spans="1:9" ht="16" thickTop="1" x14ac:dyDescent="0.2">
      <c r="A191" s="12" t="s">
        <v>111</v>
      </c>
      <c r="B191" s="13">
        <f>+B190-B67</f>
        <v>0</v>
      </c>
      <c r="C191" s="13">
        <f>+C190-C67</f>
        <v>0</v>
      </c>
      <c r="D191" s="13">
        <f>+D190-D67</f>
        <v>0</v>
      </c>
      <c r="E191" s="13">
        <f>+E190-E67</f>
        <v>0</v>
      </c>
      <c r="F191" s="13">
        <f>+F190-F67</f>
        <v>0</v>
      </c>
      <c r="G191" s="13">
        <f>+G190-G67</f>
        <v>0</v>
      </c>
      <c r="H191" s="13">
        <f>+H190-H67</f>
        <v>0</v>
      </c>
      <c r="I191" s="13">
        <f>+I190-I67</f>
        <v>0</v>
      </c>
    </row>
    <row r="192" spans="1:9" x14ac:dyDescent="0.2">
      <c r="A192" s="14" t="s">
        <v>126</v>
      </c>
      <c r="B192" s="14"/>
      <c r="C192" s="14"/>
      <c r="D192" s="14"/>
      <c r="E192" s="14"/>
      <c r="F192" s="14"/>
      <c r="G192" s="14"/>
      <c r="H192" s="14"/>
      <c r="I192" s="14"/>
    </row>
    <row r="193" spans="1:9" x14ac:dyDescent="0.2">
      <c r="A193" s="28" t="s">
        <v>127</v>
      </c>
    </row>
    <row r="194" spans="1:9" x14ac:dyDescent="0.2">
      <c r="A194" s="33" t="s">
        <v>100</v>
      </c>
      <c r="B194" s="34">
        <v>0.12</v>
      </c>
      <c r="C194" s="34">
        <v>0.08</v>
      </c>
      <c r="D194" s="34">
        <v>0.03</v>
      </c>
      <c r="E194" s="34">
        <v>-0.02</v>
      </c>
      <c r="F194" s="34">
        <v>7.0000000000000007E-2</v>
      </c>
      <c r="G194" s="34">
        <v>-0.09</v>
      </c>
      <c r="H194" s="34">
        <v>0.19</v>
      </c>
      <c r="I194" s="34">
        <v>7.0000000000000007E-2</v>
      </c>
    </row>
    <row r="195" spans="1:9" x14ac:dyDescent="0.2">
      <c r="A195" s="31" t="s">
        <v>113</v>
      </c>
      <c r="B195" s="30">
        <v>0.14000000000000001</v>
      </c>
      <c r="C195" s="30">
        <v>0.1</v>
      </c>
      <c r="D195" s="30">
        <v>0.04</v>
      </c>
      <c r="E195" s="30">
        <v>-0.04</v>
      </c>
      <c r="F195" s="30">
        <v>0.08</v>
      </c>
      <c r="G195" s="30">
        <v>-7.0000000000000007E-2</v>
      </c>
      <c r="H195" s="30">
        <v>0.25</v>
      </c>
      <c r="I195" s="30">
        <v>0.05</v>
      </c>
    </row>
    <row r="196" spans="1:9" x14ac:dyDescent="0.2">
      <c r="A196" s="31" t="s">
        <v>114</v>
      </c>
      <c r="B196" s="30">
        <v>0.12</v>
      </c>
      <c r="C196" s="30">
        <v>0.08</v>
      </c>
      <c r="D196" s="30">
        <v>0.03</v>
      </c>
      <c r="E196" s="30">
        <v>0.01</v>
      </c>
      <c r="F196" s="30">
        <v>7.0000000000000007E-2</v>
      </c>
      <c r="G196" s="30">
        <v>-0.12</v>
      </c>
      <c r="H196" s="30">
        <v>0.08</v>
      </c>
      <c r="I196" s="30">
        <v>0.09</v>
      </c>
    </row>
    <row r="197" spans="1:9" x14ac:dyDescent="0.2">
      <c r="A197" s="31" t="s">
        <v>115</v>
      </c>
      <c r="B197" s="30">
        <v>-0.05</v>
      </c>
      <c r="C197" s="30">
        <v>-0.13</v>
      </c>
      <c r="D197" s="30">
        <v>-0.1</v>
      </c>
      <c r="E197" s="30">
        <v>-0.08</v>
      </c>
      <c r="F197" s="30">
        <v>0</v>
      </c>
      <c r="G197" s="30">
        <v>-0.14000000000000001</v>
      </c>
      <c r="H197" s="30">
        <v>-0.02</v>
      </c>
      <c r="I197" s="30">
        <v>0.25</v>
      </c>
    </row>
    <row r="198" spans="1:9" x14ac:dyDescent="0.2">
      <c r="A198" s="33" t="s">
        <v>101</v>
      </c>
      <c r="B198" s="34">
        <v>0.36</v>
      </c>
      <c r="C198" s="34">
        <v>0.31</v>
      </c>
      <c r="D198" s="34">
        <v>0.18</v>
      </c>
      <c r="E198" s="34">
        <v>0.09</v>
      </c>
      <c r="F198" s="34">
        <v>0.11</v>
      </c>
      <c r="G198" s="34">
        <v>-0.01</v>
      </c>
      <c r="H198" s="34">
        <v>0.23</v>
      </c>
      <c r="I198" s="34">
        <v>0.12</v>
      </c>
    </row>
    <row r="199" spans="1:9" x14ac:dyDescent="0.2">
      <c r="A199" s="31" t="s">
        <v>113</v>
      </c>
      <c r="B199" s="30">
        <v>0.47</v>
      </c>
      <c r="C199" s="30">
        <v>0.37</v>
      </c>
      <c r="D199" s="30">
        <v>0.16</v>
      </c>
      <c r="E199" s="30">
        <v>0.06</v>
      </c>
      <c r="F199" s="30">
        <v>0.12</v>
      </c>
      <c r="G199" s="30">
        <v>-0.03</v>
      </c>
      <c r="H199" s="30">
        <v>0.18</v>
      </c>
      <c r="I199" s="30">
        <v>0.09</v>
      </c>
    </row>
    <row r="200" spans="1:9" x14ac:dyDescent="0.2">
      <c r="A200" s="31" t="s">
        <v>114</v>
      </c>
      <c r="B200" s="30">
        <v>0.19</v>
      </c>
      <c r="C200" s="30">
        <v>0.25</v>
      </c>
      <c r="D200" s="30">
        <v>0.25</v>
      </c>
      <c r="E200" s="30">
        <v>0.16</v>
      </c>
      <c r="F200" s="30">
        <v>0.09</v>
      </c>
      <c r="G200" s="30">
        <v>0.02</v>
      </c>
      <c r="H200" s="30">
        <v>0.31</v>
      </c>
      <c r="I200" s="30">
        <v>0.16</v>
      </c>
    </row>
    <row r="201" spans="1:9" x14ac:dyDescent="0.2">
      <c r="A201" s="31" t="s">
        <v>115</v>
      </c>
      <c r="B201" s="30">
        <v>0.28999999999999998</v>
      </c>
      <c r="C201" s="30">
        <v>0.15</v>
      </c>
      <c r="D201" s="30">
        <v>0.13</v>
      </c>
      <c r="E201" s="30">
        <v>0.06</v>
      </c>
      <c r="F201" s="30">
        <v>0.05</v>
      </c>
      <c r="G201" s="30">
        <v>-0.03</v>
      </c>
      <c r="H201" s="30">
        <v>0.22</v>
      </c>
      <c r="I201" s="30">
        <v>0.17</v>
      </c>
    </row>
    <row r="202" spans="1:9" x14ac:dyDescent="0.2">
      <c r="A202" s="33" t="s">
        <v>102</v>
      </c>
      <c r="B202" s="34">
        <v>0.19</v>
      </c>
      <c r="C202" s="34">
        <v>0.27</v>
      </c>
      <c r="D202" s="34">
        <v>0.17</v>
      </c>
      <c r="E202" s="34">
        <v>0.18</v>
      </c>
      <c r="F202" s="34">
        <v>0.24</v>
      </c>
      <c r="G202" s="34">
        <v>0.11</v>
      </c>
      <c r="H202" s="34">
        <v>0.24</v>
      </c>
      <c r="I202" s="34">
        <v>-0.13</v>
      </c>
    </row>
    <row r="203" spans="1:9" x14ac:dyDescent="0.2">
      <c r="A203" s="31" t="s">
        <v>113</v>
      </c>
      <c r="B203" s="30">
        <v>0.28000000000000003</v>
      </c>
      <c r="C203" s="30">
        <v>0.33</v>
      </c>
      <c r="D203" s="30">
        <v>0.18</v>
      </c>
      <c r="E203" s="30">
        <v>0.16</v>
      </c>
      <c r="F203" s="30">
        <v>0.25</v>
      </c>
      <c r="G203" s="30">
        <v>0.12</v>
      </c>
      <c r="H203" s="30">
        <v>0.24</v>
      </c>
      <c r="I203" s="30">
        <v>-0.1</v>
      </c>
    </row>
    <row r="204" spans="1:9" x14ac:dyDescent="0.2">
      <c r="A204" s="31" t="s">
        <v>114</v>
      </c>
      <c r="B204" s="30">
        <v>7.0000000000000007E-2</v>
      </c>
      <c r="C204" s="30">
        <v>0.17</v>
      </c>
      <c r="D204" s="30">
        <v>0.18</v>
      </c>
      <c r="E204" s="30">
        <v>0.23</v>
      </c>
      <c r="F204" s="30">
        <v>0.23</v>
      </c>
      <c r="G204" s="30">
        <v>0.08</v>
      </c>
      <c r="H204" s="30">
        <v>0.24</v>
      </c>
      <c r="I204" s="30">
        <v>-0.21</v>
      </c>
    </row>
    <row r="205" spans="1:9" x14ac:dyDescent="0.2">
      <c r="A205" s="31" t="s">
        <v>115</v>
      </c>
      <c r="B205" s="30">
        <v>0.01</v>
      </c>
      <c r="C205" s="30">
        <v>7.0000000000000007E-2</v>
      </c>
      <c r="D205" s="30">
        <v>0.03</v>
      </c>
      <c r="E205" s="30">
        <v>-0.01</v>
      </c>
      <c r="F205" s="30">
        <v>0.08</v>
      </c>
      <c r="G205" s="30">
        <v>0.11</v>
      </c>
      <c r="H205" s="30">
        <v>0.32</v>
      </c>
      <c r="I205" s="30">
        <v>-0.06</v>
      </c>
    </row>
    <row r="206" spans="1:9" x14ac:dyDescent="0.2">
      <c r="A206" s="33" t="s">
        <v>106</v>
      </c>
      <c r="B206" s="34">
        <v>0.09</v>
      </c>
      <c r="C206" s="34">
        <v>0.22</v>
      </c>
      <c r="D206" s="34">
        <v>7.0000000000000007E-2</v>
      </c>
      <c r="E206" s="34">
        <v>0.1</v>
      </c>
      <c r="F206" s="34">
        <v>0.13</v>
      </c>
      <c r="G206" s="34">
        <v>0.01</v>
      </c>
      <c r="H206" s="34">
        <v>0.06</v>
      </c>
      <c r="I206" s="34">
        <v>0.16</v>
      </c>
    </row>
    <row r="207" spans="1:9" x14ac:dyDescent="0.2">
      <c r="A207" s="31" t="s">
        <v>113</v>
      </c>
      <c r="B207" s="30">
        <v>0.23</v>
      </c>
      <c r="C207" s="30">
        <v>0.34</v>
      </c>
      <c r="D207" s="30">
        <v>7.0000000000000007E-2</v>
      </c>
      <c r="E207" s="30">
        <v>0.09</v>
      </c>
      <c r="F207" s="30">
        <v>0.12</v>
      </c>
      <c r="G207" s="30">
        <v>0</v>
      </c>
      <c r="H207" s="30">
        <v>0.06</v>
      </c>
      <c r="I207" s="30">
        <v>0.17</v>
      </c>
    </row>
    <row r="208" spans="1:9" x14ac:dyDescent="0.2">
      <c r="A208" s="31" t="s">
        <v>114</v>
      </c>
      <c r="B208" s="30">
        <v>-0.08</v>
      </c>
      <c r="C208" s="30">
        <v>0.05</v>
      </c>
      <c r="D208" s="30">
        <v>0.1</v>
      </c>
      <c r="E208" s="30">
        <v>0.15</v>
      </c>
      <c r="F208" s="30">
        <v>0.15</v>
      </c>
      <c r="G208" s="30">
        <v>0.03</v>
      </c>
      <c r="H208" s="30">
        <v>0.09</v>
      </c>
      <c r="I208" s="30">
        <v>0.12</v>
      </c>
    </row>
    <row r="209" spans="1:9" x14ac:dyDescent="0.2">
      <c r="A209" s="31" t="s">
        <v>115</v>
      </c>
      <c r="B209" s="30">
        <v>-0.06</v>
      </c>
      <c r="C209" s="30">
        <v>0.03</v>
      </c>
      <c r="D209" s="30">
        <v>-0.06</v>
      </c>
      <c r="E209" s="30">
        <v>-0.08</v>
      </c>
      <c r="F209" s="30">
        <v>0.08</v>
      </c>
      <c r="G209" s="30">
        <v>-0.04</v>
      </c>
      <c r="H209" s="30">
        <v>-0.11</v>
      </c>
      <c r="I209" s="30">
        <v>0.28000000000000003</v>
      </c>
    </row>
    <row r="210" spans="1:9" x14ac:dyDescent="0.2">
      <c r="A210" s="33" t="s">
        <v>159</v>
      </c>
      <c r="B210" s="34">
        <v>0.08</v>
      </c>
      <c r="C210" s="34">
        <v>0.13</v>
      </c>
      <c r="D210" s="34">
        <v>0.14000000000000001</v>
      </c>
      <c r="E210" s="34">
        <v>0.1</v>
      </c>
      <c r="F210" s="34">
        <v>0.13</v>
      </c>
      <c r="G210" s="34">
        <v>0.01</v>
      </c>
      <c r="H210" s="34">
        <v>0.06</v>
      </c>
      <c r="I210" s="34">
        <v>0.16</v>
      </c>
    </row>
    <row r="211" spans="1:9" x14ac:dyDescent="0.2">
      <c r="A211" s="31" t="s">
        <v>113</v>
      </c>
      <c r="B211" s="30">
        <v>0.09</v>
      </c>
      <c r="C211" s="30">
        <v>0.14000000000000001</v>
      </c>
      <c r="D211" s="30">
        <v>0.17</v>
      </c>
      <c r="E211" s="54" t="s">
        <v>160</v>
      </c>
      <c r="F211" s="54" t="s">
        <v>160</v>
      </c>
      <c r="G211" s="54" t="s">
        <v>160</v>
      </c>
      <c r="H211" s="54" t="s">
        <v>160</v>
      </c>
      <c r="I211" s="54" t="s">
        <v>160</v>
      </c>
    </row>
    <row r="212" spans="1:9" x14ac:dyDescent="0.2">
      <c r="A212" s="31" t="s">
        <v>114</v>
      </c>
      <c r="B212" s="30">
        <v>0.05</v>
      </c>
      <c r="C212" s="30">
        <v>0.11</v>
      </c>
      <c r="D212" s="30">
        <v>0.08</v>
      </c>
      <c r="E212" s="54" t="s">
        <v>160</v>
      </c>
      <c r="F212" s="54" t="s">
        <v>160</v>
      </c>
      <c r="G212" s="54" t="s">
        <v>160</v>
      </c>
      <c r="H212" s="54" t="s">
        <v>160</v>
      </c>
      <c r="I212" s="54" t="s">
        <v>160</v>
      </c>
    </row>
    <row r="213" spans="1:9" x14ac:dyDescent="0.2">
      <c r="A213" s="31" t="s">
        <v>115</v>
      </c>
      <c r="B213" s="30">
        <v>0.05</v>
      </c>
      <c r="C213" s="30">
        <v>0.11</v>
      </c>
      <c r="D213" s="30">
        <v>0.02</v>
      </c>
      <c r="E213" s="54" t="s">
        <v>160</v>
      </c>
      <c r="F213" s="54" t="s">
        <v>160</v>
      </c>
      <c r="G213" s="54" t="s">
        <v>160</v>
      </c>
      <c r="H213" s="54" t="s">
        <v>160</v>
      </c>
      <c r="I213" s="54" t="s">
        <v>160</v>
      </c>
    </row>
    <row r="214" spans="1:9" x14ac:dyDescent="0.2">
      <c r="A214" s="33" t="s">
        <v>107</v>
      </c>
      <c r="B214" s="34">
        <v>-0.02</v>
      </c>
      <c r="C214" s="34">
        <v>-0.3</v>
      </c>
      <c r="D214" s="34">
        <v>0.02</v>
      </c>
      <c r="E214" s="34">
        <v>0.12</v>
      </c>
      <c r="F214" s="34">
        <v>-0.53</v>
      </c>
      <c r="G214" s="34">
        <v>-0.26</v>
      </c>
      <c r="H214" s="34">
        <v>-0.17</v>
      </c>
      <c r="I214" s="34">
        <v>3.02</v>
      </c>
    </row>
    <row r="215" spans="1:9" x14ac:dyDescent="0.2">
      <c r="A215" s="35" t="s">
        <v>103</v>
      </c>
      <c r="B215" s="37">
        <v>0.17</v>
      </c>
      <c r="C215" s="37">
        <v>0.11</v>
      </c>
      <c r="D215" s="37">
        <v>-0.03</v>
      </c>
      <c r="E215" s="37">
        <v>0.05</v>
      </c>
      <c r="F215" s="37">
        <v>0.15</v>
      </c>
      <c r="G215" s="37">
        <v>-0.02</v>
      </c>
      <c r="H215" s="37">
        <v>0.17</v>
      </c>
      <c r="I215" s="37">
        <v>0.06</v>
      </c>
    </row>
    <row r="216" spans="1:9" x14ac:dyDescent="0.2">
      <c r="A216" s="33" t="s">
        <v>104</v>
      </c>
      <c r="B216" s="34">
        <v>0.21</v>
      </c>
      <c r="C216" s="34">
        <v>0.02</v>
      </c>
      <c r="D216" s="34">
        <v>0.06</v>
      </c>
      <c r="E216" s="34">
        <v>-0.11</v>
      </c>
      <c r="F216" s="34">
        <v>0.03</v>
      </c>
      <c r="G216" s="34">
        <v>-0.01</v>
      </c>
      <c r="H216" s="34">
        <v>0.16</v>
      </c>
      <c r="I216" s="34">
        <v>7.0000000000000007E-2</v>
      </c>
    </row>
    <row r="217" spans="1:9" x14ac:dyDescent="0.2">
      <c r="A217" s="31" t="s">
        <v>113</v>
      </c>
      <c r="B217" s="30">
        <v>0</v>
      </c>
      <c r="C217" s="30">
        <v>0</v>
      </c>
      <c r="D217" s="30">
        <v>0</v>
      </c>
      <c r="E217" s="30">
        <v>0</v>
      </c>
      <c r="F217" s="30">
        <v>0.03</v>
      </c>
      <c r="G217" s="30">
        <v>0.01</v>
      </c>
      <c r="H217" s="30">
        <v>0.17</v>
      </c>
      <c r="I217" s="30">
        <v>0.06</v>
      </c>
    </row>
    <row r="218" spans="1:9" x14ac:dyDescent="0.2">
      <c r="A218" s="31" t="s">
        <v>114</v>
      </c>
      <c r="B218" s="30">
        <v>0</v>
      </c>
      <c r="C218" s="30">
        <v>0</v>
      </c>
      <c r="D218" s="30">
        <v>0</v>
      </c>
      <c r="E218" s="30">
        <v>0</v>
      </c>
      <c r="F218" s="30">
        <v>0</v>
      </c>
      <c r="G218" s="30">
        <v>-0.22</v>
      </c>
      <c r="H218" s="30">
        <v>0.13</v>
      </c>
      <c r="I218" s="30">
        <v>-0.03</v>
      </c>
    </row>
    <row r="219" spans="1:9" x14ac:dyDescent="0.2">
      <c r="A219" s="31" t="s">
        <v>115</v>
      </c>
      <c r="B219" s="30">
        <v>0</v>
      </c>
      <c r="C219" s="30">
        <v>0</v>
      </c>
      <c r="D219" s="30">
        <v>0</v>
      </c>
      <c r="E219" s="30">
        <v>0</v>
      </c>
      <c r="F219" s="30">
        <v>0</v>
      </c>
      <c r="G219" s="30">
        <v>0.08</v>
      </c>
      <c r="H219" s="30">
        <v>0.14000000000000001</v>
      </c>
      <c r="I219" s="30">
        <v>-0.16</v>
      </c>
    </row>
    <row r="220" spans="1:9" x14ac:dyDescent="0.2">
      <c r="A220" s="31" t="s">
        <v>121</v>
      </c>
      <c r="B220" s="30">
        <v>0.21</v>
      </c>
      <c r="C220" s="30">
        <v>0.02</v>
      </c>
      <c r="D220" s="30">
        <v>0.06</v>
      </c>
      <c r="E220" s="30">
        <v>-0.11</v>
      </c>
      <c r="F220" s="30">
        <v>0</v>
      </c>
      <c r="G220" s="30">
        <v>-0.14000000000000001</v>
      </c>
      <c r="H220" s="30">
        <v>-0.01</v>
      </c>
      <c r="I220" s="30">
        <v>0.42</v>
      </c>
    </row>
    <row r="221" spans="1:9" x14ac:dyDescent="0.2">
      <c r="A221" s="29" t="s">
        <v>108</v>
      </c>
      <c r="B221" s="30">
        <v>0</v>
      </c>
      <c r="C221" s="30">
        <v>0</v>
      </c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</row>
    <row r="222" spans="1:9" ht="16" thickBot="1" x14ac:dyDescent="0.25">
      <c r="A222" s="32" t="s">
        <v>105</v>
      </c>
      <c r="B222" s="36">
        <v>0.19</v>
      </c>
      <c r="C222" s="36">
        <v>0.1</v>
      </c>
      <c r="D222" s="36">
        <v>0.06</v>
      </c>
      <c r="E222" s="36">
        <v>0.04</v>
      </c>
      <c r="F222" s="36">
        <v>0.11</v>
      </c>
      <c r="G222" s="36">
        <v>-0.02</v>
      </c>
      <c r="H222" s="36">
        <v>0.17</v>
      </c>
      <c r="I222" s="36">
        <v>0.06</v>
      </c>
    </row>
    <row r="223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abSelected="1" zoomScale="120" zoomScaleNormal="120" workbookViewId="0">
      <selection activeCell="C22" sqref="C22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9">
        <f>+Historicals!B142</f>
        <v>30601</v>
      </c>
      <c r="C3" s="9">
        <f>+Historicals!C142</f>
        <v>32376</v>
      </c>
      <c r="D3" s="9">
        <f>+Historicals!D142</f>
        <v>34350</v>
      </c>
      <c r="E3" s="9">
        <f>+Historicals!E142</f>
        <v>36397</v>
      </c>
      <c r="F3" s="9">
        <f>+Historicals!F142</f>
        <v>39117</v>
      </c>
      <c r="G3" s="9">
        <f>+Historicals!G142</f>
        <v>37403</v>
      </c>
      <c r="H3" s="9">
        <f>+Historicals!H142</f>
        <v>44538</v>
      </c>
      <c r="I3" s="9">
        <f>+Historicals!I142</f>
        <v>46710</v>
      </c>
      <c r="J3" s="9">
        <f>+SUM(J5+J8+J11+J14+J17)</f>
        <v>20695</v>
      </c>
      <c r="K3" s="9">
        <f t="shared" ref="K3:N3" si="2">+SUM(K5+K8+K11+K14+K17)</f>
        <v>20695</v>
      </c>
      <c r="L3" s="9">
        <f t="shared" si="2"/>
        <v>20695</v>
      </c>
      <c r="M3" s="9">
        <f t="shared" si="2"/>
        <v>20695</v>
      </c>
      <c r="N3" s="9">
        <f t="shared" si="2"/>
        <v>20695</v>
      </c>
      <c r="O3" t="s">
        <v>144</v>
      </c>
    </row>
    <row r="4" spans="1:15" x14ac:dyDescent="0.2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>+IFERROR(J21/I21-1,"nm")</f>
        <v>0</v>
      </c>
      <c r="K4" s="47">
        <f t="shared" ref="K4:N4" si="4">+IFERROR(K21/J21-1,"nm")</f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">
      <c r="A5" s="41" t="s">
        <v>130</v>
      </c>
      <c r="B5" s="48">
        <f t="shared" ref="B5:I5" si="5">+B11+B8</f>
        <v>4839</v>
      </c>
      <c r="C5" s="48">
        <f t="shared" si="5"/>
        <v>5291</v>
      </c>
      <c r="D5" s="48">
        <f t="shared" si="5"/>
        <v>5651</v>
      </c>
      <c r="E5" s="48">
        <f t="shared" si="5"/>
        <v>5126</v>
      </c>
      <c r="F5" s="48">
        <f t="shared" si="5"/>
        <v>5555</v>
      </c>
      <c r="G5" s="48">
        <f t="shared" si="5"/>
        <v>3697</v>
      </c>
      <c r="H5" s="48">
        <f t="shared" si="5"/>
        <v>7667</v>
      </c>
      <c r="I5" s="48">
        <f t="shared" si="5"/>
        <v>7573</v>
      </c>
      <c r="J5" s="3">
        <f>+I5*(1+J6)</f>
        <v>7573</v>
      </c>
      <c r="K5" s="3">
        <f t="shared" ref="K5:N5" si="6">+J5*(1+K6)</f>
        <v>7573</v>
      </c>
      <c r="L5" s="3">
        <f t="shared" si="6"/>
        <v>7573</v>
      </c>
      <c r="M5" s="3">
        <f t="shared" si="6"/>
        <v>7573</v>
      </c>
      <c r="N5" s="3">
        <f t="shared" si="6"/>
        <v>7573</v>
      </c>
      <c r="O5" t="s">
        <v>145</v>
      </c>
    </row>
    <row r="6" spans="1:15" x14ac:dyDescent="0.2">
      <c r="A6" s="42" t="s">
        <v>129</v>
      </c>
      <c r="B6" s="47" t="str">
        <f t="shared" ref="B6:H6" si="7">+IFERROR(B5/A5-1,"nm")</f>
        <v>nm</v>
      </c>
      <c r="C6" s="47">
        <f t="shared" si="7"/>
        <v>9.3407728869601137E-2</v>
      </c>
      <c r="D6" s="47">
        <f t="shared" si="7"/>
        <v>6.8040068040068125E-2</v>
      </c>
      <c r="E6" s="47">
        <f t="shared" si="7"/>
        <v>-9.2903910812245583E-2</v>
      </c>
      <c r="F6" s="47">
        <f t="shared" si="7"/>
        <v>8.3690987124463545E-2</v>
      </c>
      <c r="G6" s="47">
        <f t="shared" si="7"/>
        <v>-0.3344734473447345</v>
      </c>
      <c r="H6" s="47">
        <f t="shared" si="7"/>
        <v>1.0738436570192049</v>
      </c>
      <c r="I6" s="47">
        <f>+IFERROR(I5/H5-1,"nm")</f>
        <v>-1.2260336507108338E-2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>+I7</f>
        <v>0.16212802397773496</v>
      </c>
      <c r="K7" s="47">
        <f t="shared" ref="K7:N7" si="9">+J7</f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5" x14ac:dyDescent="0.2">
      <c r="A8" s="41" t="s">
        <v>132</v>
      </c>
      <c r="B8" s="9">
        <f>+Historicals!B190</f>
        <v>606</v>
      </c>
      <c r="C8" s="9">
        <f>+Historicals!C190</f>
        <v>649</v>
      </c>
      <c r="D8" s="9">
        <f>+Historicals!D190</f>
        <v>706</v>
      </c>
      <c r="E8" s="9">
        <f>+Historicals!E190</f>
        <v>747</v>
      </c>
      <c r="F8" s="9">
        <f>+Historicals!F190</f>
        <v>705</v>
      </c>
      <c r="G8" s="9">
        <f>+Historicals!G190</f>
        <v>721</v>
      </c>
      <c r="H8" s="9">
        <f>+Historicals!H190</f>
        <v>744</v>
      </c>
      <c r="I8" s="9">
        <f>+Historicals!I190</f>
        <v>717</v>
      </c>
      <c r="J8">
        <f>+I8*(1+J9)</f>
        <v>717</v>
      </c>
      <c r="K8">
        <f t="shared" ref="K8:N8" si="10">+J8*(1+K9)</f>
        <v>717</v>
      </c>
      <c r="L8">
        <f t="shared" si="10"/>
        <v>717</v>
      </c>
      <c r="M8">
        <f t="shared" si="10"/>
        <v>717</v>
      </c>
      <c r="N8">
        <f t="shared" si="10"/>
        <v>717</v>
      </c>
      <c r="O8" t="s">
        <v>146</v>
      </c>
    </row>
    <row r="9" spans="1:15" x14ac:dyDescent="0.2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I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>I10</f>
        <v>1.5350032113037893E-2</v>
      </c>
      <c r="K10" s="47">
        <f t="shared" ref="K10:N10" si="13">J10</f>
        <v>1.5350032113037893E-2</v>
      </c>
      <c r="L10" s="47">
        <f t="shared" si="13"/>
        <v>1.5350032113037893E-2</v>
      </c>
      <c r="M10" s="47">
        <f t="shared" si="13"/>
        <v>1.5350032113037893E-2</v>
      </c>
      <c r="N10" s="47">
        <f t="shared" si="13"/>
        <v>1.5350032113037893E-2</v>
      </c>
    </row>
    <row r="11" spans="1:15" x14ac:dyDescent="0.2">
      <c r="A11" s="41" t="s">
        <v>134</v>
      </c>
      <c r="B11" s="9">
        <f>+Historicals!B154</f>
        <v>4233</v>
      </c>
      <c r="C11" s="9">
        <f>+Historicals!C154</f>
        <v>4642</v>
      </c>
      <c r="D11" s="9">
        <f>+Historicals!D154</f>
        <v>4945</v>
      </c>
      <c r="E11" s="9">
        <f>+Historicals!E154</f>
        <v>4379</v>
      </c>
      <c r="F11" s="9">
        <f>+Historicals!F154</f>
        <v>4850</v>
      </c>
      <c r="G11" s="9">
        <f>+Historicals!G154</f>
        <v>2976</v>
      </c>
      <c r="H11" s="9">
        <f>+Historicals!H154</f>
        <v>6923</v>
      </c>
      <c r="I11" s="9">
        <f>+Historicals!I154</f>
        <v>6856</v>
      </c>
      <c r="J11" s="55">
        <f>J5-J8</f>
        <v>6856</v>
      </c>
      <c r="K11" s="55">
        <f t="shared" ref="K11:N11" si="14">K5-K8</f>
        <v>6856</v>
      </c>
      <c r="L11" s="55">
        <f t="shared" si="14"/>
        <v>6856</v>
      </c>
      <c r="M11" s="55">
        <f t="shared" si="14"/>
        <v>6856</v>
      </c>
      <c r="N11" s="55">
        <f t="shared" si="14"/>
        <v>6856</v>
      </c>
      <c r="O11" t="s">
        <v>147</v>
      </c>
    </row>
    <row r="12" spans="1:15" x14ac:dyDescent="0.2">
      <c r="A12" s="42" t="s">
        <v>129</v>
      </c>
      <c r="B12" s="47" t="str">
        <f t="shared" ref="B12:H12" si="15">+IFERROR(B11/A11-1,"nm")</f>
        <v>nm</v>
      </c>
      <c r="C12" s="47">
        <f t="shared" si="15"/>
        <v>9.6621781242617555E-2</v>
      </c>
      <c r="D12" s="47">
        <f t="shared" si="15"/>
        <v>6.5273588970271357E-2</v>
      </c>
      <c r="E12" s="47">
        <f t="shared" si="15"/>
        <v>-0.11445904954499497</v>
      </c>
      <c r="F12" s="47">
        <f t="shared" si="15"/>
        <v>0.10755880337976698</v>
      </c>
      <c r="G12" s="47">
        <f t="shared" si="15"/>
        <v>-0.38639175257731961</v>
      </c>
      <c r="H12" s="47">
        <f t="shared" si="15"/>
        <v>1.32627688172043</v>
      </c>
      <c r="I12" s="47">
        <f>+IFERROR(I11/H11-1,"nm")</f>
        <v>-9.67788530983682E-3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I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>+I13</f>
        <v>0.14677799186469706</v>
      </c>
      <c r="K13" s="47">
        <f t="shared" ref="K13:N13" si="17">+J13</f>
        <v>0.14677799186469706</v>
      </c>
      <c r="L13" s="47">
        <f t="shared" si="17"/>
        <v>0.14677799186469706</v>
      </c>
      <c r="M13" s="47">
        <f t="shared" si="17"/>
        <v>0.14677799186469706</v>
      </c>
      <c r="N13" s="47">
        <f t="shared" si="17"/>
        <v>0.14677799186469706</v>
      </c>
    </row>
    <row r="14" spans="1:15" x14ac:dyDescent="0.2">
      <c r="A14" s="41" t="s">
        <v>135</v>
      </c>
      <c r="B14" s="9">
        <f>+Historicals!B178</f>
        <v>963</v>
      </c>
      <c r="C14" s="9">
        <f>+Historicals!C178</f>
        <v>1143</v>
      </c>
      <c r="D14" s="9">
        <f>+Historicals!D178</f>
        <v>1105</v>
      </c>
      <c r="E14" s="9">
        <f>+Historicals!E178</f>
        <v>1028</v>
      </c>
      <c r="F14" s="9">
        <f>+Historicals!F178</f>
        <v>1119</v>
      </c>
      <c r="G14" s="9">
        <f>+Historicals!G178</f>
        <v>1086</v>
      </c>
      <c r="H14" s="9">
        <f>+Historicals!H178</f>
        <v>695</v>
      </c>
      <c r="I14" s="9">
        <f>+Historicals!I178</f>
        <v>758</v>
      </c>
      <c r="J14">
        <f>+I14*(1+J15)</f>
        <v>758</v>
      </c>
      <c r="K14">
        <f t="shared" ref="K14:N14" si="18">+J14*(1+K15)</f>
        <v>758</v>
      </c>
      <c r="L14">
        <f t="shared" si="18"/>
        <v>758</v>
      </c>
      <c r="M14">
        <f t="shared" si="18"/>
        <v>758</v>
      </c>
      <c r="N14">
        <f t="shared" si="18"/>
        <v>758</v>
      </c>
      <c r="O14" t="s">
        <v>148</v>
      </c>
    </row>
    <row r="15" spans="1:15" x14ac:dyDescent="0.2">
      <c r="A15" s="42" t="s">
        <v>129</v>
      </c>
      <c r="B15" s="47" t="str">
        <f t="shared" ref="B15:H15" si="19">+IFERROR(B14/A14-1,"nm")</f>
        <v>nm</v>
      </c>
      <c r="C15" s="47">
        <f t="shared" si="19"/>
        <v>0.18691588785046731</v>
      </c>
      <c r="D15" s="47">
        <f t="shared" si="19"/>
        <v>-3.3245844269466307E-2</v>
      </c>
      <c r="E15" s="47">
        <f t="shared" si="19"/>
        <v>-6.9683257918552011E-2</v>
      </c>
      <c r="F15" s="47">
        <f t="shared" si="19"/>
        <v>8.8521400778210024E-2</v>
      </c>
      <c r="G15" s="47">
        <f t="shared" si="19"/>
        <v>-2.9490616621983934E-2</v>
      </c>
      <c r="H15" s="47">
        <f t="shared" si="19"/>
        <v>-0.36003683241252304</v>
      </c>
      <c r="I15" s="47">
        <f>+IFERROR(I14/H14-1,"nm")</f>
        <v>9.0647482014388547E-2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I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v>1.6E-2</v>
      </c>
      <c r="K16" s="47">
        <v>1.6E-2</v>
      </c>
      <c r="L16" s="47">
        <v>1.6E-2</v>
      </c>
      <c r="M16" s="47">
        <v>1.6E-2</v>
      </c>
      <c r="N16" s="47">
        <v>1.6E-2</v>
      </c>
    </row>
    <row r="17" spans="1:15" x14ac:dyDescent="0.2">
      <c r="A17" s="9" t="s">
        <v>143</v>
      </c>
      <c r="B17" s="9">
        <f>+Historicals!B166</f>
        <v>3011</v>
      </c>
      <c r="C17" s="9">
        <f>+Historicals!C166</f>
        <v>3520</v>
      </c>
      <c r="D17" s="9">
        <f>+Historicals!D166</f>
        <v>3989</v>
      </c>
      <c r="E17" s="9">
        <f>+Historicals!E166</f>
        <v>4454</v>
      </c>
      <c r="F17" s="9">
        <f>+Historicals!F166</f>
        <v>4744</v>
      </c>
      <c r="G17" s="9">
        <f>+Historicals!G166</f>
        <v>4866</v>
      </c>
      <c r="H17" s="9">
        <f>+Historicals!H166</f>
        <v>4904</v>
      </c>
      <c r="I17" s="9">
        <f>+Historicals!I166</f>
        <v>4791</v>
      </c>
      <c r="J17" s="3">
        <f>+I17*(1+J18)</f>
        <v>4791</v>
      </c>
      <c r="K17" s="3">
        <f t="shared" ref="K17:N17" si="21">+J17*(1+K18)</f>
        <v>4791</v>
      </c>
      <c r="L17" s="3">
        <f t="shared" si="21"/>
        <v>4791</v>
      </c>
      <c r="M17" s="3">
        <f t="shared" si="21"/>
        <v>4791</v>
      </c>
      <c r="N17" s="3">
        <f t="shared" si="21"/>
        <v>4791</v>
      </c>
      <c r="O17" t="s">
        <v>149</v>
      </c>
    </row>
    <row r="18" spans="1:15" x14ac:dyDescent="0.2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I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>I19</f>
        <v>0.10256904303147078</v>
      </c>
      <c r="K19" s="47">
        <f t="shared" ref="K19:N19" si="24">J19</f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2">
      <c r="A20" s="43" t="str">
        <f>+Historicals!A114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 x14ac:dyDescent="0.2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 x14ac:dyDescent="0.2">
      <c r="A23" s="45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 x14ac:dyDescent="0.2">
      <c r="A24" s="44" t="s">
        <v>129</v>
      </c>
      <c r="B24" s="47" t="str">
        <f t="shared" ref="B24" si="29">+IFERROR(B23/A23-1,"nm")</f>
        <v>nm</v>
      </c>
      <c r="C24" s="47">
        <f t="shared" ref="C24" si="30">+IFERROR(C23/B23-1,"nm")</f>
        <v>9.3228309428638578E-2</v>
      </c>
      <c r="D24" s="47">
        <f t="shared" ref="D24" si="31">+IFERROR(D23/C23-1,"nm")</f>
        <v>4.1402301322722934E-2</v>
      </c>
      <c r="E24" s="47">
        <f t="shared" ref="E24" si="32">+IFERROR(E23/D23-1,"nm")</f>
        <v>-3.7381247418422192E-2</v>
      </c>
      <c r="F24" s="47">
        <f t="shared" ref="F24" si="33">+IFERROR(F23/E23-1,"nm")</f>
        <v>7.755846384895948E-2</v>
      </c>
      <c r="G24" s="47">
        <f t="shared" ref="G24" si="34">+IFERROR(G23/F23-1,"nm")</f>
        <v>-7.1279243404678949E-2</v>
      </c>
      <c r="H24" s="47">
        <f t="shared" ref="H24" si="35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6">+K25+K26</f>
        <v>0</v>
      </c>
      <c r="L24" s="47">
        <f t="shared" si="36"/>
        <v>0</v>
      </c>
      <c r="M24" s="47">
        <f t="shared" si="36"/>
        <v>0</v>
      </c>
      <c r="N24" s="47">
        <f t="shared" si="36"/>
        <v>0</v>
      </c>
    </row>
    <row r="25" spans="1:15" x14ac:dyDescent="0.2">
      <c r="A25" s="44" t="s">
        <v>137</v>
      </c>
      <c r="B25" s="47">
        <f>+Historicals!B195</f>
        <v>0.14000000000000001</v>
      </c>
      <c r="C25" s="47">
        <f>+Historicals!C195</f>
        <v>0.1</v>
      </c>
      <c r="D25" s="47">
        <f>+Historicals!D195</f>
        <v>0.04</v>
      </c>
      <c r="E25" s="47">
        <f>+Historicals!E195</f>
        <v>-0.04</v>
      </c>
      <c r="F25" s="47">
        <f>+Historicals!F195</f>
        <v>0.08</v>
      </c>
      <c r="G25" s="47">
        <f>+Historicals!G195</f>
        <v>-7.0000000000000007E-2</v>
      </c>
      <c r="H25" s="47">
        <f>+Historicals!H195</f>
        <v>0.25</v>
      </c>
      <c r="I25" s="47">
        <f>+Historicals!I195</f>
        <v>0.05</v>
      </c>
      <c r="J25" s="49">
        <v>0</v>
      </c>
      <c r="K25" s="49">
        <f t="shared" ref="K25:N26" si="37">+J25</f>
        <v>0</v>
      </c>
      <c r="L25" s="49">
        <f t="shared" si="37"/>
        <v>0</v>
      </c>
      <c r="M25" s="49">
        <f t="shared" si="37"/>
        <v>0</v>
      </c>
      <c r="N25" s="49">
        <f t="shared" si="37"/>
        <v>0</v>
      </c>
    </row>
    <row r="26" spans="1:15" x14ac:dyDescent="0.2">
      <c r="A26" s="44" t="s">
        <v>138</v>
      </c>
      <c r="B26" s="47" t="str">
        <f t="shared" ref="B26:H26" si="38">+IFERROR(B24-B25,"nm")</f>
        <v>nm</v>
      </c>
      <c r="C26" s="47">
        <f t="shared" si="38"/>
        <v>-6.7716905713614273E-3</v>
      </c>
      <c r="D26" s="47">
        <f t="shared" si="38"/>
        <v>1.4023013227229333E-3</v>
      </c>
      <c r="E26" s="47">
        <f t="shared" si="38"/>
        <v>2.6187525815778087E-3</v>
      </c>
      <c r="F26" s="47">
        <f t="shared" si="38"/>
        <v>-2.4415361510405215E-3</v>
      </c>
      <c r="G26" s="47">
        <f t="shared" si="38"/>
        <v>-1.2792434046789425E-3</v>
      </c>
      <c r="H26" s="47">
        <f t="shared" si="38"/>
        <v>-1.849072783792538E-3</v>
      </c>
      <c r="I26" s="47">
        <f>+IFERROR(I24-I25,"nm")</f>
        <v>1.5458605290268046E-4</v>
      </c>
      <c r="J26" s="49">
        <v>0</v>
      </c>
      <c r="K26" s="49">
        <f t="shared" si="37"/>
        <v>0</v>
      </c>
      <c r="L26" s="49">
        <f t="shared" si="37"/>
        <v>0</v>
      </c>
      <c r="M26" s="49">
        <f t="shared" si="37"/>
        <v>0</v>
      </c>
      <c r="N26" s="49">
        <f t="shared" si="37"/>
        <v>0</v>
      </c>
    </row>
    <row r="27" spans="1:15" x14ac:dyDescent="0.2">
      <c r="A27" s="45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4866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5492</v>
      </c>
      <c r="K27" s="3">
        <f t="shared" ref="K27" si="39">+J27*(1+K28)</f>
        <v>5492</v>
      </c>
      <c r="L27" s="3">
        <f t="shared" ref="L27" si="40">+K27*(1+L28)</f>
        <v>5492</v>
      </c>
      <c r="M27" s="3">
        <f t="shared" ref="M27" si="41">+L27*(1+M28)</f>
        <v>5492</v>
      </c>
      <c r="N27" s="3">
        <f t="shared" ref="N27" si="42">+M27*(1+N28)</f>
        <v>5492</v>
      </c>
    </row>
    <row r="28" spans="1:15" x14ac:dyDescent="0.2">
      <c r="A28" s="44" t="s">
        <v>129</v>
      </c>
      <c r="B28" s="47" t="str">
        <f t="shared" ref="B28" si="43">+IFERROR(B27/A27-1,"nm")</f>
        <v>nm</v>
      </c>
      <c r="C28" s="47">
        <f t="shared" ref="C28" si="44">+IFERROR(C27/B27-1,"nm")</f>
        <v>7.6190476190476142E-2</v>
      </c>
      <c r="D28" s="47">
        <f t="shared" ref="D28" si="45">+IFERROR(D27/C27-1,"nm")</f>
        <v>2.5284450063211228E-2</v>
      </c>
      <c r="E28" s="47">
        <f t="shared" ref="E28" si="46">+IFERROR(E27/D27-1,"nm")</f>
        <v>1.4796547472256449E-2</v>
      </c>
      <c r="F28" s="47">
        <f t="shared" ref="F28" si="47">+IFERROR(F27/E27-1,"nm")</f>
        <v>6.5208586472256025E-2</v>
      </c>
      <c r="G28" s="47">
        <f t="shared" ref="G28" si="48">+IFERROR(G27/F27-1,"nm")</f>
        <v>-0.11806083650190113</v>
      </c>
      <c r="H28" s="47">
        <f t="shared" ref="H28" si="49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0">+K29+K30</f>
        <v>0</v>
      </c>
      <c r="L28" s="47">
        <f t="shared" ref="L28" si="51">+L29+L30</f>
        <v>0</v>
      </c>
      <c r="M28" s="47">
        <f t="shared" ref="M28" si="52">+M29+M30</f>
        <v>0</v>
      </c>
      <c r="N28" s="47">
        <f t="shared" ref="N28" si="53">+N29+N30</f>
        <v>0</v>
      </c>
    </row>
    <row r="29" spans="1:15" x14ac:dyDescent="0.2">
      <c r="A29" s="44" t="s">
        <v>137</v>
      </c>
      <c r="B29" s="47">
        <f>+Historicals!B196</f>
        <v>0.12</v>
      </c>
      <c r="C29" s="47">
        <f>+Historicals!C196</f>
        <v>0.08</v>
      </c>
      <c r="D29" s="47">
        <f>+Historicals!D196</f>
        <v>0.03</v>
      </c>
      <c r="E29" s="47">
        <f>+Historicals!E196</f>
        <v>0.01</v>
      </c>
      <c r="F29" s="47">
        <f>+Historicals!F196</f>
        <v>7.0000000000000007E-2</v>
      </c>
      <c r="G29" s="47">
        <f>+Historicals!G196</f>
        <v>-0.12</v>
      </c>
      <c r="H29" s="47">
        <f>+Historicals!H196</f>
        <v>0.08</v>
      </c>
      <c r="I29" s="47">
        <f>+Historicals!I196</f>
        <v>0.09</v>
      </c>
      <c r="J29" s="49">
        <v>0</v>
      </c>
      <c r="K29" s="49">
        <f t="shared" ref="K29:N29" si="54">+J29</f>
        <v>0</v>
      </c>
      <c r="L29" s="49">
        <f t="shared" si="54"/>
        <v>0</v>
      </c>
      <c r="M29" s="49">
        <f t="shared" si="54"/>
        <v>0</v>
      </c>
      <c r="N29" s="49">
        <f t="shared" si="54"/>
        <v>0</v>
      </c>
    </row>
    <row r="30" spans="1:15" x14ac:dyDescent="0.2">
      <c r="A30" s="44" t="s">
        <v>138</v>
      </c>
      <c r="B30" s="47" t="str">
        <f t="shared" ref="B30" si="55">+IFERROR(B28-B29,"nm")</f>
        <v>nm</v>
      </c>
      <c r="C30" s="47">
        <f t="shared" ref="C30" si="56">+IFERROR(C28-C29,"nm")</f>
        <v>-3.8095238095238598E-3</v>
      </c>
      <c r="D30" s="47">
        <f t="shared" ref="D30" si="57">+IFERROR(D28-D29,"nm")</f>
        <v>-4.715549936788771E-3</v>
      </c>
      <c r="E30" s="47">
        <f t="shared" ref="E30" si="58">+IFERROR(E28-E29,"nm")</f>
        <v>4.7965474722564492E-3</v>
      </c>
      <c r="F30" s="47">
        <f t="shared" ref="F30" si="59">+IFERROR(F28-F29,"nm")</f>
        <v>-4.7914135277439818E-3</v>
      </c>
      <c r="G30" s="47">
        <f t="shared" ref="G30" si="60">+IFERROR(G28-G29,"nm")</f>
        <v>1.9391634980988615E-3</v>
      </c>
      <c r="H30" s="47">
        <f t="shared" ref="H30" si="61">+IFERROR(H28-H29,"nm")</f>
        <v>3.8542789394265392E-3</v>
      </c>
      <c r="I30" s="47">
        <f>+IFERROR(I28-I29,"nm")</f>
        <v>2.2832140015910107E-3</v>
      </c>
      <c r="J30" s="49">
        <v>0</v>
      </c>
      <c r="K30" s="49">
        <f t="shared" ref="K30:N30" si="62">+J30</f>
        <v>0</v>
      </c>
      <c r="L30" s="49">
        <f t="shared" si="62"/>
        <v>0</v>
      </c>
      <c r="M30" s="49">
        <f t="shared" si="62"/>
        <v>0</v>
      </c>
      <c r="N30" s="49">
        <f t="shared" si="62"/>
        <v>0</v>
      </c>
    </row>
    <row r="31" spans="1:15" x14ac:dyDescent="0.2">
      <c r="A31" s="45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633</v>
      </c>
      <c r="K31" s="3">
        <f t="shared" ref="K31" si="63">+J31*(1+K32)</f>
        <v>633</v>
      </c>
      <c r="L31" s="3">
        <f t="shared" ref="L31" si="64">+K31*(1+L32)</f>
        <v>633</v>
      </c>
      <c r="M31" s="3">
        <f t="shared" ref="M31" si="65">+L31*(1+M32)</f>
        <v>633</v>
      </c>
      <c r="N31" s="3">
        <f t="shared" ref="N31" si="66">+M31*(1+N32)</f>
        <v>633</v>
      </c>
    </row>
    <row r="32" spans="1:15" x14ac:dyDescent="0.2">
      <c r="A32" s="44" t="s">
        <v>129</v>
      </c>
      <c r="B32" s="47" t="str">
        <f t="shared" ref="B32" si="67">+IFERROR(B31/A31-1,"nm")</f>
        <v>nm</v>
      </c>
      <c r="C32" s="47">
        <f t="shared" ref="C32" si="68">+IFERROR(C31/B31-1,"nm")</f>
        <v>-0.12742718446601942</v>
      </c>
      <c r="D32" s="47">
        <f t="shared" ref="D32" si="69">+IFERROR(D31/C31-1,"nm")</f>
        <v>-0.10152990264255912</v>
      </c>
      <c r="E32" s="47">
        <f t="shared" ref="E32" si="70">+IFERROR(E31/D31-1,"nm")</f>
        <v>-7.8947368421052655E-2</v>
      </c>
      <c r="F32" s="47">
        <f t="shared" ref="F32" si="71">+IFERROR(F31/E31-1,"nm")</f>
        <v>3.3613445378151141E-3</v>
      </c>
      <c r="G32" s="47">
        <f t="shared" ref="G32" si="72">+IFERROR(G31/F31-1,"nm")</f>
        <v>-0.13567839195979903</v>
      </c>
      <c r="H32" s="47">
        <f t="shared" ref="H32" si="73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4">+K33+K34</f>
        <v>0</v>
      </c>
      <c r="L32" s="47">
        <f t="shared" ref="L32" si="75">+L33+L34</f>
        <v>0</v>
      </c>
      <c r="M32" s="47">
        <f t="shared" ref="M32" si="76">+M33+M34</f>
        <v>0</v>
      </c>
      <c r="N32" s="47">
        <f t="shared" ref="N32" si="77">+N33+N34</f>
        <v>0</v>
      </c>
    </row>
    <row r="33" spans="1:14" x14ac:dyDescent="0.2">
      <c r="A33" s="44" t="s">
        <v>137</v>
      </c>
      <c r="B33" s="47">
        <f>+Historicals!B197</f>
        <v>-0.05</v>
      </c>
      <c r="C33" s="47">
        <f>+Historicals!C197</f>
        <v>-0.13</v>
      </c>
      <c r="D33" s="47">
        <f>+Historicals!D197</f>
        <v>-0.1</v>
      </c>
      <c r="E33" s="47">
        <f>+Historicals!E197</f>
        <v>-0.08</v>
      </c>
      <c r="F33" s="47">
        <f>+Historicals!F197</f>
        <v>0</v>
      </c>
      <c r="G33" s="47">
        <f>+Historicals!G197</f>
        <v>-0.14000000000000001</v>
      </c>
      <c r="H33" s="47">
        <f>+Historicals!H197</f>
        <v>-0.02</v>
      </c>
      <c r="I33" s="47">
        <f>+Historicals!I197</f>
        <v>0.25</v>
      </c>
      <c r="J33" s="49">
        <v>0</v>
      </c>
      <c r="K33" s="49">
        <f t="shared" ref="K33:N33" si="78">+J33</f>
        <v>0</v>
      </c>
      <c r="L33" s="49">
        <f t="shared" si="78"/>
        <v>0</v>
      </c>
      <c r="M33" s="49">
        <f t="shared" si="78"/>
        <v>0</v>
      </c>
      <c r="N33" s="49">
        <f t="shared" si="78"/>
        <v>0</v>
      </c>
    </row>
    <row r="34" spans="1:14" x14ac:dyDescent="0.2">
      <c r="A34" s="44" t="s">
        <v>138</v>
      </c>
      <c r="B34" s="47" t="str">
        <f t="shared" ref="B34" si="79">+IFERROR(B32-B33,"nm")</f>
        <v>nm</v>
      </c>
      <c r="C34" s="47">
        <f t="shared" ref="C34" si="80">+IFERROR(C32-C33,"nm")</f>
        <v>2.572815533980588E-3</v>
      </c>
      <c r="D34" s="47">
        <f t="shared" ref="D34" si="81">+IFERROR(D32-D33,"nm")</f>
        <v>-1.5299026425591167E-3</v>
      </c>
      <c r="E34" s="47">
        <f t="shared" ref="E34" si="82">+IFERROR(E32-E33,"nm")</f>
        <v>1.0526315789473467E-3</v>
      </c>
      <c r="F34" s="47">
        <f t="shared" ref="F34" si="83">+IFERROR(F32-F33,"nm")</f>
        <v>3.3613445378151141E-3</v>
      </c>
      <c r="G34" s="47">
        <f t="shared" ref="G34" si="84">+IFERROR(G32-G33,"nm")</f>
        <v>4.321608040200986E-3</v>
      </c>
      <c r="H34" s="47">
        <f t="shared" ref="H34" si="85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86">+J34</f>
        <v>0</v>
      </c>
      <c r="L34" s="49">
        <f t="shared" si="86"/>
        <v>0</v>
      </c>
      <c r="M34" s="49">
        <f t="shared" si="86"/>
        <v>0</v>
      </c>
      <c r="N34" s="49">
        <f t="shared" si="86"/>
        <v>0</v>
      </c>
    </row>
    <row r="35" spans="1:14" x14ac:dyDescent="0.2">
      <c r="A35" s="9" t="s">
        <v>130</v>
      </c>
      <c r="B35" s="48">
        <f t="shared" ref="B35:H35" si="87">+B42+B38</f>
        <v>3766</v>
      </c>
      <c r="C35" s="48">
        <f t="shared" si="87"/>
        <v>3896</v>
      </c>
      <c r="D35" s="48">
        <f t="shared" si="87"/>
        <v>4015</v>
      </c>
      <c r="E35" s="48">
        <f t="shared" si="87"/>
        <v>3760</v>
      </c>
      <c r="F35" s="48">
        <f t="shared" si="87"/>
        <v>4074</v>
      </c>
      <c r="G35" s="48">
        <f t="shared" si="87"/>
        <v>3047</v>
      </c>
      <c r="H35" s="48">
        <f t="shared" si="87"/>
        <v>5219</v>
      </c>
      <c r="I35" s="48">
        <f>+I42+I38</f>
        <v>5238</v>
      </c>
      <c r="J35" s="48">
        <f>+J21*J37</f>
        <v>5238</v>
      </c>
      <c r="K35" s="48">
        <f t="shared" ref="K35:N35" si="88">+K21*K37</f>
        <v>5238</v>
      </c>
      <c r="L35" s="48">
        <f t="shared" si="88"/>
        <v>5238</v>
      </c>
      <c r="M35" s="48">
        <f t="shared" si="88"/>
        <v>5238</v>
      </c>
      <c r="N35" s="48">
        <f t="shared" si="88"/>
        <v>5238</v>
      </c>
    </row>
    <row r="36" spans="1:14" x14ac:dyDescent="0.2">
      <c r="A36" s="46" t="s">
        <v>129</v>
      </c>
      <c r="B36" s="47" t="str">
        <f t="shared" ref="B36" si="89">+IFERROR(B35/A35-1,"nm")</f>
        <v>nm</v>
      </c>
      <c r="C36" s="47">
        <f t="shared" ref="C36" si="90">+IFERROR(C35/B35-1,"nm")</f>
        <v>3.4519383961763239E-2</v>
      </c>
      <c r="D36" s="47">
        <f t="shared" ref="D36" si="91">+IFERROR(D35/C35-1,"nm")</f>
        <v>3.0544147843942548E-2</v>
      </c>
      <c r="E36" s="47">
        <f t="shared" ref="E36" si="92">+IFERROR(E35/D35-1,"nm")</f>
        <v>-6.3511830635118338E-2</v>
      </c>
      <c r="F36" s="47">
        <f t="shared" ref="F36" si="93">+IFERROR(F35/E35-1,"nm")</f>
        <v>8.3510638297872308E-2</v>
      </c>
      <c r="G36" s="47">
        <f t="shared" ref="G36" si="94">+IFERROR(G35/F35-1,"nm")</f>
        <v>-0.25208640157093765</v>
      </c>
      <c r="H36" s="47">
        <f t="shared" ref="H36" si="95">+IFERROR(H35/G35-1,"nm")</f>
        <v>0.71283229405973092</v>
      </c>
      <c r="I36" s="47">
        <f>+IFERROR(I35/H35-1,"nm")</f>
        <v>3.6405441655489312E-3</v>
      </c>
      <c r="J36" s="47">
        <f t="shared" ref="J36:N36" si="96">+IFERROR(J35/I35-1,"nm")</f>
        <v>0</v>
      </c>
      <c r="K36" s="47">
        <f t="shared" si="96"/>
        <v>0</v>
      </c>
      <c r="L36" s="47">
        <f t="shared" si="96"/>
        <v>0</v>
      </c>
      <c r="M36" s="47">
        <f t="shared" si="96"/>
        <v>0</v>
      </c>
      <c r="N36" s="47">
        <f t="shared" si="96"/>
        <v>0</v>
      </c>
    </row>
    <row r="37" spans="1:14" x14ac:dyDescent="0.2">
      <c r="A37" s="46" t="s">
        <v>131</v>
      </c>
      <c r="B37" s="47">
        <f t="shared" ref="B37:H37" si="97">+IFERROR(B35/B$21,"nm")</f>
        <v>0.27409024745269289</v>
      </c>
      <c r="C37" s="47">
        <f t="shared" si="97"/>
        <v>0.26388512598211866</v>
      </c>
      <c r="D37" s="47">
        <f t="shared" si="97"/>
        <v>0.26386698212407994</v>
      </c>
      <c r="E37" s="47">
        <f t="shared" si="97"/>
        <v>0.25311342982160889</v>
      </c>
      <c r="F37" s="47">
        <f t="shared" si="97"/>
        <v>0.25619418941013711</v>
      </c>
      <c r="G37" s="47">
        <f t="shared" si="97"/>
        <v>0.2103700635183651</v>
      </c>
      <c r="H37" s="47">
        <f t="shared" si="9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98">+J37</f>
        <v>0.28540293140086087</v>
      </c>
      <c r="L37" s="49">
        <f t="shared" si="98"/>
        <v>0.28540293140086087</v>
      </c>
      <c r="M37" s="49">
        <f t="shared" si="98"/>
        <v>0.28540293140086087</v>
      </c>
      <c r="N37" s="49">
        <f t="shared" si="98"/>
        <v>0.28540293140086087</v>
      </c>
    </row>
    <row r="38" spans="1:14" x14ac:dyDescent="0.2">
      <c r="A38" s="9" t="s">
        <v>132</v>
      </c>
      <c r="B38" s="9">
        <f>+Historicals!B181</f>
        <v>121</v>
      </c>
      <c r="C38" s="9">
        <f>+Historicals!C181</f>
        <v>133</v>
      </c>
      <c r="D38" s="9">
        <f>+Historicals!D181</f>
        <v>140</v>
      </c>
      <c r="E38" s="9">
        <f>+Historicals!E181</f>
        <v>160</v>
      </c>
      <c r="F38" s="9">
        <f>+Historicals!F181</f>
        <v>149</v>
      </c>
      <c r="G38" s="9">
        <f>+Historicals!G181</f>
        <v>148</v>
      </c>
      <c r="H38" s="9">
        <f>+Historicals!H181</f>
        <v>130</v>
      </c>
      <c r="I38" s="9">
        <f>+Historicals!I181</f>
        <v>124</v>
      </c>
      <c r="J38" s="48">
        <f>+J41*J48</f>
        <v>124</v>
      </c>
      <c r="K38" s="48">
        <f t="shared" ref="K38:N38" si="99">+K41*K48</f>
        <v>124</v>
      </c>
      <c r="L38" s="48">
        <f t="shared" si="99"/>
        <v>124</v>
      </c>
      <c r="M38" s="48">
        <f t="shared" si="99"/>
        <v>124</v>
      </c>
      <c r="N38" s="48">
        <f t="shared" si="99"/>
        <v>124</v>
      </c>
    </row>
    <row r="39" spans="1:14" x14ac:dyDescent="0.2">
      <c r="A39" s="46" t="s">
        <v>129</v>
      </c>
      <c r="B39" s="47" t="str">
        <f t="shared" ref="B39" si="100">+IFERROR(B38/A38-1,"nm")</f>
        <v>nm</v>
      </c>
      <c r="C39" s="47">
        <f t="shared" ref="C39" si="101">+IFERROR(C38/B38-1,"nm")</f>
        <v>9.9173553719008156E-2</v>
      </c>
      <c r="D39" s="47">
        <f t="shared" ref="D39" si="102">+IFERROR(D38/C38-1,"nm")</f>
        <v>5.2631578947368363E-2</v>
      </c>
      <c r="E39" s="47">
        <f t="shared" ref="E39" si="103">+IFERROR(E38/D38-1,"nm")</f>
        <v>0.14285714285714279</v>
      </c>
      <c r="F39" s="47">
        <f t="shared" ref="F39" si="104">+IFERROR(F38/E38-1,"nm")</f>
        <v>-6.8749999999999978E-2</v>
      </c>
      <c r="G39" s="47">
        <f t="shared" ref="G39" si="105">+IFERROR(G38/F38-1,"nm")</f>
        <v>-6.7114093959731447E-3</v>
      </c>
      <c r="H39" s="47">
        <f t="shared" ref="H39" si="106">+IFERROR(H38/G38-1,"nm")</f>
        <v>-0.1216216216216216</v>
      </c>
      <c r="I39" s="47">
        <f>+IFERROR(I38/H38-1,"nm")</f>
        <v>-4.6153846153846101E-2</v>
      </c>
      <c r="J39" s="47">
        <f t="shared" ref="J39" si="107">+IFERROR(J38/I38-1,"nm")</f>
        <v>0</v>
      </c>
      <c r="K39" s="47">
        <f t="shared" ref="K39" si="108">+IFERROR(K38/J38-1,"nm")</f>
        <v>0</v>
      </c>
      <c r="L39" s="47">
        <f t="shared" ref="L39" si="109">+IFERROR(L38/K38-1,"nm")</f>
        <v>0</v>
      </c>
      <c r="M39" s="47">
        <f t="shared" ref="M39" si="110">+IFERROR(M38/L38-1,"nm")</f>
        <v>0</v>
      </c>
      <c r="N39" s="47">
        <f t="shared" ref="N39" si="111">+IFERROR(N38/M38-1,"nm")</f>
        <v>0</v>
      </c>
    </row>
    <row r="40" spans="1:14" x14ac:dyDescent="0.2">
      <c r="A40" s="46" t="s">
        <v>133</v>
      </c>
      <c r="B40" s="47">
        <f t="shared" ref="B40:H40" si="112">+IFERROR(B38/B$21,"nm")</f>
        <v>8.8064046579330417E-3</v>
      </c>
      <c r="C40" s="47">
        <f t="shared" si="112"/>
        <v>9.0083988079111346E-3</v>
      </c>
      <c r="D40" s="47">
        <f t="shared" si="112"/>
        <v>9.2008412197686646E-3</v>
      </c>
      <c r="E40" s="47">
        <f t="shared" si="112"/>
        <v>1.0770784247728038E-2</v>
      </c>
      <c r="F40" s="47">
        <f t="shared" si="112"/>
        <v>9.3698905798012821E-3</v>
      </c>
      <c r="G40" s="47">
        <f t="shared" si="112"/>
        <v>1.0218171775752554E-2</v>
      </c>
      <c r="H40" s="47">
        <f t="shared" si="112"/>
        <v>7.5673787764130628E-3</v>
      </c>
      <c r="I40" s="47">
        <f>+IFERROR(I38/I$21,"nm")</f>
        <v>6.7563886013185855E-3</v>
      </c>
      <c r="J40" s="47">
        <f t="shared" ref="J40:N40" si="113">+IFERROR(J38/J$21,"nm")</f>
        <v>6.7563886013185855E-3</v>
      </c>
      <c r="K40" s="47">
        <f t="shared" si="113"/>
        <v>6.7563886013185855E-3</v>
      </c>
      <c r="L40" s="47">
        <f t="shared" si="113"/>
        <v>6.7563886013185855E-3</v>
      </c>
      <c r="M40" s="47">
        <f t="shared" si="113"/>
        <v>6.7563886013185855E-3</v>
      </c>
      <c r="N40" s="47">
        <f t="shared" si="113"/>
        <v>6.7563886013185855E-3</v>
      </c>
    </row>
    <row r="41" spans="1:14" x14ac:dyDescent="0.2">
      <c r="A41" s="46" t="s">
        <v>142</v>
      </c>
      <c r="B41" s="47">
        <f t="shared" ref="B41:H41" si="114">+IFERROR(B38/B48,"nm")</f>
        <v>4.018598472268349E-2</v>
      </c>
      <c r="C41" s="47">
        <f t="shared" si="114"/>
        <v>3.7784090909090906E-2</v>
      </c>
      <c r="D41" s="47">
        <f t="shared" si="114"/>
        <v>3.5096515417397847E-2</v>
      </c>
      <c r="E41" s="47">
        <f t="shared" si="114"/>
        <v>3.5922766052986083E-2</v>
      </c>
      <c r="F41" s="47">
        <f t="shared" si="114"/>
        <v>3.1408094435075883E-2</v>
      </c>
      <c r="G41" s="47">
        <f t="shared" si="114"/>
        <v>3.0415125359638306E-2</v>
      </c>
      <c r="H41" s="47">
        <f t="shared" si="114"/>
        <v>2.6508972267536703E-2</v>
      </c>
      <c r="I41" s="47">
        <f>+IFERROR(I38/I48,"nm")</f>
        <v>2.588186182425381E-2</v>
      </c>
      <c r="J41" s="49">
        <f>+I41</f>
        <v>2.588186182425381E-2</v>
      </c>
      <c r="K41" s="49">
        <f t="shared" ref="K41:N41" si="115">+J41</f>
        <v>2.588186182425381E-2</v>
      </c>
      <c r="L41" s="49">
        <f t="shared" si="115"/>
        <v>2.588186182425381E-2</v>
      </c>
      <c r="M41" s="49">
        <f t="shared" si="115"/>
        <v>2.588186182425381E-2</v>
      </c>
      <c r="N41" s="49">
        <f t="shared" si="115"/>
        <v>2.588186182425381E-2</v>
      </c>
    </row>
    <row r="42" spans="1:14" x14ac:dyDescent="0.2">
      <c r="A42" s="9" t="s">
        <v>134</v>
      </c>
      <c r="B42" s="9">
        <f>+Historicals!B145</f>
        <v>3645</v>
      </c>
      <c r="C42" s="9">
        <f>+Historicals!C145</f>
        <v>3763</v>
      </c>
      <c r="D42" s="9">
        <f>+Historicals!D145</f>
        <v>3875</v>
      </c>
      <c r="E42" s="9">
        <f>+Historicals!E145</f>
        <v>3600</v>
      </c>
      <c r="F42" s="9">
        <f>+Historicals!F145</f>
        <v>3925</v>
      </c>
      <c r="G42" s="9">
        <f>+Historicals!G145</f>
        <v>2899</v>
      </c>
      <c r="H42" s="9">
        <f>+Historicals!H145</f>
        <v>5089</v>
      </c>
      <c r="I42" s="9">
        <f>+Historicals!I145</f>
        <v>5114</v>
      </c>
      <c r="J42" s="9">
        <f>+J35-J38</f>
        <v>5114</v>
      </c>
      <c r="K42" s="9">
        <f t="shared" ref="K42:N42" si="116">+K35-K38</f>
        <v>5114</v>
      </c>
      <c r="L42" s="9">
        <f t="shared" si="116"/>
        <v>5114</v>
      </c>
      <c r="M42" s="9">
        <f t="shared" si="116"/>
        <v>5114</v>
      </c>
      <c r="N42" s="9">
        <f t="shared" si="116"/>
        <v>5114</v>
      </c>
    </row>
    <row r="43" spans="1:14" x14ac:dyDescent="0.2">
      <c r="A43" s="46" t="s">
        <v>129</v>
      </c>
      <c r="B43" s="47" t="str">
        <f t="shared" ref="B43" si="117">+IFERROR(B42/A42-1,"nm")</f>
        <v>nm</v>
      </c>
      <c r="C43" s="47">
        <f t="shared" ref="C43" si="118">+IFERROR(C42/B42-1,"nm")</f>
        <v>3.2373113854595292E-2</v>
      </c>
      <c r="D43" s="47">
        <f t="shared" ref="D43" si="119">+IFERROR(D42/C42-1,"nm")</f>
        <v>2.9763486579856391E-2</v>
      </c>
      <c r="E43" s="47">
        <f t="shared" ref="E43" si="120">+IFERROR(E42/D42-1,"nm")</f>
        <v>-7.096774193548383E-2</v>
      </c>
      <c r="F43" s="47">
        <f t="shared" ref="F43" si="121">+IFERROR(F42/E42-1,"nm")</f>
        <v>9.0277777777777679E-2</v>
      </c>
      <c r="G43" s="47">
        <f t="shared" ref="G43" si="122">+IFERROR(G42/F42-1,"nm")</f>
        <v>-0.26140127388535028</v>
      </c>
      <c r="H43" s="47">
        <f t="shared" ref="H43" si="123">+IFERROR(H42/G42-1,"nm")</f>
        <v>0.75543290789927564</v>
      </c>
      <c r="I43" s="47">
        <f>+IFERROR(I42/H42-1,"nm")</f>
        <v>4.9125564943997002E-3</v>
      </c>
      <c r="J43" s="47">
        <f t="shared" ref="J43:N43" si="124">+IFERROR(J42/I42-1,"nm")</f>
        <v>0</v>
      </c>
      <c r="K43" s="47">
        <f t="shared" si="124"/>
        <v>0</v>
      </c>
      <c r="L43" s="47">
        <f t="shared" si="124"/>
        <v>0</v>
      </c>
      <c r="M43" s="47">
        <f t="shared" si="124"/>
        <v>0</v>
      </c>
      <c r="N43" s="47">
        <f t="shared" si="124"/>
        <v>0</v>
      </c>
    </row>
    <row r="44" spans="1:14" x14ac:dyDescent="0.2">
      <c r="A44" s="46" t="s">
        <v>131</v>
      </c>
      <c r="B44" s="47">
        <f t="shared" ref="B44:H44" si="125">+IFERROR(B42/B$21,"nm")</f>
        <v>0.26528384279475981</v>
      </c>
      <c r="C44" s="47">
        <f t="shared" si="125"/>
        <v>0.25487672717420751</v>
      </c>
      <c r="D44" s="47">
        <f t="shared" si="125"/>
        <v>0.25466614090431128</v>
      </c>
      <c r="E44" s="47">
        <f t="shared" si="125"/>
        <v>0.24234264557388085</v>
      </c>
      <c r="F44" s="47">
        <f t="shared" si="125"/>
        <v>0.2468242988303358</v>
      </c>
      <c r="G44" s="47">
        <f t="shared" si="125"/>
        <v>0.20015189174261253</v>
      </c>
      <c r="H44" s="47">
        <f t="shared" si="125"/>
        <v>0.29623377379358518</v>
      </c>
      <c r="I44" s="47">
        <f>+IFERROR(I42/I$21,"nm")</f>
        <v>0.27864654279954232</v>
      </c>
      <c r="J44" s="47">
        <f t="shared" ref="J44:N44" si="126">+IFERROR(J42/J$21,"nm")</f>
        <v>0.27864654279954232</v>
      </c>
      <c r="K44" s="47">
        <f t="shared" si="126"/>
        <v>0.27864654279954232</v>
      </c>
      <c r="L44" s="47">
        <f t="shared" si="126"/>
        <v>0.27864654279954232</v>
      </c>
      <c r="M44" s="47">
        <f t="shared" si="126"/>
        <v>0.27864654279954232</v>
      </c>
      <c r="N44" s="47">
        <f t="shared" si="126"/>
        <v>0.27864654279954232</v>
      </c>
    </row>
    <row r="45" spans="1:14" x14ac:dyDescent="0.2">
      <c r="A45" s="9" t="s">
        <v>135</v>
      </c>
      <c r="B45" s="9">
        <f>+Historicals!B169</f>
        <v>208</v>
      </c>
      <c r="C45" s="9">
        <f>+Historicals!C169</f>
        <v>242</v>
      </c>
      <c r="D45" s="9">
        <f>+Historicals!D169</f>
        <v>223</v>
      </c>
      <c r="E45" s="9">
        <f>+Historicals!E169</f>
        <v>196</v>
      </c>
      <c r="F45" s="9">
        <f>+Historicals!F169</f>
        <v>117</v>
      </c>
      <c r="G45" s="9">
        <f>+Historicals!G169</f>
        <v>110</v>
      </c>
      <c r="H45" s="9">
        <f>+Historicals!H169</f>
        <v>98</v>
      </c>
      <c r="I45" s="9">
        <f>+Historicals!I169</f>
        <v>146</v>
      </c>
      <c r="J45" s="48">
        <f>+J21*J47</f>
        <v>146</v>
      </c>
      <c r="K45" s="48">
        <f t="shared" ref="K45:N45" si="127">+K21*K47</f>
        <v>146</v>
      </c>
      <c r="L45" s="48">
        <f t="shared" si="127"/>
        <v>146</v>
      </c>
      <c r="M45" s="48">
        <f t="shared" si="127"/>
        <v>146</v>
      </c>
      <c r="N45" s="48">
        <f t="shared" si="127"/>
        <v>146</v>
      </c>
    </row>
    <row r="46" spans="1:14" x14ac:dyDescent="0.2">
      <c r="A46" s="46" t="s">
        <v>129</v>
      </c>
      <c r="B46" s="47" t="str">
        <f t="shared" ref="B46" si="128">+IFERROR(B45/A45-1,"nm")</f>
        <v>nm</v>
      </c>
      <c r="C46" s="47">
        <f t="shared" ref="C46" si="129">+IFERROR(C45/B45-1,"nm")</f>
        <v>0.16346153846153855</v>
      </c>
      <c r="D46" s="47">
        <f t="shared" ref="D46" si="130">+IFERROR(D45/C45-1,"nm")</f>
        <v>-7.8512396694214837E-2</v>
      </c>
      <c r="E46" s="47">
        <f t="shared" ref="E46" si="131">+IFERROR(E45/D45-1,"nm")</f>
        <v>-0.12107623318385652</v>
      </c>
      <c r="F46" s="47">
        <f t="shared" ref="F46" si="132">+IFERROR(F45/E45-1,"nm")</f>
        <v>-0.40306122448979587</v>
      </c>
      <c r="G46" s="47">
        <f t="shared" ref="G46" si="133">+IFERROR(G45/F45-1,"nm")</f>
        <v>-5.9829059829059839E-2</v>
      </c>
      <c r="H46" s="47">
        <f t="shared" ref="H46" si="134">+IFERROR(H45/G45-1,"nm")</f>
        <v>-0.10909090909090913</v>
      </c>
      <c r="I46" s="47">
        <f>+IFERROR(I45/H45-1,"nm")</f>
        <v>0.48979591836734704</v>
      </c>
      <c r="J46" s="47">
        <f t="shared" ref="J46" si="135">+IFERROR(J45/I45-1,"nm")</f>
        <v>0</v>
      </c>
      <c r="K46" s="47">
        <f t="shared" ref="K46" si="136">+IFERROR(K45/J45-1,"nm")</f>
        <v>0</v>
      </c>
      <c r="L46" s="47">
        <f t="shared" ref="L46" si="137">+IFERROR(L45/K45-1,"nm")</f>
        <v>0</v>
      </c>
      <c r="M46" s="47">
        <f t="shared" ref="M46" si="138">+IFERROR(M45/L45-1,"nm")</f>
        <v>0</v>
      </c>
      <c r="N46" s="47">
        <f t="shared" ref="N46" si="139">+IFERROR(N45/M45-1,"nm")</f>
        <v>0</v>
      </c>
    </row>
    <row r="47" spans="1:14" x14ac:dyDescent="0.2">
      <c r="A47" s="46" t="s">
        <v>133</v>
      </c>
      <c r="B47" s="47">
        <f t="shared" ref="B47:H47" si="140">+IFERROR(B45/B$21,"nm")</f>
        <v>1.5138282387190683E-2</v>
      </c>
      <c r="C47" s="47">
        <f t="shared" si="140"/>
        <v>1.6391221891086428E-2</v>
      </c>
      <c r="D47" s="47">
        <f t="shared" si="140"/>
        <v>1.4655625657202945E-2</v>
      </c>
      <c r="E47" s="47">
        <f t="shared" si="140"/>
        <v>1.3194210703466847E-2</v>
      </c>
      <c r="F47" s="47">
        <f t="shared" si="140"/>
        <v>7.3575650861526856E-3</v>
      </c>
      <c r="G47" s="47">
        <f t="shared" si="140"/>
        <v>7.5945871306268989E-3</v>
      </c>
      <c r="H47" s="47">
        <f t="shared" si="140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1">+J47</f>
        <v>7.9551027080041418E-3</v>
      </c>
      <c r="L47" s="49">
        <f t="shared" si="141"/>
        <v>7.9551027080041418E-3</v>
      </c>
      <c r="M47" s="49">
        <f t="shared" si="141"/>
        <v>7.9551027080041418E-3</v>
      </c>
      <c r="N47" s="49">
        <f t="shared" si="141"/>
        <v>7.9551027080041418E-3</v>
      </c>
    </row>
    <row r="48" spans="1:14" x14ac:dyDescent="0.2">
      <c r="A48" s="9" t="s">
        <v>143</v>
      </c>
      <c r="B48" s="9">
        <f>+Historicals!B166</f>
        <v>3011</v>
      </c>
      <c r="C48" s="9">
        <f>+Historicals!C166</f>
        <v>3520</v>
      </c>
      <c r="D48" s="9">
        <f>+Historicals!D166</f>
        <v>3989</v>
      </c>
      <c r="E48" s="9">
        <f>+Historicals!E166</f>
        <v>4454</v>
      </c>
      <c r="F48" s="9">
        <f>+Historicals!F166</f>
        <v>4744</v>
      </c>
      <c r="G48" s="9">
        <f>+Historicals!G166</f>
        <v>4866</v>
      </c>
      <c r="H48" s="9">
        <f>+Historicals!H166</f>
        <v>4904</v>
      </c>
      <c r="I48" s="9">
        <f>+Historicals!I166</f>
        <v>4791</v>
      </c>
      <c r="J48" s="48">
        <f>+J21*J50</f>
        <v>4791</v>
      </c>
      <c r="K48" s="48">
        <f t="shared" ref="K48:N48" si="142">+K21*K50</f>
        <v>4791</v>
      </c>
      <c r="L48" s="48">
        <f t="shared" si="142"/>
        <v>4791</v>
      </c>
      <c r="M48" s="48">
        <f t="shared" si="142"/>
        <v>4791</v>
      </c>
      <c r="N48" s="48">
        <f t="shared" si="142"/>
        <v>4791</v>
      </c>
    </row>
    <row r="49" spans="1:14" x14ac:dyDescent="0.2">
      <c r="A49" s="46" t="s">
        <v>129</v>
      </c>
      <c r="B49" s="47" t="str">
        <f t="shared" ref="B49" si="143">+IFERROR(B48/A48-1,"nm")</f>
        <v>nm</v>
      </c>
      <c r="C49" s="47">
        <f t="shared" ref="C49" si="144">+IFERROR(C48/B48-1,"nm")</f>
        <v>0.16904682829624718</v>
      </c>
      <c r="D49" s="47">
        <f t="shared" ref="D49" si="145">+IFERROR(D48/C48-1,"nm")</f>
        <v>0.13323863636363642</v>
      </c>
      <c r="E49" s="47">
        <f t="shared" ref="E49" si="146">+IFERROR(E48/D48-1,"nm")</f>
        <v>0.11657056906492858</v>
      </c>
      <c r="F49" s="47">
        <f t="shared" ref="F49" si="147">+IFERROR(F48/E48-1,"nm")</f>
        <v>6.5110013471037176E-2</v>
      </c>
      <c r="G49" s="47">
        <f t="shared" ref="G49" si="148">+IFERROR(G48/F48-1,"nm")</f>
        <v>2.5716694772343951E-2</v>
      </c>
      <c r="H49" s="47">
        <f t="shared" ref="H49" si="149">+IFERROR(H48/G48-1,"nm")</f>
        <v>7.8092889436909285E-3</v>
      </c>
      <c r="I49" s="47">
        <f>+IFERROR(I48/H48-1,"nm")</f>
        <v>-2.3042414355628038E-2</v>
      </c>
      <c r="J49" s="47">
        <f>+J50+J51</f>
        <v>0.26104724023320436</v>
      </c>
      <c r="K49" s="47">
        <f t="shared" ref="K49" si="150">+K50+K51</f>
        <v>0.26104724023320436</v>
      </c>
      <c r="L49" s="47">
        <f t="shared" ref="L49" si="151">+L50+L51</f>
        <v>0.26104724023320436</v>
      </c>
      <c r="M49" s="47">
        <f t="shared" ref="M49" si="152">+M50+M51</f>
        <v>0.26104724023320436</v>
      </c>
      <c r="N49" s="47">
        <f t="shared" ref="N49" si="153">+N50+N51</f>
        <v>0.26104724023320436</v>
      </c>
    </row>
    <row r="50" spans="1:14" x14ac:dyDescent="0.2">
      <c r="A50" s="46" t="s">
        <v>133</v>
      </c>
      <c r="B50" s="47">
        <f t="shared" ref="B50:H50" si="154">+IFERROR(B48/B$21,"nm")</f>
        <v>0.21914119359534207</v>
      </c>
      <c r="C50" s="47">
        <f t="shared" si="154"/>
        <v>0.2384177729612571</v>
      </c>
      <c r="D50" s="47">
        <f t="shared" si="154"/>
        <v>0.26215825446898</v>
      </c>
      <c r="E50" s="47">
        <f t="shared" si="154"/>
        <v>0.29983170649612922</v>
      </c>
      <c r="F50" s="47">
        <f t="shared" si="154"/>
        <v>0.29832725443340458</v>
      </c>
      <c r="G50" s="47">
        <f t="shared" si="154"/>
        <v>0.335956917978459</v>
      </c>
      <c r="H50" s="47">
        <f t="shared" si="154"/>
        <v>0.2854648116886897</v>
      </c>
      <c r="I50" s="47">
        <f>+IFERROR(I48/I$21,"nm")</f>
        <v>0.26104724023320436</v>
      </c>
      <c r="J50" s="49">
        <f>+I50</f>
        <v>0.26104724023320436</v>
      </c>
      <c r="K50" s="49">
        <f t="shared" ref="K50:N50" si="155">+J50</f>
        <v>0.26104724023320436</v>
      </c>
      <c r="L50" s="49">
        <f t="shared" si="155"/>
        <v>0.26104724023320436</v>
      </c>
      <c r="M50" s="49">
        <f t="shared" si="155"/>
        <v>0.26104724023320436</v>
      </c>
      <c r="N50" s="49">
        <f t="shared" si="155"/>
        <v>0.26104724023320436</v>
      </c>
    </row>
    <row r="51" spans="1:14" x14ac:dyDescent="0.2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2024-10-11T12:58:55Z</dcterms:modified>
</cp:coreProperties>
</file>