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9 - Building Operational Forecast Model/"/>
    </mc:Choice>
  </mc:AlternateContent>
  <xr:revisionPtr revIDLastSave="0" documentId="13_ncr:1_{6600D82C-74EA-184C-AFAA-2CB46C1C5804}" xr6:coauthVersionLast="47" xr6:coauthVersionMax="47" xr10:uidLastSave="{00000000-0000-0000-0000-000000000000}"/>
  <bookViews>
    <workbookView xWindow="220" yWindow="6060" windowWidth="28240" windowHeight="17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3" l="1"/>
  <c r="K49" i="3" l="1"/>
  <c r="L49" i="3"/>
  <c r="M49" i="3"/>
  <c r="N49" i="3"/>
  <c r="K48" i="3"/>
  <c r="L48" i="3"/>
  <c r="M48" i="3"/>
  <c r="N48" i="3"/>
  <c r="J48" i="3"/>
  <c r="C48" i="3"/>
  <c r="D48" i="3"/>
  <c r="E48" i="3"/>
  <c r="F48" i="3"/>
  <c r="G48" i="3"/>
  <c r="H48" i="3"/>
  <c r="I48" i="3"/>
  <c r="B48" i="3"/>
  <c r="J33" i="3"/>
  <c r="K33" i="3" s="1"/>
  <c r="L33" i="3" s="1"/>
  <c r="M33" i="3" s="1"/>
  <c r="N33" i="3" s="1"/>
  <c r="J19" i="3"/>
  <c r="K19" i="3" s="1"/>
  <c r="L19" i="3" s="1"/>
  <c r="M19" i="3" s="1"/>
  <c r="N19" i="3" s="1"/>
  <c r="J16" i="3"/>
  <c r="K16" i="3" s="1"/>
  <c r="L16" i="3" s="1"/>
  <c r="M16" i="3" s="1"/>
  <c r="N16" i="3" s="1"/>
  <c r="J10" i="3"/>
  <c r="K10" i="3" s="1"/>
  <c r="L10" i="3" s="1"/>
  <c r="M10" i="3" s="1"/>
  <c r="N10" i="3" s="1"/>
  <c r="J7" i="3"/>
  <c r="K7" i="3" s="1"/>
  <c r="L7" i="3" s="1"/>
  <c r="M7" i="3" s="1"/>
  <c r="N7" i="3" s="1"/>
  <c r="J3" i="3"/>
  <c r="J8" i="3" s="1"/>
  <c r="J9" i="3" s="1"/>
  <c r="J47" i="3"/>
  <c r="K47" i="3" s="1"/>
  <c r="L47" i="3" s="1"/>
  <c r="M47" i="3" s="1"/>
  <c r="N47" i="3" s="1"/>
  <c r="J37" i="3"/>
  <c r="K37" i="3" s="1"/>
  <c r="L37" i="3" s="1"/>
  <c r="M37" i="3" s="1"/>
  <c r="N37" i="3" s="1"/>
  <c r="J35" i="3"/>
  <c r="J36" i="3" s="1"/>
  <c r="J34" i="3"/>
  <c r="K34" i="3" s="1"/>
  <c r="L34" i="3" s="1"/>
  <c r="M34" i="3" s="1"/>
  <c r="N34" i="3" s="1"/>
  <c r="J31" i="3"/>
  <c r="K31" i="3" s="1"/>
  <c r="L31" i="3" s="1"/>
  <c r="M31" i="3" s="1"/>
  <c r="N31" i="3" s="1"/>
  <c r="J30" i="3"/>
  <c r="K30" i="3" s="1"/>
  <c r="L30" i="3" s="1"/>
  <c r="M30" i="3" s="1"/>
  <c r="N30" i="3" s="1"/>
  <c r="K29" i="3"/>
  <c r="L29" i="3" s="1"/>
  <c r="M29" i="3" s="1"/>
  <c r="N29" i="3" s="1"/>
  <c r="J29" i="3"/>
  <c r="J27" i="3"/>
  <c r="K27" i="3" s="1"/>
  <c r="L27" i="3" s="1"/>
  <c r="M27" i="3" s="1"/>
  <c r="N27" i="3" s="1"/>
  <c r="J26" i="3"/>
  <c r="K26" i="3" s="1"/>
  <c r="L26" i="3" s="1"/>
  <c r="M26" i="3" s="1"/>
  <c r="N26" i="3" s="1"/>
  <c r="J25" i="3"/>
  <c r="K25" i="3" s="1"/>
  <c r="L25" i="3" s="1"/>
  <c r="M25" i="3" s="1"/>
  <c r="N25" i="3" s="1"/>
  <c r="J23" i="3"/>
  <c r="K23" i="3" s="1"/>
  <c r="L23" i="3" s="1"/>
  <c r="M23" i="3" s="1"/>
  <c r="N23" i="3" s="1"/>
  <c r="L22" i="3"/>
  <c r="M22" i="3" s="1"/>
  <c r="N22" i="3" s="1"/>
  <c r="K22" i="3"/>
  <c r="J21" i="3"/>
  <c r="K21" i="3" s="1"/>
  <c r="K3" i="3" l="1"/>
  <c r="J17" i="3"/>
  <c r="J18" i="3" s="1"/>
  <c r="J5" i="3"/>
  <c r="J14" i="3"/>
  <c r="J15" i="3" s="1"/>
  <c r="L21" i="3"/>
  <c r="K45" i="3"/>
  <c r="K35" i="3"/>
  <c r="J45" i="3"/>
  <c r="J46" i="3" s="1"/>
  <c r="J11" i="3" l="1"/>
  <c r="J6" i="3"/>
  <c r="K5" i="3"/>
  <c r="K14" i="3"/>
  <c r="K15" i="3" s="1"/>
  <c r="K17" i="3"/>
  <c r="K18" i="3" s="1"/>
  <c r="L3" i="3"/>
  <c r="K8" i="3"/>
  <c r="K9" i="3" s="1"/>
  <c r="K36" i="3"/>
  <c r="K46" i="3"/>
  <c r="M21" i="3"/>
  <c r="L45" i="3"/>
  <c r="L46" i="3" s="1"/>
  <c r="L35" i="3"/>
  <c r="L8" i="3" l="1"/>
  <c r="L9" i="3" s="1"/>
  <c r="L14" i="3"/>
  <c r="L15" i="3" s="1"/>
  <c r="L17" i="3"/>
  <c r="L18" i="3" s="1"/>
  <c r="M3" i="3"/>
  <c r="L5" i="3"/>
  <c r="K11" i="3"/>
  <c r="K6" i="3"/>
  <c r="J13" i="3"/>
  <c r="J12" i="3"/>
  <c r="L36" i="3"/>
  <c r="N21" i="3"/>
  <c r="M45" i="3"/>
  <c r="M46" i="3" s="1"/>
  <c r="M35" i="3"/>
  <c r="C29" i="3"/>
  <c r="D29" i="3"/>
  <c r="E29" i="3"/>
  <c r="F29" i="3"/>
  <c r="G29" i="3"/>
  <c r="H29" i="3"/>
  <c r="I29" i="3"/>
  <c r="B29" i="3"/>
  <c r="B38" i="3"/>
  <c r="C31" i="3"/>
  <c r="D31" i="3"/>
  <c r="E31" i="3"/>
  <c r="F31" i="3"/>
  <c r="G31" i="3"/>
  <c r="H31" i="3"/>
  <c r="I31" i="3"/>
  <c r="C27" i="3"/>
  <c r="D27" i="3"/>
  <c r="E27" i="3"/>
  <c r="F27" i="3"/>
  <c r="G27" i="3"/>
  <c r="H27" i="3"/>
  <c r="I27" i="3"/>
  <c r="B21" i="3"/>
  <c r="C5" i="3"/>
  <c r="D5" i="3"/>
  <c r="E5" i="3"/>
  <c r="F5" i="3"/>
  <c r="G5" i="3"/>
  <c r="H5" i="3"/>
  <c r="I5" i="3"/>
  <c r="B5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9" i="3"/>
  <c r="B10" i="3"/>
  <c r="B8" i="3"/>
  <c r="L6" i="3" l="1"/>
  <c r="L11" i="3"/>
  <c r="K13" i="3"/>
  <c r="K12" i="3"/>
  <c r="M8" i="3"/>
  <c r="M9" i="3" s="1"/>
  <c r="N3" i="3"/>
  <c r="M14" i="3"/>
  <c r="M15" i="3" s="1"/>
  <c r="M17" i="3"/>
  <c r="M18" i="3" s="1"/>
  <c r="M5" i="3"/>
  <c r="N45" i="3"/>
  <c r="N46" i="3" s="1"/>
  <c r="N35" i="3"/>
  <c r="M36" i="3"/>
  <c r="B126" i="1"/>
  <c r="B122" i="1"/>
  <c r="B121" i="1"/>
  <c r="B120" i="1"/>
  <c r="B119" i="1"/>
  <c r="B118" i="1" s="1"/>
  <c r="B114" i="1"/>
  <c r="N14" i="3" l="1"/>
  <c r="N15" i="3" s="1"/>
  <c r="N17" i="3"/>
  <c r="N18" i="3" s="1"/>
  <c r="N5" i="3"/>
  <c r="N8" i="3"/>
  <c r="N9" i="3" s="1"/>
  <c r="L13" i="3"/>
  <c r="L12" i="3"/>
  <c r="M11" i="3"/>
  <c r="M6" i="3"/>
  <c r="N36" i="3"/>
  <c r="B27" i="3"/>
  <c r="C3" i="3"/>
  <c r="D3" i="3"/>
  <c r="E3" i="3"/>
  <c r="F3" i="3"/>
  <c r="G3" i="3"/>
  <c r="H3" i="3"/>
  <c r="I3" i="3"/>
  <c r="I65" i="1"/>
  <c r="H65" i="1"/>
  <c r="E187" i="1"/>
  <c r="E190" i="1" s="1"/>
  <c r="E191" i="1" s="1"/>
  <c r="F187" i="1"/>
  <c r="F190" i="1" s="1"/>
  <c r="F191" i="1" s="1"/>
  <c r="G187" i="1"/>
  <c r="G190" i="1" s="1"/>
  <c r="G191" i="1" s="1"/>
  <c r="H187" i="1"/>
  <c r="H190" i="1" s="1"/>
  <c r="H191" i="1" s="1"/>
  <c r="I187" i="1"/>
  <c r="I190" i="1" s="1"/>
  <c r="I191" i="1" s="1"/>
  <c r="D182" i="1"/>
  <c r="D187" i="1" s="1"/>
  <c r="D190" i="1" s="1"/>
  <c r="D191" i="1" s="1"/>
  <c r="C182" i="1"/>
  <c r="C187" i="1" s="1"/>
  <c r="C190" i="1" s="1"/>
  <c r="C191" i="1" s="1"/>
  <c r="B182" i="1"/>
  <c r="B187" i="1" s="1"/>
  <c r="B190" i="1" s="1"/>
  <c r="B191" i="1" s="1"/>
  <c r="D170" i="1"/>
  <c r="D175" i="1" s="1"/>
  <c r="D177" i="1" s="1"/>
  <c r="C170" i="1"/>
  <c r="C175" i="1" s="1"/>
  <c r="C177" i="1" s="1"/>
  <c r="B170" i="1"/>
  <c r="B175" i="1" s="1"/>
  <c r="B177" i="1" s="1"/>
  <c r="B178" i="1" s="1"/>
  <c r="B179" i="1" s="1"/>
  <c r="D158" i="1"/>
  <c r="D163" i="1" s="1"/>
  <c r="D166" i="1" s="1"/>
  <c r="D167" i="1" s="1"/>
  <c r="C158" i="1"/>
  <c r="B158" i="1"/>
  <c r="B163" i="1" s="1"/>
  <c r="B166" i="1" s="1"/>
  <c r="B167" i="1" s="1"/>
  <c r="B146" i="1"/>
  <c r="B151" i="1" s="1"/>
  <c r="B154" i="1" s="1"/>
  <c r="D135" i="1"/>
  <c r="C135" i="1"/>
  <c r="I136" i="1"/>
  <c r="H136" i="1"/>
  <c r="I126" i="1"/>
  <c r="H126" i="1"/>
  <c r="G126" i="1"/>
  <c r="F126" i="1"/>
  <c r="E126" i="1"/>
  <c r="I122" i="1"/>
  <c r="H122" i="1"/>
  <c r="G122" i="1"/>
  <c r="F122" i="1"/>
  <c r="E122" i="1"/>
  <c r="C121" i="1"/>
  <c r="C120" i="1"/>
  <c r="C119" i="1"/>
  <c r="I118" i="1"/>
  <c r="H118" i="1"/>
  <c r="G118" i="1"/>
  <c r="F118" i="1"/>
  <c r="E118" i="1"/>
  <c r="I114" i="1"/>
  <c r="H114" i="1"/>
  <c r="G114" i="1"/>
  <c r="F114" i="1"/>
  <c r="E114" i="1"/>
  <c r="I7" i="1"/>
  <c r="H7" i="1"/>
  <c r="G7" i="1"/>
  <c r="F7" i="1"/>
  <c r="E7" i="1"/>
  <c r="D7" i="1"/>
  <c r="C7" i="1"/>
  <c r="B7" i="1"/>
  <c r="I4" i="1"/>
  <c r="I10" i="1" s="1"/>
  <c r="H4" i="1"/>
  <c r="H10" i="1" s="1"/>
  <c r="H12" i="1" s="1"/>
  <c r="G4" i="1"/>
  <c r="G10" i="1" s="1"/>
  <c r="F4" i="1"/>
  <c r="E4" i="1"/>
  <c r="D4" i="1"/>
  <c r="C4" i="1"/>
  <c r="B4" i="1"/>
  <c r="H1" i="1"/>
  <c r="G1" i="1" s="1"/>
  <c r="F1" i="1" s="1"/>
  <c r="E1" i="1" s="1"/>
  <c r="D1" i="1" s="1"/>
  <c r="C1" i="1" s="1"/>
  <c r="B1" i="1" s="1"/>
  <c r="B31" i="1"/>
  <c r="B37" i="1" s="1"/>
  <c r="C31" i="1"/>
  <c r="C37" i="1" s="1"/>
  <c r="D31" i="1"/>
  <c r="D37" i="1" s="1"/>
  <c r="E31" i="1"/>
  <c r="E37" i="1" s="1"/>
  <c r="F31" i="1"/>
  <c r="F37" i="1" s="1"/>
  <c r="G31" i="1"/>
  <c r="G37" i="1" s="1"/>
  <c r="H31" i="1"/>
  <c r="H37" i="1" s="1"/>
  <c r="I31" i="1"/>
  <c r="I37" i="1" s="1"/>
  <c r="B46" i="1"/>
  <c r="C46" i="1"/>
  <c r="D46" i="1"/>
  <c r="E46" i="1"/>
  <c r="F46" i="1"/>
  <c r="G46" i="1"/>
  <c r="H46" i="1"/>
  <c r="I46" i="1"/>
  <c r="B59" i="1"/>
  <c r="B60" i="1" s="1"/>
  <c r="C59" i="1"/>
  <c r="D59" i="1"/>
  <c r="E59" i="1"/>
  <c r="F59" i="1"/>
  <c r="G59" i="1"/>
  <c r="H59" i="1"/>
  <c r="I59" i="1"/>
  <c r="B77" i="1"/>
  <c r="C77" i="1"/>
  <c r="D77" i="1"/>
  <c r="E77" i="1"/>
  <c r="F77" i="1"/>
  <c r="G77" i="1"/>
  <c r="B86" i="1"/>
  <c r="C86" i="1"/>
  <c r="D86" i="1"/>
  <c r="E86" i="1"/>
  <c r="F86" i="1"/>
  <c r="G86" i="1"/>
  <c r="H86" i="1"/>
  <c r="I86" i="1"/>
  <c r="B99" i="1"/>
  <c r="C99" i="1"/>
  <c r="D99" i="1"/>
  <c r="E99" i="1"/>
  <c r="F99" i="1"/>
  <c r="G99" i="1"/>
  <c r="H99" i="1"/>
  <c r="I99" i="1"/>
  <c r="B104" i="1"/>
  <c r="C104" i="1"/>
  <c r="D104" i="1"/>
  <c r="E104" i="1"/>
  <c r="F104" i="1"/>
  <c r="G104" i="1"/>
  <c r="C151" i="1"/>
  <c r="C154" i="1" s="1"/>
  <c r="D151" i="1"/>
  <c r="D154" i="1" s="1"/>
  <c r="E151" i="1"/>
  <c r="E154" i="1" s="1"/>
  <c r="F151" i="1"/>
  <c r="F154" i="1" s="1"/>
  <c r="G151" i="1"/>
  <c r="G154" i="1" s="1"/>
  <c r="H151" i="1"/>
  <c r="H154" i="1" s="1"/>
  <c r="I151" i="1"/>
  <c r="I154" i="1" s="1"/>
  <c r="C163" i="1"/>
  <c r="C166" i="1" s="1"/>
  <c r="C167" i="1" s="1"/>
  <c r="E163" i="1"/>
  <c r="E166" i="1" s="1"/>
  <c r="E167" i="1" s="1"/>
  <c r="F163" i="1"/>
  <c r="F166" i="1" s="1"/>
  <c r="F167" i="1" s="1"/>
  <c r="G163" i="1"/>
  <c r="G166" i="1" s="1"/>
  <c r="G167" i="1" s="1"/>
  <c r="H163" i="1"/>
  <c r="H166" i="1" s="1"/>
  <c r="H167" i="1" s="1"/>
  <c r="I163" i="1"/>
  <c r="I166" i="1" s="1"/>
  <c r="I167" i="1" s="1"/>
  <c r="E175" i="1"/>
  <c r="E177" i="1" s="1"/>
  <c r="E178" i="1" s="1"/>
  <c r="E179" i="1" s="1"/>
  <c r="F175" i="1"/>
  <c r="F177" i="1" s="1"/>
  <c r="F178" i="1" s="1"/>
  <c r="F179" i="1" s="1"/>
  <c r="G175" i="1"/>
  <c r="G177" i="1" s="1"/>
  <c r="H175" i="1"/>
  <c r="H177" i="1" s="1"/>
  <c r="I175" i="1"/>
  <c r="I177" i="1" s="1"/>
  <c r="I178" i="1" s="1"/>
  <c r="I179" i="1" s="1"/>
  <c r="M12" i="3" l="1"/>
  <c r="M13" i="3"/>
  <c r="N11" i="3"/>
  <c r="N6" i="3"/>
  <c r="E135" i="1"/>
  <c r="F135" i="1"/>
  <c r="F142" i="1" s="1"/>
  <c r="F143" i="1" s="1"/>
  <c r="B135" i="1"/>
  <c r="B142" i="1" s="1"/>
  <c r="B3" i="3" s="1"/>
  <c r="H135" i="1"/>
  <c r="H142" i="1" s="1"/>
  <c r="H143" i="1" s="1"/>
  <c r="I135" i="1"/>
  <c r="I142" i="1" s="1"/>
  <c r="G135" i="1"/>
  <c r="G142" i="1" s="1"/>
  <c r="G143" i="1" s="1"/>
  <c r="D142" i="1"/>
  <c r="D143" i="1" s="1"/>
  <c r="C142" i="1"/>
  <c r="C143" i="1" s="1"/>
  <c r="G101" i="1"/>
  <c r="D60" i="1"/>
  <c r="D61" i="1" s="1"/>
  <c r="C10" i="1"/>
  <c r="C155" i="1" s="1"/>
  <c r="G178" i="1"/>
  <c r="G179" i="1" s="1"/>
  <c r="C60" i="1"/>
  <c r="C61" i="1" s="1"/>
  <c r="B10" i="1"/>
  <c r="B12" i="1" s="1"/>
  <c r="B20" i="1" s="1"/>
  <c r="C101" i="1"/>
  <c r="B101" i="1"/>
  <c r="H178" i="1"/>
  <c r="H179" i="1" s="1"/>
  <c r="D178" i="1"/>
  <c r="D179" i="1" s="1"/>
  <c r="E142" i="1"/>
  <c r="E143" i="1" s="1"/>
  <c r="C178" i="1"/>
  <c r="C179" i="1" s="1"/>
  <c r="F101" i="1"/>
  <c r="E101" i="1"/>
  <c r="D101" i="1"/>
  <c r="F60" i="1"/>
  <c r="F61" i="1" s="1"/>
  <c r="I60" i="1"/>
  <c r="I61" i="1" s="1"/>
  <c r="E60" i="1"/>
  <c r="E61" i="1" s="1"/>
  <c r="H60" i="1"/>
  <c r="H61" i="1" s="1"/>
  <c r="B61" i="1"/>
  <c r="G60" i="1"/>
  <c r="G61" i="1" s="1"/>
  <c r="F10" i="1"/>
  <c r="F155" i="1" s="1"/>
  <c r="D10" i="1"/>
  <c r="D155" i="1" s="1"/>
  <c r="E10" i="1"/>
  <c r="E12" i="1" s="1"/>
  <c r="E20" i="1" s="1"/>
  <c r="G155" i="1"/>
  <c r="G12" i="1"/>
  <c r="G20" i="1" s="1"/>
  <c r="I12" i="1"/>
  <c r="I155" i="1"/>
  <c r="H155" i="1"/>
  <c r="H77" i="1"/>
  <c r="H101" i="1" s="1"/>
  <c r="H103" i="1" s="1"/>
  <c r="I102" i="1" s="1"/>
  <c r="H20" i="1"/>
  <c r="N12" i="3" l="1"/>
  <c r="N13" i="3"/>
  <c r="B143" i="1"/>
  <c r="I143" i="1"/>
  <c r="C12" i="1"/>
  <c r="C20" i="1" s="1"/>
  <c r="E155" i="1"/>
  <c r="B155" i="1"/>
  <c r="D12" i="1"/>
  <c r="D20" i="1" s="1"/>
  <c r="F12" i="1"/>
  <c r="F20" i="1" s="1"/>
  <c r="I77" i="1"/>
  <c r="I101" i="1" s="1"/>
  <c r="I103" i="1" s="1"/>
  <c r="I20" i="1"/>
  <c r="H104" i="1"/>
  <c r="I104" i="1" l="1"/>
  <c r="A51" i="3" l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B49" i="3" l="1"/>
  <c r="F49" i="3" l="1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B31" i="3"/>
  <c r="B32" i="3" s="1"/>
  <c r="B28" i="3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41" i="3" l="1"/>
  <c r="J3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J42" i="3" l="1"/>
  <c r="J39" i="3"/>
  <c r="J40" i="3"/>
  <c r="L41" i="3"/>
  <c r="C36" i="3"/>
  <c r="G36" i="3"/>
  <c r="H36" i="3"/>
  <c r="D36" i="3"/>
  <c r="F36" i="3"/>
  <c r="E36" i="3"/>
  <c r="H21" i="3"/>
  <c r="H37" i="3" s="1"/>
  <c r="G21" i="3"/>
  <c r="F21" i="3"/>
  <c r="E21" i="3"/>
  <c r="E37" i="3" s="1"/>
  <c r="D21" i="3"/>
  <c r="D37" i="3" s="1"/>
  <c r="C21" i="3"/>
  <c r="C37" i="3" s="1"/>
  <c r="I21" i="3"/>
  <c r="I50" i="3" s="1"/>
  <c r="J50" i="3" s="1"/>
  <c r="K50" i="3" s="1"/>
  <c r="M41" i="3" l="1"/>
  <c r="L50" i="3"/>
  <c r="J43" i="3"/>
  <c r="J44" i="3"/>
  <c r="F50" i="3"/>
  <c r="F47" i="3"/>
  <c r="F40" i="3"/>
  <c r="F22" i="3"/>
  <c r="F44" i="3"/>
  <c r="G44" i="3"/>
  <c r="G50" i="3"/>
  <c r="G47" i="3"/>
  <c r="G40" i="3"/>
  <c r="G22" i="3"/>
  <c r="F37" i="3"/>
  <c r="B22" i="3"/>
  <c r="B44" i="3"/>
  <c r="B47" i="3"/>
  <c r="B50" i="3"/>
  <c r="B40" i="3"/>
  <c r="C50" i="3"/>
  <c r="C22" i="3"/>
  <c r="C44" i="3"/>
  <c r="C47" i="3"/>
  <c r="C40" i="3"/>
  <c r="D40" i="3"/>
  <c r="D22" i="3"/>
  <c r="D50" i="3"/>
  <c r="D44" i="3"/>
  <c r="D47" i="3"/>
  <c r="H50" i="3"/>
  <c r="H44" i="3"/>
  <c r="H22" i="3"/>
  <c r="H47" i="3"/>
  <c r="H40" i="3"/>
  <c r="E50" i="3"/>
  <c r="E22" i="3"/>
  <c r="E44" i="3"/>
  <c r="E47" i="3"/>
  <c r="E40" i="3"/>
  <c r="B37" i="3"/>
  <c r="G37" i="3"/>
  <c r="I22" i="3"/>
  <c r="I44" i="3"/>
  <c r="I40" i="3"/>
  <c r="I47" i="3"/>
  <c r="I37" i="3"/>
  <c r="M50" i="3" l="1"/>
  <c r="K38" i="3"/>
  <c r="N41" i="3"/>
  <c r="K39" i="3" l="1"/>
  <c r="K40" i="3"/>
  <c r="K42" i="3"/>
  <c r="L38" i="3"/>
  <c r="N50" i="3"/>
  <c r="M38" i="3" l="1"/>
  <c r="K44" i="3"/>
  <c r="K43" i="3"/>
  <c r="L42" i="3"/>
  <c r="L40" i="3"/>
  <c r="L39" i="3"/>
  <c r="N38" i="3"/>
  <c r="N40" i="3" l="1"/>
  <c r="N39" i="3"/>
  <c r="N42" i="3"/>
  <c r="L43" i="3"/>
  <c r="L44" i="3"/>
  <c r="M42" i="3"/>
  <c r="M39" i="3"/>
  <c r="M40" i="3"/>
  <c r="M44" i="3" l="1"/>
  <c r="M43" i="3"/>
  <c r="N43" i="3"/>
  <c r="N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<sst xmlns="http://schemas.openxmlformats.org/spreadsheetml/2006/main" count="295" uniqueCount="161">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</sst>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 applyAlignment="1">
      <alignment horizontal="center"/>
    </xf>
    <xf numFmtId="165" fontId="15" fillId="0" borderId="0" xfId="0" applyNumberFormat="1" applyFont="1"/>
    <xf numFmtId="166" fontId="11" fillId="0" borderId="0" xfId="2" applyNumberFormat="1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623820"/>
          <a:ext cx="8015316" cy="2008447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61920"/>
          <a:ext cx="4038600" cy="3782523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51182"/>
          <a:ext cx="1760220" cy="1185256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97398"/>
          <a:ext cx="1798320" cy="1185257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428375"/>
          <a:ext cx="1943100" cy="1185256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613631"/>
          <a:ext cx="2727960" cy="141962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8782" y="5865553"/>
          <a:ext cx="1223356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0" zoomScaleNormal="110" workbookViewId="0">
      <selection activeCell="A12" sqref="A1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>
      <pane ySplit="1" topLeftCell="A131" activePane="bottomLeft" state="frozen"/>
      <selection pane="bottomLeft" activeCell="A135" sqref="A13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50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50">
        <v>3.7</v>
      </c>
      <c r="C15">
        <v>2.16</v>
      </c>
      <c r="D15">
        <v>2.5099999999999998</v>
      </c>
      <c r="E15">
        <v>1.17</v>
      </c>
      <c r="F15">
        <v>2.4900000000000002</v>
      </c>
      <c r="G15" s="50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1">
        <v>861.7</v>
      </c>
      <c r="C17" s="51">
        <v>1709</v>
      </c>
      <c r="D17" s="51">
        <v>1672</v>
      </c>
      <c r="E17" s="51">
        <v>1639.1</v>
      </c>
      <c r="F17" s="51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51">
        <v>884.4</v>
      </c>
      <c r="C18" s="51">
        <v>1754.5</v>
      </c>
      <c r="D18" s="51">
        <v>1708.9</v>
      </c>
      <c r="E18" s="51">
        <v>1676.9</v>
      </c>
      <c r="F18" s="5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/>
      <c r="I50" s="3"/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154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155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156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157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158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" si="17">+SUM(B115:B117)</f>
        <v>13740</v>
      </c>
      <c r="C114" s="3">
        <v>14764</v>
      </c>
      <c r="D114" s="3">
        <v>15216</v>
      </c>
      <c r="E114" s="3">
        <f t="shared" ref="E114:H114" si="18">+SUM(E115:E117)</f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9">+SUM(B119:B121)</f>
        <v>7126</v>
      </c>
      <c r="C118" s="3">
        <v>7568</v>
      </c>
      <c r="D118" s="3">
        <v>7970</v>
      </c>
      <c r="E118" s="3">
        <f t="shared" ref="E118:H118" si="20">+SUM(E119:E121)</f>
        <v>9242</v>
      </c>
      <c r="F118" s="3">
        <f t="shared" si="20"/>
        <v>9812</v>
      </c>
      <c r="G118" s="3">
        <f t="shared" si="20"/>
        <v>9347</v>
      </c>
      <c r="H118" s="3">
        <f t="shared" si="20"/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1">+SUM(B123:B125)</f>
        <v>3067</v>
      </c>
      <c r="C122" s="3">
        <v>3785</v>
      </c>
      <c r="D122" s="3">
        <v>4237</v>
      </c>
      <c r="E122" s="3">
        <f t="shared" ref="E122:H122" si="22">+SUM(E123:E125)</f>
        <v>5134</v>
      </c>
      <c r="F122" s="3">
        <f t="shared" si="22"/>
        <v>6208</v>
      </c>
      <c r="G122" s="3">
        <f t="shared" si="22"/>
        <v>6679</v>
      </c>
      <c r="H122" s="3">
        <f t="shared" si="22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3">+SUM(B127:B129)</f>
        <v>755</v>
      </c>
      <c r="C126" s="3">
        <v>4317</v>
      </c>
      <c r="D126" s="3">
        <v>4737</v>
      </c>
      <c r="E126" s="3">
        <f t="shared" ref="E126:H126" si="24">+SUM(E127:E129)</f>
        <v>5166</v>
      </c>
      <c r="F126" s="3">
        <f t="shared" si="24"/>
        <v>5254</v>
      </c>
      <c r="G126" s="3">
        <f t="shared" si="24"/>
        <v>5028</v>
      </c>
      <c r="H126" s="3">
        <f t="shared" si="24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159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52">
        <v>0</v>
      </c>
      <c r="H130" s="52">
        <v>0</v>
      </c>
      <c r="I130" s="52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52">
        <v>0</v>
      </c>
      <c r="H131" s="52">
        <v>0</v>
      </c>
      <c r="I131" s="52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52">
        <v>0</v>
      </c>
      <c r="H132" s="52">
        <v>0</v>
      </c>
      <c r="I132" s="52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52">
        <v>0</v>
      </c>
      <c r="H133" s="52">
        <v>0</v>
      </c>
      <c r="I133" s="52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 t="shared" ref="B135:I135" si="25">+B114+B118+B122+B130+B134+B126</f>
        <v>28701</v>
      </c>
      <c r="C135" s="5">
        <f t="shared" si="25"/>
        <v>30507</v>
      </c>
      <c r="D135" s="5">
        <f t="shared" si="25"/>
        <v>32233</v>
      </c>
      <c r="E135" s="5">
        <f t="shared" si="25"/>
        <v>34485</v>
      </c>
      <c r="F135" s="5">
        <f t="shared" si="25"/>
        <v>37218</v>
      </c>
      <c r="G135" s="5">
        <f t="shared" si="25"/>
        <v>35568</v>
      </c>
      <c r="H135" s="5">
        <f t="shared" si="25"/>
        <v>42293</v>
      </c>
      <c r="I135" s="5">
        <f t="shared" si="25"/>
        <v>44436</v>
      </c>
    </row>
    <row r="136" spans="1:9" x14ac:dyDescent="0.2">
      <c r="A136" s="2" t="s">
        <v>104</v>
      </c>
      <c r="B136" s="53">
        <v>1982</v>
      </c>
      <c r="C136" s="53">
        <v>1955</v>
      </c>
      <c r="D136" s="53">
        <v>2042</v>
      </c>
      <c r="E136" s="53">
        <v>1886</v>
      </c>
      <c r="F136" s="53">
        <v>1906</v>
      </c>
      <c r="G136" s="53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6">+B135+B136+B141</f>
        <v>30601</v>
      </c>
      <c r="C142" s="7">
        <f t="shared" si="26"/>
        <v>32376</v>
      </c>
      <c r="D142" s="7">
        <f t="shared" si="26"/>
        <v>34350</v>
      </c>
      <c r="E142" s="7">
        <f t="shared" si="26"/>
        <v>36397</v>
      </c>
      <c r="F142" s="7">
        <f t="shared" si="26"/>
        <v>39117</v>
      </c>
      <c r="G142" s="7">
        <f t="shared" si="26"/>
        <v>37403</v>
      </c>
      <c r="H142" s="7">
        <f t="shared" si="26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G143" si="27">+C142-C2</f>
        <v>0</v>
      </c>
      <c r="D143" s="13">
        <f t="shared" si="27"/>
        <v>0</v>
      </c>
      <c r="E143" s="13">
        <f t="shared" si="27"/>
        <v>0</v>
      </c>
      <c r="F143" s="13">
        <f t="shared" si="27"/>
        <v>0</v>
      </c>
      <c r="G143" s="13">
        <f t="shared" si="27"/>
        <v>0</v>
      </c>
      <c r="H143" s="13">
        <f>+H142-H2</f>
        <v>0</v>
      </c>
      <c r="I143" s="13">
        <f>+I142-I2</f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159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28">+SUM(B145:B150)</f>
        <v>4817</v>
      </c>
      <c r="C151" s="5">
        <f t="shared" si="28"/>
        <v>5328</v>
      </c>
      <c r="D151" s="5">
        <f t="shared" si="28"/>
        <v>5192</v>
      </c>
      <c r="E151" s="5">
        <f t="shared" si="28"/>
        <v>5525</v>
      </c>
      <c r="F151" s="5">
        <f t="shared" si="28"/>
        <v>6357</v>
      </c>
      <c r="G151" s="5">
        <f t="shared" si="28"/>
        <v>4646</v>
      </c>
      <c r="H151" s="5">
        <f t="shared" si="28"/>
        <v>8641</v>
      </c>
      <c r="I151" s="5">
        <f t="shared" si="28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29">+SUM(B151:B153)</f>
        <v>4233</v>
      </c>
      <c r="C154" s="7">
        <f t="shared" ref="C154" si="30">+SUM(C151:C153)</f>
        <v>4642</v>
      </c>
      <c r="D154" s="7">
        <f t="shared" ref="D154" si="31">+SUM(D151:D153)</f>
        <v>4945</v>
      </c>
      <c r="E154" s="7">
        <f t="shared" ref="E154" si="32">+SUM(E151:E153)</f>
        <v>4379</v>
      </c>
      <c r="F154" s="7">
        <f t="shared" ref="F154" si="33">+SUM(F151:F153)</f>
        <v>4850</v>
      </c>
      <c r="G154" s="7">
        <f t="shared" ref="G154" si="34">+SUM(G151:G153)</f>
        <v>2976</v>
      </c>
      <c r="H154" s="7">
        <f t="shared" ref="H154" si="35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H155" si="36">+B154-B10-B8</f>
        <v>0</v>
      </c>
      <c r="C155" s="13">
        <f t="shared" si="36"/>
        <v>0</v>
      </c>
      <c r="D155" s="13">
        <f t="shared" si="36"/>
        <v>0</v>
      </c>
      <c r="E155" s="13">
        <f t="shared" si="36"/>
        <v>0</v>
      </c>
      <c r="F155" s="13">
        <f t="shared" si="36"/>
        <v>0</v>
      </c>
      <c r="G155" s="13">
        <f t="shared" si="36"/>
        <v>0</v>
      </c>
      <c r="H155" s="13">
        <f t="shared" si="36"/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159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7">+SUM(B157:B162)</f>
        <v>2176</v>
      </c>
      <c r="C163" s="5">
        <f t="shared" si="37"/>
        <v>2458</v>
      </c>
      <c r="D163" s="5">
        <f t="shared" si="37"/>
        <v>2626</v>
      </c>
      <c r="E163" s="5">
        <f t="shared" si="37"/>
        <v>2889</v>
      </c>
      <c r="F163" s="5">
        <f t="shared" si="37"/>
        <v>2971</v>
      </c>
      <c r="G163" s="5">
        <f t="shared" si="37"/>
        <v>2870</v>
      </c>
      <c r="H163" s="5">
        <f t="shared" si="37"/>
        <v>2971</v>
      </c>
      <c r="I163" s="5">
        <f t="shared" si="37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38">+SUM(B163:B165)</f>
        <v>3011</v>
      </c>
      <c r="C166" s="7">
        <f t="shared" si="38"/>
        <v>3520</v>
      </c>
      <c r="D166" s="7">
        <f t="shared" si="38"/>
        <v>3989</v>
      </c>
      <c r="E166" s="7">
        <f t="shared" si="38"/>
        <v>4454</v>
      </c>
      <c r="F166" s="7">
        <f t="shared" si="38"/>
        <v>4744</v>
      </c>
      <c r="G166" s="7">
        <f t="shared" si="38"/>
        <v>4866</v>
      </c>
      <c r="H166" s="7">
        <f t="shared" si="38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H167" si="39">+B166-B32</f>
        <v>0</v>
      </c>
      <c r="C167" s="13">
        <f t="shared" si="39"/>
        <v>0</v>
      </c>
      <c r="D167" s="13">
        <f t="shared" si="39"/>
        <v>0</v>
      </c>
      <c r="E167" s="13">
        <f t="shared" si="39"/>
        <v>0</v>
      </c>
      <c r="F167" s="13">
        <f t="shared" si="39"/>
        <v>0</v>
      </c>
      <c r="G167" s="13">
        <f t="shared" si="39"/>
        <v>0</v>
      </c>
      <c r="H167" s="13">
        <f t="shared" si="39"/>
        <v>0</v>
      </c>
      <c r="I167" s="13">
        <f>+I166-I32</f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159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0">+SUM(B169:B174)</f>
        <v>790</v>
      </c>
      <c r="C175" s="5">
        <f t="shared" si="40"/>
        <v>840</v>
      </c>
      <c r="D175" s="5">
        <f t="shared" si="40"/>
        <v>784</v>
      </c>
      <c r="E175" s="5">
        <f t="shared" si="40"/>
        <v>847</v>
      </c>
      <c r="F175" s="5">
        <f t="shared" si="40"/>
        <v>724</v>
      </c>
      <c r="G175" s="5">
        <f t="shared" si="40"/>
        <v>756</v>
      </c>
      <c r="H175" s="5">
        <f t="shared" si="40"/>
        <v>677</v>
      </c>
      <c r="I175" s="5">
        <f t="shared" si="40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H177" si="41">-(SUM(B175:B176)+B83)</f>
        <v>104</v>
      </c>
      <c r="C177" s="3">
        <f t="shared" si="41"/>
        <v>264</v>
      </c>
      <c r="D177" s="3">
        <f t="shared" si="41"/>
        <v>291</v>
      </c>
      <c r="E177" s="3">
        <f t="shared" si="41"/>
        <v>159</v>
      </c>
      <c r="F177" s="3">
        <f t="shared" si="41"/>
        <v>377</v>
      </c>
      <c r="G177" s="3">
        <f t="shared" si="41"/>
        <v>318</v>
      </c>
      <c r="H177" s="3">
        <f t="shared" si="41"/>
        <v>11</v>
      </c>
      <c r="I177" s="3">
        <f>-(SUM(I175:I176)+I83)</f>
        <v>50</v>
      </c>
    </row>
    <row r="178" spans="1:9" ht="16" thickBot="1" x14ac:dyDescent="0.25">
      <c r="A178" s="6" t="s">
        <v>123</v>
      </c>
      <c r="B178" s="7">
        <f t="shared" ref="B178:H178" si="42">+SUM(B175:B177)</f>
        <v>963</v>
      </c>
      <c r="C178" s="7">
        <f t="shared" si="42"/>
        <v>1143</v>
      </c>
      <c r="D178" s="7">
        <f t="shared" si="42"/>
        <v>1105</v>
      </c>
      <c r="E178" s="7">
        <f t="shared" si="42"/>
        <v>1028</v>
      </c>
      <c r="F178" s="7">
        <f t="shared" si="42"/>
        <v>1119</v>
      </c>
      <c r="G178" s="7">
        <f t="shared" si="42"/>
        <v>1086</v>
      </c>
      <c r="H178" s="7">
        <f t="shared" si="42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H179" si="43">+B178+B83</f>
        <v>0</v>
      </c>
      <c r="C179" s="13">
        <f t="shared" si="43"/>
        <v>0</v>
      </c>
      <c r="D179" s="13">
        <f t="shared" si="43"/>
        <v>0</v>
      </c>
      <c r="E179" s="13">
        <f t="shared" si="43"/>
        <v>0</v>
      </c>
      <c r="F179" s="13">
        <f t="shared" si="43"/>
        <v>0</v>
      </c>
      <c r="G179" s="13">
        <f t="shared" si="43"/>
        <v>0</v>
      </c>
      <c r="H179" s="13">
        <f t="shared" si="43"/>
        <v>0</v>
      </c>
      <c r="I179" s="13">
        <f>+I178+I83</f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159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4">+SUM(B181:B186)</f>
        <v>513</v>
      </c>
      <c r="C187" s="5">
        <f t="shared" si="44"/>
        <v>538</v>
      </c>
      <c r="D187" s="5">
        <f t="shared" si="44"/>
        <v>587</v>
      </c>
      <c r="E187" s="5">
        <f t="shared" si="44"/>
        <v>604</v>
      </c>
      <c r="F187" s="5">
        <f t="shared" si="44"/>
        <v>558</v>
      </c>
      <c r="G187" s="5">
        <f t="shared" si="44"/>
        <v>584</v>
      </c>
      <c r="H187" s="5">
        <f t="shared" si="44"/>
        <v>577</v>
      </c>
      <c r="I187" s="5">
        <f t="shared" si="44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45">+SUM(B187:B189)</f>
        <v>606</v>
      </c>
      <c r="C190" s="7">
        <f t="shared" si="45"/>
        <v>649</v>
      </c>
      <c r="D190" s="7">
        <f t="shared" si="45"/>
        <v>706</v>
      </c>
      <c r="E190" s="7">
        <f t="shared" si="45"/>
        <v>747</v>
      </c>
      <c r="F190" s="7">
        <f t="shared" si="45"/>
        <v>705</v>
      </c>
      <c r="G190" s="7">
        <f t="shared" si="45"/>
        <v>721</v>
      </c>
      <c r="H190" s="7">
        <f t="shared" si="45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46">+B190-B67</f>
        <v>0</v>
      </c>
      <c r="C191" s="13">
        <f t="shared" si="46"/>
        <v>0</v>
      </c>
      <c r="D191" s="13">
        <f t="shared" si="46"/>
        <v>0</v>
      </c>
      <c r="E191" s="13">
        <f t="shared" si="46"/>
        <v>0</v>
      </c>
      <c r="F191" s="13">
        <f t="shared" si="46"/>
        <v>0</v>
      </c>
      <c r="G191" s="13">
        <f t="shared" si="46"/>
        <v>0</v>
      </c>
      <c r="H191" s="13">
        <f t="shared" si="46"/>
        <v>0</v>
      </c>
      <c r="I191" s="13">
        <f t="shared" si="46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159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54" t="s">
        <v>160</v>
      </c>
      <c r="F211" s="54" t="s">
        <v>160</v>
      </c>
      <c r="G211" s="54" t="s">
        <v>160</v>
      </c>
      <c r="H211" s="54" t="s">
        <v>160</v>
      </c>
      <c r="I211" s="54" t="s">
        <v>160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54" t="s">
        <v>160</v>
      </c>
      <c r="F212" s="54" t="s">
        <v>160</v>
      </c>
      <c r="G212" s="54" t="s">
        <v>160</v>
      </c>
      <c r="H212" s="54" t="s">
        <v>160</v>
      </c>
      <c r="I212" s="54" t="s">
        <v>160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54" t="s">
        <v>160</v>
      </c>
      <c r="F213" s="54" t="s">
        <v>160</v>
      </c>
      <c r="G213" s="54" t="s">
        <v>160</v>
      </c>
      <c r="H213" s="54" t="s">
        <v>160</v>
      </c>
      <c r="I213" s="54" t="s">
        <v>160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A32" zoomScale="110" zoomScaleNormal="110" workbookViewId="0">
      <selection activeCell="G47" sqref="G4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+Historicals!B142</f>
        <v>30601</v>
      </c>
      <c r="C3" s="9">
        <f>+Historicals!C142</f>
        <v>32376</v>
      </c>
      <c r="D3" s="9">
        <f>+Historicals!D142</f>
        <v>34350</v>
      </c>
      <c r="E3" s="9">
        <f>+Historicals!E142</f>
        <v>36397</v>
      </c>
      <c r="F3" s="9">
        <f>+Historicals!F142</f>
        <v>39117</v>
      </c>
      <c r="G3" s="9">
        <f>+Historicals!G142</f>
        <v>37403</v>
      </c>
      <c r="H3" s="9">
        <f>+Historicals!H142</f>
        <v>44538</v>
      </c>
      <c r="I3" s="9">
        <f>+Historicals!I142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144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145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J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+Historicals!B190</f>
        <v>606</v>
      </c>
      <c r="C8" s="9">
        <f>+Historicals!C190</f>
        <v>649</v>
      </c>
      <c r="D8" s="9">
        <f>+Historicals!D190</f>
        <v>706</v>
      </c>
      <c r="E8" s="9">
        <f>+Historicals!E190</f>
        <v>747</v>
      </c>
      <c r="F8" s="9">
        <f>+Historicals!F190</f>
        <v>705</v>
      </c>
      <c r="G8" s="9">
        <f>+Historicals!G190</f>
        <v>721</v>
      </c>
      <c r="H8" s="9">
        <f>+Historicals!H190</f>
        <v>744</v>
      </c>
      <c r="I8" s="9">
        <f>+Historicals!I190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146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J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+Historicals!B154</f>
        <v>4233</v>
      </c>
      <c r="C11" s="9">
        <f>+Historicals!C154</f>
        <v>4642</v>
      </c>
      <c r="D11" s="9">
        <f>+Historicals!D154</f>
        <v>4945</v>
      </c>
      <c r="E11" s="9">
        <f>+Historicals!E154</f>
        <v>4379</v>
      </c>
      <c r="F11" s="9">
        <f>+Historicals!F154</f>
        <v>4850</v>
      </c>
      <c r="G11" s="9">
        <f>+Historicals!G154</f>
        <v>2976</v>
      </c>
      <c r="H11" s="9">
        <f>+Historicals!H154</f>
        <v>6923</v>
      </c>
      <c r="I11" s="9">
        <f>+Historicals!I154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147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O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+Historicals!B178</f>
        <v>963</v>
      </c>
      <c r="C14" s="9">
        <f>+Historicals!C178</f>
        <v>1143</v>
      </c>
      <c r="D14" s="9">
        <f>+Historicals!D178</f>
        <v>1105</v>
      </c>
      <c r="E14" s="9">
        <f>+Historicals!E178</f>
        <v>1028</v>
      </c>
      <c r="F14" s="9">
        <f>+Historicals!F178</f>
        <v>1119</v>
      </c>
      <c r="G14" s="9">
        <f>+Historicals!G178</f>
        <v>1086</v>
      </c>
      <c r="H14" s="9">
        <f>+Historicals!H178</f>
        <v>695</v>
      </c>
      <c r="I14" s="9">
        <f>+Historicals!I178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148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J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143</v>
      </c>
      <c r="B17" s="9">
        <f>+Historicals!B166</f>
        <v>3011</v>
      </c>
      <c r="C17" s="9">
        <f>+Historicals!C166</f>
        <v>3520</v>
      </c>
      <c r="D17" s="9">
        <f>+Historicals!D166</f>
        <v>3989</v>
      </c>
      <c r="E17" s="9">
        <f>+Historicals!E166</f>
        <v>4454</v>
      </c>
      <c r="F17" s="9">
        <f>+Historicals!F166</f>
        <v>4744</v>
      </c>
      <c r="G17" s="9">
        <f>+Historicals!G166</f>
        <v>4866</v>
      </c>
      <c r="H17" s="9">
        <f>+Historicals!H166</f>
        <v>4904</v>
      </c>
      <c r="I17" s="9">
        <f>+Historicals!I166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149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J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" si="33">+IFERROR(B23/A23-1,"nm")</f>
        <v>nm</v>
      </c>
      <c r="C24" s="47">
        <f t="shared" ref="C24" si="34">+IFERROR(C23/B23-1,"nm")</f>
        <v>9.3228309428638578E-2</v>
      </c>
      <c r="D24" s="47">
        <f t="shared" ref="D24" si="35">+IFERROR(D23/C23-1,"nm")</f>
        <v>4.1402301322722934E-2</v>
      </c>
      <c r="E24" s="47">
        <f t="shared" ref="E24" si="36">+IFERROR(E23/D23-1,"nm")</f>
        <v>-3.7381247418422192E-2</v>
      </c>
      <c r="F24" s="47">
        <f t="shared" ref="F24" si="37">+IFERROR(F23/E23-1,"nm")</f>
        <v>7.755846384895948E-2</v>
      </c>
      <c r="G24" s="47">
        <f t="shared" ref="G24" si="38">+IFERROR(G23/F23-1,"nm")</f>
        <v>-7.1279243404678949E-2</v>
      </c>
      <c r="H24" s="47">
        <f t="shared" ref="H24" si="39">+IFERROR(H23/G23-1,"nm")</f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+Historicals!B195</f>
        <v>0.14000000000000001</v>
      </c>
      <c r="C25" s="47">
        <f>+Historicals!C195</f>
        <v>0.1</v>
      </c>
      <c r="D25" s="47">
        <f>+Historicals!D195</f>
        <v>0.04</v>
      </c>
      <c r="E25" s="47">
        <f>+Historicals!E195</f>
        <v>-0.04</v>
      </c>
      <c r="F25" s="47">
        <f>+Historicals!F195</f>
        <v>0.08</v>
      </c>
      <c r="G25" s="47">
        <f>+Historicals!G195</f>
        <v>-7.0000000000000007E-2</v>
      </c>
      <c r="H25" s="47">
        <f>+Historicals!H195</f>
        <v>0.25</v>
      </c>
      <c r="I25" s="47">
        <f>+Historicals!I195</f>
        <v>0.05</v>
      </c>
      <c r="J25" s="49">
        <f>I25</f>
        <v>0.05</v>
      </c>
      <c r="K25" s="49">
        <f t="shared" ref="K25:N26" si="40">+J25</f>
        <v>0.05</v>
      </c>
      <c r="L25" s="49">
        <f t="shared" si="40"/>
        <v>0.05</v>
      </c>
      <c r="M25" s="49">
        <f t="shared" si="40"/>
        <v>0.05</v>
      </c>
      <c r="N25" s="49">
        <f t="shared" si="40"/>
        <v>0.05</v>
      </c>
    </row>
    <row r="26" spans="1:15" x14ac:dyDescent="0.2">
      <c r="A26" s="44" t="s">
        <v>138</v>
      </c>
      <c r="B26" s="47" t="str">
        <f t="shared" ref="B26:H26" si="41">+IFERROR(B24-B25,"nm")</f>
        <v>nm</v>
      </c>
      <c r="C26" s="47">
        <f t="shared" si="41"/>
        <v>-6.7716905713614273E-3</v>
      </c>
      <c r="D26" s="47">
        <f t="shared" si="41"/>
        <v>1.4023013227229333E-3</v>
      </c>
      <c r="E26" s="47">
        <f t="shared" si="41"/>
        <v>2.6187525815778087E-3</v>
      </c>
      <c r="F26" s="47">
        <f t="shared" si="41"/>
        <v>-2.4415361510405215E-3</v>
      </c>
      <c r="G26" s="47">
        <f t="shared" si="41"/>
        <v>-1.2792434046789425E-3</v>
      </c>
      <c r="H26" s="47">
        <f t="shared" si="41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40"/>
        <v>1.5458605290268046E-4</v>
      </c>
      <c r="L26" s="49">
        <f t="shared" si="40"/>
        <v>1.5458605290268046E-4</v>
      </c>
      <c r="M26" s="49">
        <f t="shared" si="40"/>
        <v>1.5458605290268046E-4</v>
      </c>
      <c r="N26" s="49">
        <f t="shared" si="40"/>
        <v>1.5458605290268046E-4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4866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5761.1079999999993</v>
      </c>
      <c r="K27" s="3">
        <f t="shared" ref="K27:N27" si="42">+J27*(1+K28)</f>
        <v>6043.4022919999989</v>
      </c>
      <c r="L27" s="3">
        <f t="shared" si="42"/>
        <v>6339.5290043079985</v>
      </c>
      <c r="M27" s="3">
        <f t="shared" si="42"/>
        <v>6650.1659255190898</v>
      </c>
      <c r="N27" s="3">
        <f t="shared" si="42"/>
        <v>6976.024055869525</v>
      </c>
    </row>
    <row r="28" spans="1:15" x14ac:dyDescent="0.2">
      <c r="A28" s="44" t="s">
        <v>129</v>
      </c>
      <c r="B28" s="47" t="str">
        <f t="shared" ref="B28" si="43">+IFERROR(B27/A27-1,"nm")</f>
        <v>nm</v>
      </c>
      <c r="C28" s="47">
        <f t="shared" ref="C28" si="44">+IFERROR(C27/B27-1,"nm")</f>
        <v>7.6190476190476142E-2</v>
      </c>
      <c r="D28" s="47">
        <f t="shared" ref="D28" si="45">+IFERROR(D27/C27-1,"nm")</f>
        <v>2.5284450063211228E-2</v>
      </c>
      <c r="E28" s="47">
        <f t="shared" ref="E28" si="46">+IFERROR(E27/D27-1,"nm")</f>
        <v>1.4796547472256449E-2</v>
      </c>
      <c r="F28" s="47">
        <f t="shared" ref="F28" si="47">+IFERROR(F27/E27-1,"nm")</f>
        <v>6.5208586472256025E-2</v>
      </c>
      <c r="G28" s="47">
        <f t="shared" ref="G28" si="48">+IFERROR(G27/F27-1,"nm")</f>
        <v>-0.11806083650190113</v>
      </c>
      <c r="H28" s="47">
        <f t="shared" ref="H28" si="49">+IFERROR(H27/G27-1,"nm")</f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+Historicals!B196</f>
        <v>0.12</v>
      </c>
      <c r="C29" s="47">
        <f>+Historicals!C196</f>
        <v>0.08</v>
      </c>
      <c r="D29" s="47">
        <f>+Historicals!D196</f>
        <v>0.03</v>
      </c>
      <c r="E29" s="47">
        <f>+Historicals!E196</f>
        <v>0.01</v>
      </c>
      <c r="F29" s="47">
        <f>+Historicals!F196</f>
        <v>7.0000000000000007E-2</v>
      </c>
      <c r="G29" s="47">
        <f>+Historicals!G196</f>
        <v>-0.12</v>
      </c>
      <c r="H29" s="47">
        <f>+Historicals!H196</f>
        <v>0.08</v>
      </c>
      <c r="I29" s="47">
        <f>+Historicals!I196</f>
        <v>0.09</v>
      </c>
      <c r="J29" s="49">
        <f>I29</f>
        <v>0.09</v>
      </c>
      <c r="K29" s="49">
        <f t="shared" ref="K29:N30" si="50">+J29</f>
        <v>0.09</v>
      </c>
      <c r="L29" s="49">
        <f t="shared" si="50"/>
        <v>0.09</v>
      </c>
      <c r="M29" s="49">
        <f t="shared" si="50"/>
        <v>0.09</v>
      </c>
      <c r="N29" s="49">
        <f t="shared" si="50"/>
        <v>0.09</v>
      </c>
    </row>
    <row r="30" spans="1:15" x14ac:dyDescent="0.2">
      <c r="A30" s="44" t="s">
        <v>138</v>
      </c>
      <c r="B30" s="47" t="str">
        <f t="shared" ref="B30" si="51">+IFERROR(B28-B29,"nm")</f>
        <v>nm</v>
      </c>
      <c r="C30" s="47">
        <f t="shared" ref="C30" si="52">+IFERROR(C28-C29,"nm")</f>
        <v>-3.8095238095238598E-3</v>
      </c>
      <c r="D30" s="47">
        <f t="shared" ref="D30" si="53">+IFERROR(D28-D29,"nm")</f>
        <v>-4.715549936788771E-3</v>
      </c>
      <c r="E30" s="47">
        <f t="shared" ref="E30" si="54">+IFERROR(E28-E29,"nm")</f>
        <v>4.7965474722564492E-3</v>
      </c>
      <c r="F30" s="47">
        <f t="shared" ref="F30" si="55">+IFERROR(F28-F29,"nm")</f>
        <v>-4.7914135277439818E-3</v>
      </c>
      <c r="G30" s="47">
        <f t="shared" ref="G30" si="56">+IFERROR(G28-G29,"nm")</f>
        <v>1.9391634980988615E-3</v>
      </c>
      <c r="H30" s="47">
        <f t="shared" ref="H30" si="57">+IFERROR(H28-H29,"nm")</f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50"/>
        <v>2.2832140015910107E-3</v>
      </c>
      <c r="L30" s="49">
        <f t="shared" si="50"/>
        <v>2.2832140015910107E-3</v>
      </c>
      <c r="M30" s="49">
        <f t="shared" si="50"/>
        <v>2.2832140015910107E-3</v>
      </c>
      <c r="N30" s="49">
        <f t="shared" si="50"/>
        <v>2.2832140015910107E-3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664.01699999999994</v>
      </c>
      <c r="K31" s="3">
        <f t="shared" ref="K31:N31" si="58">+J31*(1+K32)</f>
        <v>696.55383299999994</v>
      </c>
      <c r="L31" s="3">
        <f t="shared" si="58"/>
        <v>730.68497081699991</v>
      </c>
      <c r="M31" s="3">
        <f t="shared" si="58"/>
        <v>766.48853438703281</v>
      </c>
      <c r="N31" s="3">
        <f t="shared" si="58"/>
        <v>804.04647257199736</v>
      </c>
    </row>
    <row r="32" spans="1:15" x14ac:dyDescent="0.2">
      <c r="A32" s="44" t="s">
        <v>129</v>
      </c>
      <c r="B32" s="47" t="str">
        <f t="shared" ref="B32" si="59">+IFERROR(B31/A31-1,"nm")</f>
        <v>nm</v>
      </c>
      <c r="C32" s="47">
        <f t="shared" ref="C32" si="60">+IFERROR(C31/B31-1,"nm")</f>
        <v>-0.12742718446601942</v>
      </c>
      <c r="D32" s="47">
        <f t="shared" ref="D32" si="61">+IFERROR(D31/C31-1,"nm")</f>
        <v>-0.10152990264255912</v>
      </c>
      <c r="E32" s="47">
        <f t="shared" ref="E32" si="62">+IFERROR(E31/D31-1,"nm")</f>
        <v>-7.8947368421052655E-2</v>
      </c>
      <c r="F32" s="47">
        <f t="shared" ref="F32" si="63">+IFERROR(F31/E31-1,"nm")</f>
        <v>3.3613445378151141E-3</v>
      </c>
      <c r="G32" s="47">
        <f t="shared" ref="G32" si="64">+IFERROR(G31/F31-1,"nm")</f>
        <v>-0.13567839195979903</v>
      </c>
      <c r="H32" s="47">
        <f t="shared" ref="H32" si="65">+IFERROR(H31/G31-1,"nm")</f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+Historicals!B197</f>
        <v>-0.05</v>
      </c>
      <c r="C33" s="47">
        <f>+Historicals!C197</f>
        <v>-0.13</v>
      </c>
      <c r="D33" s="47">
        <f>+Historicals!D197</f>
        <v>-0.1</v>
      </c>
      <c r="E33" s="47">
        <f>+Historicals!E197</f>
        <v>-0.08</v>
      </c>
      <c r="F33" s="47">
        <f>+Historicals!F197</f>
        <v>0</v>
      </c>
      <c r="G33" s="47">
        <f>+Historicals!G197</f>
        <v>-0.14000000000000001</v>
      </c>
      <c r="H33" s="47">
        <f>+Historicals!H197</f>
        <v>-0.02</v>
      </c>
      <c r="I33" s="47">
        <f>+Historicals!I197</f>
        <v>0.25</v>
      </c>
      <c r="J33" s="49">
        <f>+I33</f>
        <v>0.25</v>
      </c>
      <c r="K33" s="49">
        <f t="shared" ref="K33:N34" si="66">+J33</f>
        <v>0.25</v>
      </c>
      <c r="L33" s="49">
        <f t="shared" si="66"/>
        <v>0.25</v>
      </c>
      <c r="M33" s="49">
        <f t="shared" si="66"/>
        <v>0.25</v>
      </c>
      <c r="N33" s="49">
        <f t="shared" si="66"/>
        <v>0.25</v>
      </c>
    </row>
    <row r="34" spans="1:14" x14ac:dyDescent="0.2">
      <c r="A34" s="44" t="s">
        <v>138</v>
      </c>
      <c r="B34" s="47" t="str">
        <f t="shared" ref="B34" si="67">+IFERROR(B32-B33,"nm")</f>
        <v>nm</v>
      </c>
      <c r="C34" s="47">
        <f t="shared" ref="C34" si="68">+IFERROR(C32-C33,"nm")</f>
        <v>2.572815533980588E-3</v>
      </c>
      <c r="D34" s="47">
        <f t="shared" ref="D34" si="69">+IFERROR(D32-D33,"nm")</f>
        <v>-1.5299026425591167E-3</v>
      </c>
      <c r="E34" s="47">
        <f t="shared" ref="E34" si="70">+IFERROR(E32-E33,"nm")</f>
        <v>1.0526315789473467E-3</v>
      </c>
      <c r="F34" s="47">
        <f t="shared" ref="F34" si="71">+IFERROR(F32-F33,"nm")</f>
        <v>3.3613445378151141E-3</v>
      </c>
      <c r="G34" s="47">
        <f t="shared" ref="G34" si="72">+IFERROR(G32-G33,"nm")</f>
        <v>4.321608040200986E-3</v>
      </c>
      <c r="H34" s="47">
        <f t="shared" ref="H34" si="73">+IFERROR(H32-H33,"nm")</f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66"/>
        <v>-1.4792899408284654E-3</v>
      </c>
      <c r="L34" s="49">
        <f t="shared" si="66"/>
        <v>-1.4792899408284654E-3</v>
      </c>
      <c r="M34" s="49">
        <f t="shared" si="66"/>
        <v>-1.4792899408284654E-3</v>
      </c>
      <c r="N34" s="49">
        <f t="shared" si="66"/>
        <v>-1.4792899408284654E-3</v>
      </c>
    </row>
    <row r="35" spans="1:14" x14ac:dyDescent="0.2">
      <c r="A35" s="9" t="s">
        <v>130</v>
      </c>
      <c r="B35" s="48">
        <f t="shared" ref="B35:H35" si="74">+B42+B38</f>
        <v>3766</v>
      </c>
      <c r="C35" s="48">
        <f t="shared" si="74"/>
        <v>3896</v>
      </c>
      <c r="D35" s="48">
        <f t="shared" si="74"/>
        <v>4015</v>
      </c>
      <c r="E35" s="48">
        <f t="shared" si="74"/>
        <v>3760</v>
      </c>
      <c r="F35" s="48">
        <f t="shared" si="74"/>
        <v>4074</v>
      </c>
      <c r="G35" s="48">
        <f t="shared" si="74"/>
        <v>3047</v>
      </c>
      <c r="H35" s="48">
        <f t="shared" si="74"/>
        <v>5219</v>
      </c>
      <c r="I35" s="48">
        <f>+I42+I38</f>
        <v>5238</v>
      </c>
      <c r="J35" s="48">
        <f>+J21*J37</f>
        <v>5494.6619999999994</v>
      </c>
      <c r="K35" s="48">
        <f t="shared" ref="K35:N35" si="75">+K21*K37</f>
        <v>5763.9004379999988</v>
      </c>
      <c r="L35" s="48">
        <f t="shared" si="75"/>
        <v>6046.331559461998</v>
      </c>
      <c r="M35" s="48">
        <f t="shared" si="75"/>
        <v>6342.6018058756354</v>
      </c>
      <c r="N35" s="48">
        <f t="shared" si="75"/>
        <v>6653.3892943635419</v>
      </c>
    </row>
    <row r="36" spans="1:14" x14ac:dyDescent="0.2">
      <c r="A36" s="46" t="s">
        <v>129</v>
      </c>
      <c r="B36" s="47" t="str">
        <f t="shared" ref="B36" si="76">+IFERROR(B35/A35-1,"nm")</f>
        <v>nm</v>
      </c>
      <c r="C36" s="47">
        <f t="shared" ref="C36" si="77">+IFERROR(C35/B35-1,"nm")</f>
        <v>3.4519383961763239E-2</v>
      </c>
      <c r="D36" s="47">
        <f t="shared" ref="D36" si="78">+IFERROR(D35/C35-1,"nm")</f>
        <v>3.0544147843942548E-2</v>
      </c>
      <c r="E36" s="47">
        <f t="shared" ref="E36" si="79">+IFERROR(E35/D35-1,"nm")</f>
        <v>-6.3511830635118338E-2</v>
      </c>
      <c r="F36" s="47">
        <f t="shared" ref="F36" si="80">+IFERROR(F35/E35-1,"nm")</f>
        <v>8.3510638297872308E-2</v>
      </c>
      <c r="G36" s="47">
        <f t="shared" ref="G36" si="81">+IFERROR(G35/F35-1,"nm")</f>
        <v>-0.25208640157093765</v>
      </c>
      <c r="H36" s="47">
        <f t="shared" ref="H36" si="82">+IFERROR(H35/G35-1,"nm")</f>
        <v>0.71283229405973092</v>
      </c>
      <c r="I36" s="47">
        <f>+IFERROR(I35/H35-1,"nm")</f>
        <v>3.6405441655489312E-3</v>
      </c>
      <c r="J36" s="47">
        <f t="shared" ref="J36:N36" si="83">+IFERROR(J35/I35-1,"nm")</f>
        <v>4.8999999999999932E-2</v>
      </c>
      <c r="K36" s="47">
        <f t="shared" si="83"/>
        <v>4.8999999999999932E-2</v>
      </c>
      <c r="L36" s="47">
        <f t="shared" si="83"/>
        <v>4.8999999999999932E-2</v>
      </c>
      <c r="M36" s="47">
        <f t="shared" si="83"/>
        <v>4.8999999999999932E-2</v>
      </c>
      <c r="N36" s="47">
        <f t="shared" si="83"/>
        <v>4.9000000000000155E-2</v>
      </c>
    </row>
    <row r="37" spans="1:14" x14ac:dyDescent="0.2">
      <c r="A37" s="46" t="s">
        <v>131</v>
      </c>
      <c r="B37" s="47">
        <f t="shared" ref="B37:H37" si="84">+IFERROR(B35/B$21,"nm")</f>
        <v>0.27409024745269289</v>
      </c>
      <c r="C37" s="47">
        <f t="shared" si="84"/>
        <v>0.26388512598211866</v>
      </c>
      <c r="D37" s="47">
        <f t="shared" si="84"/>
        <v>0.26386698212407994</v>
      </c>
      <c r="E37" s="47">
        <f t="shared" si="84"/>
        <v>0.25311342982160889</v>
      </c>
      <c r="F37" s="47">
        <f t="shared" si="84"/>
        <v>0.25619418941013711</v>
      </c>
      <c r="G37" s="47">
        <f t="shared" si="84"/>
        <v>0.2103700635183651</v>
      </c>
      <c r="H37" s="47">
        <f t="shared" si="8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85">+J37</f>
        <v>0.28540293140086087</v>
      </c>
      <c r="L37" s="49">
        <f t="shared" si="85"/>
        <v>0.28540293140086087</v>
      </c>
      <c r="M37" s="49">
        <f t="shared" si="85"/>
        <v>0.28540293140086087</v>
      </c>
      <c r="N37" s="49">
        <f t="shared" si="85"/>
        <v>0.28540293140086087</v>
      </c>
    </row>
    <row r="38" spans="1:14" x14ac:dyDescent="0.2">
      <c r="A38" s="9" t="s">
        <v>132</v>
      </c>
      <c r="B38" s="9">
        <f>+Historicals!B181</f>
        <v>121</v>
      </c>
      <c r="C38" s="9">
        <f>+Historicals!C181</f>
        <v>133</v>
      </c>
      <c r="D38" s="9">
        <f>+Historicals!D181</f>
        <v>140</v>
      </c>
      <c r="E38" s="9">
        <f>+Historicals!E181</f>
        <v>160</v>
      </c>
      <c r="F38" s="9">
        <f>+Historicals!F181</f>
        <v>149</v>
      </c>
      <c r="G38" s="9">
        <f>+Historicals!G181</f>
        <v>148</v>
      </c>
      <c r="H38" s="9">
        <f>+Historicals!H181</f>
        <v>130</v>
      </c>
      <c r="I38" s="9">
        <f>+Historicals!I181</f>
        <v>124</v>
      </c>
      <c r="J38" s="48">
        <f>+J41*J48</f>
        <v>130.07599999999999</v>
      </c>
      <c r="K38" s="48">
        <f t="shared" ref="K38:N38" si="86">+K41*K48</f>
        <v>136.449724</v>
      </c>
      <c r="L38" s="48">
        <f t="shared" si="86"/>
        <v>143.13576047599997</v>
      </c>
      <c r="M38" s="48">
        <f t="shared" si="86"/>
        <v>150.14941273932396</v>
      </c>
      <c r="N38" s="48">
        <f t="shared" si="86"/>
        <v>157.50673396355083</v>
      </c>
    </row>
    <row r="39" spans="1:14" x14ac:dyDescent="0.2">
      <c r="A39" s="46" t="s">
        <v>129</v>
      </c>
      <c r="B39" s="47" t="str">
        <f t="shared" ref="B39" si="87">+IFERROR(B38/A38-1,"nm")</f>
        <v>nm</v>
      </c>
      <c r="C39" s="47">
        <f t="shared" ref="C39" si="88">+IFERROR(C38/B38-1,"nm")</f>
        <v>9.9173553719008156E-2</v>
      </c>
      <c r="D39" s="47">
        <f t="shared" ref="D39" si="89">+IFERROR(D38/C38-1,"nm")</f>
        <v>5.2631578947368363E-2</v>
      </c>
      <c r="E39" s="47">
        <f t="shared" ref="E39" si="90">+IFERROR(E38/D38-1,"nm")</f>
        <v>0.14285714285714279</v>
      </c>
      <c r="F39" s="47">
        <f t="shared" ref="F39" si="91">+IFERROR(F38/E38-1,"nm")</f>
        <v>-6.8749999999999978E-2</v>
      </c>
      <c r="G39" s="47">
        <f t="shared" ref="G39" si="92">+IFERROR(G38/F38-1,"nm")</f>
        <v>-6.7114093959731447E-3</v>
      </c>
      <c r="H39" s="47">
        <f t="shared" ref="H39" si="93">+IFERROR(H38/G38-1,"nm")</f>
        <v>-0.1216216216216216</v>
      </c>
      <c r="I39" s="47">
        <f>+IFERROR(I38/H38-1,"nm")</f>
        <v>-4.6153846153846101E-2</v>
      </c>
      <c r="J39" s="47">
        <f t="shared" ref="J39:N39" si="94">+IFERROR(J38/I38-1,"nm")</f>
        <v>4.8999999999999932E-2</v>
      </c>
      <c r="K39" s="47">
        <f t="shared" si="94"/>
        <v>4.9000000000000155E-2</v>
      </c>
      <c r="L39" s="47">
        <f t="shared" si="94"/>
        <v>4.899999999999971E-2</v>
      </c>
      <c r="M39" s="47">
        <f t="shared" si="94"/>
        <v>4.8999999999999932E-2</v>
      </c>
      <c r="N39" s="47">
        <f t="shared" si="94"/>
        <v>4.8999999999999932E-2</v>
      </c>
    </row>
    <row r="40" spans="1:14" x14ac:dyDescent="0.2">
      <c r="A40" s="46" t="s">
        <v>133</v>
      </c>
      <c r="B40" s="47">
        <f t="shared" ref="B40:H40" si="95">+IFERROR(B38/B$21,"nm")</f>
        <v>8.8064046579330417E-3</v>
      </c>
      <c r="C40" s="47">
        <f t="shared" si="95"/>
        <v>9.0083988079111346E-3</v>
      </c>
      <c r="D40" s="47">
        <f t="shared" si="95"/>
        <v>9.2008412197686646E-3</v>
      </c>
      <c r="E40" s="47">
        <f t="shared" si="95"/>
        <v>1.0770784247728038E-2</v>
      </c>
      <c r="F40" s="47">
        <f t="shared" si="95"/>
        <v>9.3698905798012821E-3</v>
      </c>
      <c r="G40" s="47">
        <f t="shared" si="95"/>
        <v>1.0218171775752554E-2</v>
      </c>
      <c r="H40" s="47">
        <f t="shared" si="95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96">+IFERROR(K38/K$21,"nm")</f>
        <v>6.7563886013185864E-3</v>
      </c>
      <c r="L40" s="47">
        <f t="shared" si="96"/>
        <v>6.7563886013185855E-3</v>
      </c>
      <c r="M40" s="47">
        <f t="shared" si="96"/>
        <v>6.7563886013185855E-3</v>
      </c>
      <c r="N40" s="47">
        <f t="shared" si="96"/>
        <v>6.7563886013185855E-3</v>
      </c>
    </row>
    <row r="41" spans="1:14" x14ac:dyDescent="0.2">
      <c r="A41" s="46" t="s">
        <v>142</v>
      </c>
      <c r="B41" s="47">
        <f t="shared" ref="B41:H41" si="97">+IFERROR(B38/B48,"nm")</f>
        <v>0.19145569620253164</v>
      </c>
      <c r="C41" s="47">
        <f t="shared" si="97"/>
        <v>0.17924528301886791</v>
      </c>
      <c r="D41" s="47">
        <f t="shared" si="97"/>
        <v>0.17094017094017094</v>
      </c>
      <c r="E41" s="47">
        <f t="shared" si="97"/>
        <v>0.18867924528301888</v>
      </c>
      <c r="F41" s="47">
        <f t="shared" si="97"/>
        <v>0.18304668304668303</v>
      </c>
      <c r="G41" s="47">
        <f t="shared" si="97"/>
        <v>0.22945736434108527</v>
      </c>
      <c r="H41" s="47">
        <f t="shared" si="9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98">+J41</f>
        <v>0.19405320813771518</v>
      </c>
      <c r="L41" s="49">
        <f t="shared" si="98"/>
        <v>0.19405320813771518</v>
      </c>
      <c r="M41" s="49">
        <f t="shared" si="98"/>
        <v>0.19405320813771518</v>
      </c>
      <c r="N41" s="49">
        <f t="shared" si="98"/>
        <v>0.19405320813771518</v>
      </c>
    </row>
    <row r="42" spans="1:14" x14ac:dyDescent="0.2">
      <c r="A42" s="9" t="s">
        <v>134</v>
      </c>
      <c r="B42" s="9">
        <f>+Historicals!B145</f>
        <v>3645</v>
      </c>
      <c r="C42" s="9">
        <f>+Historicals!C145</f>
        <v>3763</v>
      </c>
      <c r="D42" s="9">
        <f>+Historicals!D145</f>
        <v>3875</v>
      </c>
      <c r="E42" s="9">
        <f>+Historicals!E145</f>
        <v>3600</v>
      </c>
      <c r="F42" s="9">
        <f>+Historicals!F145</f>
        <v>3925</v>
      </c>
      <c r="G42" s="9">
        <f>+Historicals!G145</f>
        <v>2899</v>
      </c>
      <c r="H42" s="9">
        <f>+Historicals!H145</f>
        <v>5089</v>
      </c>
      <c r="I42" s="9">
        <f>+Historicals!I145</f>
        <v>5114</v>
      </c>
      <c r="J42" s="9">
        <f>+J35-J38</f>
        <v>5364.5859999999993</v>
      </c>
      <c r="K42" s="9">
        <f t="shared" ref="K42:N42" si="99">+K35-K38</f>
        <v>5627.4507139999987</v>
      </c>
      <c r="L42" s="9">
        <f t="shared" si="99"/>
        <v>5903.1957989859984</v>
      </c>
      <c r="M42" s="9">
        <f t="shared" si="99"/>
        <v>6192.452393136311</v>
      </c>
      <c r="N42" s="9">
        <f t="shared" si="99"/>
        <v>6495.8825603999912</v>
      </c>
    </row>
    <row r="43" spans="1:14" x14ac:dyDescent="0.2">
      <c r="A43" s="46" t="s">
        <v>129</v>
      </c>
      <c r="B43" s="47" t="str">
        <f t="shared" ref="B43" si="100">+IFERROR(B42/A42-1,"nm")</f>
        <v>nm</v>
      </c>
      <c r="C43" s="47">
        <f t="shared" ref="C43" si="101">+IFERROR(C42/B42-1,"nm")</f>
        <v>3.2373113854595292E-2</v>
      </c>
      <c r="D43" s="47">
        <f t="shared" ref="D43" si="102">+IFERROR(D42/C42-1,"nm")</f>
        <v>2.9763486579856391E-2</v>
      </c>
      <c r="E43" s="47">
        <f t="shared" ref="E43" si="103">+IFERROR(E42/D42-1,"nm")</f>
        <v>-7.096774193548383E-2</v>
      </c>
      <c r="F43" s="47">
        <f t="shared" ref="F43" si="104">+IFERROR(F42/E42-1,"nm")</f>
        <v>9.0277777777777679E-2</v>
      </c>
      <c r="G43" s="47">
        <f t="shared" ref="G43" si="105">+IFERROR(G42/F42-1,"nm")</f>
        <v>-0.26140127388535028</v>
      </c>
      <c r="H43" s="47">
        <f t="shared" ref="H43" si="106">+IFERROR(H42/G42-1,"nm")</f>
        <v>0.75543290789927564</v>
      </c>
      <c r="I43" s="47">
        <f>+IFERROR(I42/H42-1,"nm")</f>
        <v>4.9125564943997002E-3</v>
      </c>
      <c r="J43" s="47">
        <f t="shared" ref="J43:N43" si="107">+IFERROR(J42/I42-1,"nm")</f>
        <v>4.8999999999999932E-2</v>
      </c>
      <c r="K43" s="47">
        <f t="shared" si="107"/>
        <v>4.8999999999999932E-2</v>
      </c>
      <c r="L43" s="47">
        <f t="shared" si="107"/>
        <v>4.8999999999999932E-2</v>
      </c>
      <c r="M43" s="47">
        <f t="shared" si="107"/>
        <v>4.899999999999971E-2</v>
      </c>
      <c r="N43" s="47">
        <f t="shared" si="107"/>
        <v>4.9000000000000155E-2</v>
      </c>
    </row>
    <row r="44" spans="1:14" x14ac:dyDescent="0.2">
      <c r="A44" s="46" t="s">
        <v>131</v>
      </c>
      <c r="B44" s="47">
        <f t="shared" ref="B44:H44" si="108">+IFERROR(B42/B$21,"nm")</f>
        <v>0.26528384279475981</v>
      </c>
      <c r="C44" s="47">
        <f t="shared" si="108"/>
        <v>0.25487672717420751</v>
      </c>
      <c r="D44" s="47">
        <f t="shared" si="108"/>
        <v>0.25466614090431128</v>
      </c>
      <c r="E44" s="47">
        <f t="shared" si="108"/>
        <v>0.24234264557388085</v>
      </c>
      <c r="F44" s="47">
        <f t="shared" si="108"/>
        <v>0.2468242988303358</v>
      </c>
      <c r="G44" s="47">
        <f t="shared" si="108"/>
        <v>0.20015189174261253</v>
      </c>
      <c r="H44" s="47">
        <f t="shared" si="108"/>
        <v>0.29623377379358518</v>
      </c>
      <c r="I44" s="47">
        <f>+IFERROR(I42/I$21,"nm")</f>
        <v>0.27864654279954232</v>
      </c>
      <c r="J44" s="47">
        <f t="shared" ref="J44:N44" si="109">+IFERROR(J42/J$21,"nm")</f>
        <v>0.27864654279954232</v>
      </c>
      <c r="K44" s="47">
        <f t="shared" si="109"/>
        <v>0.27864654279954226</v>
      </c>
      <c r="L44" s="47">
        <f t="shared" si="109"/>
        <v>0.27864654279954232</v>
      </c>
      <c r="M44" s="47">
        <f t="shared" si="109"/>
        <v>0.27864654279954226</v>
      </c>
      <c r="N44" s="47">
        <f t="shared" si="109"/>
        <v>0.27864654279954232</v>
      </c>
    </row>
    <row r="45" spans="1:14" x14ac:dyDescent="0.2">
      <c r="A45" s="9" t="s">
        <v>135</v>
      </c>
      <c r="B45" s="9">
        <f>+Historicals!B169</f>
        <v>208</v>
      </c>
      <c r="C45" s="9">
        <f>+Historicals!C169</f>
        <v>242</v>
      </c>
      <c r="D45" s="9">
        <f>+Historicals!D169</f>
        <v>223</v>
      </c>
      <c r="E45" s="9">
        <f>+Historicals!E169</f>
        <v>196</v>
      </c>
      <c r="F45" s="9">
        <f>+Historicals!F169</f>
        <v>117</v>
      </c>
      <c r="G45" s="9">
        <f>+Historicals!G169</f>
        <v>110</v>
      </c>
      <c r="H45" s="9">
        <f>+Historicals!H169</f>
        <v>98</v>
      </c>
      <c r="I45" s="9">
        <f>+Historicals!I169</f>
        <v>146</v>
      </c>
      <c r="J45" s="48">
        <f>+J21*J47</f>
        <v>153.154</v>
      </c>
      <c r="K45" s="48">
        <f t="shared" ref="K45:N45" si="110">+K21*K47</f>
        <v>160.658546</v>
      </c>
      <c r="L45" s="48">
        <f t="shared" si="110"/>
        <v>168.53081475399998</v>
      </c>
      <c r="M45" s="48">
        <f t="shared" si="110"/>
        <v>176.78882467694598</v>
      </c>
      <c r="N45" s="48">
        <f t="shared" si="110"/>
        <v>185.45147708611631</v>
      </c>
    </row>
    <row r="46" spans="1:14" x14ac:dyDescent="0.2">
      <c r="A46" s="46" t="s">
        <v>129</v>
      </c>
      <c r="B46" s="47" t="str">
        <f t="shared" ref="B46" si="111">+IFERROR(B45/A45-1,"nm")</f>
        <v>nm</v>
      </c>
      <c r="C46" s="47">
        <f t="shared" ref="C46" si="112">+IFERROR(C45/B45-1,"nm")</f>
        <v>0.16346153846153855</v>
      </c>
      <c r="D46" s="47">
        <f t="shared" ref="D46" si="113">+IFERROR(D45/C45-1,"nm")</f>
        <v>-7.8512396694214837E-2</v>
      </c>
      <c r="E46" s="47">
        <f t="shared" ref="E46" si="114">+IFERROR(E45/D45-1,"nm")</f>
        <v>-0.12107623318385652</v>
      </c>
      <c r="F46" s="47">
        <f t="shared" ref="F46" si="115">+IFERROR(F45/E45-1,"nm")</f>
        <v>-0.40306122448979587</v>
      </c>
      <c r="G46" s="47">
        <f t="shared" ref="G46" si="116">+IFERROR(G45/F45-1,"nm")</f>
        <v>-5.9829059829059839E-2</v>
      </c>
      <c r="H46" s="47">
        <f t="shared" ref="H46" si="117">+IFERROR(H45/G45-1,"nm")</f>
        <v>-0.10909090909090913</v>
      </c>
      <c r="I46" s="47">
        <f>+IFERROR(I45/H45-1,"nm")</f>
        <v>0.48979591836734704</v>
      </c>
      <c r="J46" s="47">
        <f t="shared" ref="J46:N46" si="118">+IFERROR(J45/I45-1,"nm")</f>
        <v>4.8999999999999932E-2</v>
      </c>
      <c r="K46" s="47">
        <f t="shared" si="118"/>
        <v>4.8999999999999932E-2</v>
      </c>
      <c r="L46" s="47">
        <f t="shared" si="118"/>
        <v>4.8999999999999932E-2</v>
      </c>
      <c r="M46" s="47">
        <f t="shared" si="118"/>
        <v>4.8999999999999932E-2</v>
      </c>
      <c r="N46" s="47">
        <f t="shared" si="118"/>
        <v>4.8999999999999932E-2</v>
      </c>
    </row>
    <row r="47" spans="1:14" x14ac:dyDescent="0.2">
      <c r="A47" s="46" t="s">
        <v>133</v>
      </c>
      <c r="B47" s="47">
        <f t="shared" ref="B47:H47" si="119">+IFERROR(B45/B$21,"nm")</f>
        <v>1.5138282387190683E-2</v>
      </c>
      <c r="C47" s="47">
        <f t="shared" si="119"/>
        <v>1.6391221891086428E-2</v>
      </c>
      <c r="D47" s="47">
        <f t="shared" si="119"/>
        <v>1.4655625657202945E-2</v>
      </c>
      <c r="E47" s="47">
        <f t="shared" si="119"/>
        <v>1.3194210703466847E-2</v>
      </c>
      <c r="F47" s="47">
        <f t="shared" si="119"/>
        <v>7.3575650861526856E-3</v>
      </c>
      <c r="G47" s="47">
        <f t="shared" si="119"/>
        <v>7.5945871306268989E-3</v>
      </c>
      <c r="H47" s="47">
        <f t="shared" si="11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20">+J47</f>
        <v>7.9551027080041418E-3</v>
      </c>
      <c r="L47" s="49">
        <f t="shared" si="120"/>
        <v>7.9551027080041418E-3</v>
      </c>
      <c r="M47" s="49">
        <f t="shared" si="120"/>
        <v>7.9551027080041418E-3</v>
      </c>
      <c r="N47" s="49">
        <f t="shared" si="120"/>
        <v>7.9551027080041418E-3</v>
      </c>
    </row>
    <row r="48" spans="1:14" x14ac:dyDescent="0.2">
      <c r="A48" s="9" t="s">
        <v>143</v>
      </c>
      <c r="B48" s="9">
        <f>+Historicals!B157</f>
        <v>632</v>
      </c>
      <c r="C48" s="9">
        <f>+Historicals!C157</f>
        <v>742</v>
      </c>
      <c r="D48" s="9">
        <f>+Historicals!D157</f>
        <v>819</v>
      </c>
      <c r="E48" s="9">
        <f>+Historicals!E157</f>
        <v>848</v>
      </c>
      <c r="F48" s="9">
        <f>+Historicals!F157</f>
        <v>814</v>
      </c>
      <c r="G48" s="9">
        <f>+Historicals!G157</f>
        <v>645</v>
      </c>
      <c r="H48" s="9">
        <f>+Historicals!H157</f>
        <v>617</v>
      </c>
      <c r="I48" s="9">
        <f>+Historicals!I157</f>
        <v>639</v>
      </c>
      <c r="J48" s="9">
        <f>+J21*J50</f>
        <v>670.31100000000004</v>
      </c>
      <c r="K48" s="9">
        <f t="shared" ref="K48:N48" si="121">+K21*K50</f>
        <v>703.15623900000003</v>
      </c>
      <c r="L48" s="9">
        <f t="shared" si="121"/>
        <v>737.6108947109999</v>
      </c>
      <c r="M48" s="9">
        <f t="shared" si="121"/>
        <v>773.75382855183886</v>
      </c>
      <c r="N48" s="9">
        <f t="shared" si="121"/>
        <v>811.66776615087895</v>
      </c>
    </row>
    <row r="49" spans="1:14" x14ac:dyDescent="0.2">
      <c r="A49" s="46" t="s">
        <v>129</v>
      </c>
      <c r="B49" s="47" t="str">
        <f t="shared" ref="B49" si="122">+IFERROR(B48/A48-1,"nm")</f>
        <v>nm</v>
      </c>
      <c r="C49" s="47">
        <f t="shared" ref="C49" si="123">+IFERROR(C48/B48-1,"nm")</f>
        <v>0.17405063291139244</v>
      </c>
      <c r="D49" s="47">
        <f t="shared" ref="D49" si="124">+IFERROR(D48/C48-1,"nm")</f>
        <v>0.10377358490566047</v>
      </c>
      <c r="E49" s="47">
        <f t="shared" ref="E49" si="125">+IFERROR(E48/D48-1,"nm")</f>
        <v>3.5409035409035505E-2</v>
      </c>
      <c r="F49" s="47">
        <f t="shared" ref="F49" si="126">+IFERROR(F48/E48-1,"nm")</f>
        <v>-4.0094339622641528E-2</v>
      </c>
      <c r="G49" s="47">
        <f t="shared" ref="G49" si="127">+IFERROR(G48/F48-1,"nm")</f>
        <v>-0.20761670761670759</v>
      </c>
      <c r="H49" s="47">
        <f t="shared" ref="H49" si="128">+IFERROR(H48/G48-1,"nm")</f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129">+IFERROR(J48/I48-1,"nm")</f>
        <v>4.9000000000000155E-2</v>
      </c>
      <c r="L49" s="47">
        <f t="shared" si="129"/>
        <v>4.8999999999999932E-2</v>
      </c>
      <c r="M49" s="47">
        <f t="shared" si="129"/>
        <v>4.899999999999971E-2</v>
      </c>
      <c r="N49" s="47">
        <f t="shared" si="129"/>
        <v>4.8999999999999932E-2</v>
      </c>
    </row>
    <row r="50" spans="1:14" x14ac:dyDescent="0.2">
      <c r="A50" s="46" t="s">
        <v>133</v>
      </c>
      <c r="B50" s="47">
        <f t="shared" ref="B50:H50" si="130">+IFERROR(B48/B$21,"nm")</f>
        <v>4.599708879184862E-2</v>
      </c>
      <c r="C50" s="47">
        <f t="shared" si="130"/>
        <v>5.0257382823083174E-2</v>
      </c>
      <c r="D50" s="47">
        <f t="shared" si="130"/>
        <v>5.3824921135646686E-2</v>
      </c>
      <c r="E50" s="47">
        <f t="shared" si="130"/>
        <v>5.7085156512958597E-2</v>
      </c>
      <c r="F50" s="47">
        <f t="shared" si="130"/>
        <v>5.1188529744686205E-2</v>
      </c>
      <c r="G50" s="47">
        <f t="shared" si="130"/>
        <v>4.4531897265948632E-2</v>
      </c>
      <c r="H50" s="47">
        <f t="shared" si="13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31">+J50</f>
        <v>3.4817196098730456E-2</v>
      </c>
      <c r="L50" s="49">
        <f t="shared" si="131"/>
        <v>3.4817196098730456E-2</v>
      </c>
      <c r="M50" s="49">
        <f t="shared" si="131"/>
        <v>3.4817196098730456E-2</v>
      </c>
      <c r="N50" s="49">
        <f t="shared" si="131"/>
        <v>3.4817196098730456E-2</v>
      </c>
    </row>
    <row r="51" spans="1:14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2024-10-15T21:07:54Z</dcterms:modified>
</cp:coreProperties>
</file>