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10 - Linking Balance Sheet/"/>
    </mc:Choice>
  </mc:AlternateContent>
  <xr:revisionPtr revIDLastSave="0" documentId="13_ncr:1_{459154ED-7AE1-544A-844B-853487312C38}" xr6:coauthVersionLast="47" xr6:coauthVersionMax="47" xr10:uidLastSave="{00000000-0000-0000-0000-000000000000}"/>
  <bookViews>
    <workbookView xWindow="0" yWindow="740" windowWidth="29360" windowHeight="169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L17" i="4"/>
  <c r="M17" i="4"/>
  <c r="N17" i="4"/>
  <c r="B17" i="4"/>
  <c r="J16" i="4"/>
  <c r="K16" i="4"/>
  <c r="L16" i="4"/>
  <c r="M16" i="4"/>
  <c r="N16" i="4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D18" i="4"/>
  <c r="E18" i="4"/>
  <c r="F18" i="4"/>
  <c r="G18" i="4"/>
  <c r="H18" i="4"/>
  <c r="I18" i="4"/>
  <c r="C18" i="4"/>
  <c r="C14" i="4"/>
  <c r="D14" i="4"/>
  <c r="E14" i="4"/>
  <c r="F14" i="4"/>
  <c r="G14" i="4"/>
  <c r="H14" i="4"/>
  <c r="I14" i="4"/>
  <c r="J14" i="4"/>
  <c r="K14" i="4"/>
  <c r="L14" i="4"/>
  <c r="M14" i="4"/>
  <c r="N14" i="4"/>
  <c r="B14" i="4"/>
  <c r="C13" i="4"/>
  <c r="D13" i="4"/>
  <c r="E13" i="4"/>
  <c r="F13" i="4"/>
  <c r="G13" i="4"/>
  <c r="H13" i="4"/>
  <c r="I13" i="4"/>
  <c r="J13" i="4"/>
  <c r="K13" i="4"/>
  <c r="L13" i="4"/>
  <c r="M13" i="4"/>
  <c r="N13" i="4"/>
  <c r="B13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121" i="1"/>
  <c r="C120" i="1"/>
  <c r="C119" i="1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6" i="4" l="1"/>
  <c r="D16" i="4"/>
  <c r="E16" i="4"/>
  <c r="F16" i="4"/>
  <c r="G16" i="4"/>
  <c r="H16" i="4"/>
  <c r="I16" i="4"/>
  <c r="B16" i="4"/>
  <c r="E9" i="4"/>
  <c r="F9" i="4"/>
  <c r="G9" i="4"/>
  <c r="H9" i="4"/>
  <c r="I9" i="4"/>
  <c r="J9" i="4"/>
  <c r="K9" i="4"/>
  <c r="L9" i="4"/>
  <c r="M9" i="4"/>
  <c r="N9" i="4"/>
  <c r="B9" i="4"/>
  <c r="N8" i="4"/>
  <c r="C8" i="4"/>
  <c r="D8" i="4"/>
  <c r="E8" i="4"/>
  <c r="F8" i="4"/>
  <c r="G8" i="4"/>
  <c r="H8" i="4"/>
  <c r="I8" i="4"/>
  <c r="J8" i="4"/>
  <c r="K8" i="4"/>
  <c r="L8" i="4"/>
  <c r="M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F4" i="4"/>
  <c r="G4" i="4"/>
  <c r="H4" i="4"/>
  <c r="I4" i="4"/>
  <c r="J4" i="4"/>
  <c r="K4" i="4"/>
  <c r="L4" i="4"/>
  <c r="M4" i="4"/>
  <c r="N4" i="4"/>
  <c r="B4" i="4"/>
  <c r="E3" i="4"/>
  <c r="F3" i="4"/>
  <c r="G3" i="4"/>
  <c r="H3" i="4"/>
  <c r="I3" i="4"/>
  <c r="J3" i="4"/>
  <c r="K3" i="4"/>
  <c r="L3" i="4"/>
  <c r="M3" i="4"/>
  <c r="N3" i="4"/>
  <c r="B3" i="4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C23" i="3"/>
  <c r="D23" i="3"/>
  <c r="E23" i="3"/>
  <c r="F23" i="3"/>
  <c r="G23" i="3"/>
  <c r="H23" i="3"/>
  <c r="I23" i="3"/>
  <c r="B23" i="3"/>
  <c r="C21" i="3"/>
  <c r="D21" i="3"/>
  <c r="E21" i="3"/>
  <c r="F21" i="3"/>
  <c r="G21" i="3"/>
  <c r="H21" i="3"/>
  <c r="I21" i="3"/>
  <c r="B21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E3" i="3"/>
  <c r="F3" i="3"/>
  <c r="G3" i="3"/>
  <c r="H3" i="3"/>
  <c r="I3" i="3"/>
  <c r="B3" i="3"/>
  <c r="H50" i="3" l="1"/>
  <c r="C50" i="3"/>
  <c r="I49" i="3"/>
  <c r="H49" i="3"/>
  <c r="E49" i="3"/>
  <c r="G50" i="3"/>
  <c r="F50" i="3"/>
  <c r="E50" i="3"/>
  <c r="D49" i="3"/>
  <c r="C49" i="3"/>
  <c r="H47" i="3"/>
  <c r="G47" i="3"/>
  <c r="C47" i="3"/>
  <c r="B47" i="3"/>
  <c r="H46" i="3"/>
  <c r="G46" i="3"/>
  <c r="D46" i="3"/>
  <c r="E47" i="3"/>
  <c r="C46" i="3"/>
  <c r="B46" i="3"/>
  <c r="G44" i="3"/>
  <c r="F44" i="3"/>
  <c r="G43" i="3"/>
  <c r="F43" i="3"/>
  <c r="C43" i="3"/>
  <c r="B43" i="3"/>
  <c r="I41" i="3"/>
  <c r="J41" i="3" s="1"/>
  <c r="H41" i="3"/>
  <c r="F41" i="3"/>
  <c r="F40" i="3"/>
  <c r="E40" i="3"/>
  <c r="C40" i="3"/>
  <c r="B40" i="3"/>
  <c r="C39" i="3"/>
  <c r="B39" i="3"/>
  <c r="I40" i="3"/>
  <c r="H40" i="3"/>
  <c r="F39" i="3"/>
  <c r="C41" i="3"/>
  <c r="B41" i="3"/>
  <c r="F35" i="3"/>
  <c r="F37" i="3" s="1"/>
  <c r="C35" i="3"/>
  <c r="J33" i="3"/>
  <c r="K33" i="3" s="1"/>
  <c r="L33" i="3" s="1"/>
  <c r="M33" i="3" s="1"/>
  <c r="N33" i="3" s="1"/>
  <c r="I32" i="3"/>
  <c r="I34" i="3" s="1"/>
  <c r="J34" i="3" s="1"/>
  <c r="K34" i="3" s="1"/>
  <c r="L34" i="3" s="1"/>
  <c r="M34" i="3" s="1"/>
  <c r="N34" i="3" s="1"/>
  <c r="H32" i="3"/>
  <c r="H34" i="3" s="1"/>
  <c r="E32" i="3"/>
  <c r="E34" i="3" s="1"/>
  <c r="J31" i="3"/>
  <c r="K31" i="3" s="1"/>
  <c r="L31" i="3" s="1"/>
  <c r="M31" i="3" s="1"/>
  <c r="N31" i="3" s="1"/>
  <c r="G32" i="3"/>
  <c r="G34" i="3" s="1"/>
  <c r="F32" i="3"/>
  <c r="F34" i="3" s="1"/>
  <c r="D32" i="3"/>
  <c r="D34" i="3" s="1"/>
  <c r="C32" i="3"/>
  <c r="C34" i="3" s="1"/>
  <c r="B32" i="3"/>
  <c r="B34" i="3" s="1"/>
  <c r="J29" i="3"/>
  <c r="K29" i="3" s="1"/>
  <c r="L29" i="3" s="1"/>
  <c r="M29" i="3" s="1"/>
  <c r="N29" i="3" s="1"/>
  <c r="H28" i="3"/>
  <c r="H30" i="3" s="1"/>
  <c r="G28" i="3"/>
  <c r="G30" i="3" s="1"/>
  <c r="F28" i="3"/>
  <c r="F30" i="3" s="1"/>
  <c r="E28" i="3"/>
  <c r="E30" i="3" s="1"/>
  <c r="C28" i="3"/>
  <c r="C30" i="3" s="1"/>
  <c r="B28" i="3"/>
  <c r="B30" i="3" s="1"/>
  <c r="G26" i="3"/>
  <c r="F26" i="3"/>
  <c r="J25" i="3"/>
  <c r="K25" i="3" s="1"/>
  <c r="L25" i="3" s="1"/>
  <c r="M25" i="3" s="1"/>
  <c r="N25" i="3" s="1"/>
  <c r="G24" i="3"/>
  <c r="F24" i="3"/>
  <c r="H24" i="3"/>
  <c r="H26" i="3" s="1"/>
  <c r="E24" i="3"/>
  <c r="E26" i="3" s="1"/>
  <c r="D24" i="3"/>
  <c r="D26" i="3" s="1"/>
  <c r="B24" i="3"/>
  <c r="B26" i="3" s="1"/>
  <c r="K22" i="3"/>
  <c r="L22" i="3" s="1"/>
  <c r="M22" i="3" s="1"/>
  <c r="N22" i="3" s="1"/>
  <c r="H22" i="3"/>
  <c r="G22" i="3"/>
  <c r="E22" i="3"/>
  <c r="F47" i="3"/>
  <c r="E44" i="3"/>
  <c r="D50" i="3"/>
  <c r="A20" i="3"/>
  <c r="H19" i="3"/>
  <c r="G19" i="3"/>
  <c r="H18" i="3"/>
  <c r="G18" i="3"/>
  <c r="F19" i="3"/>
  <c r="E19" i="3"/>
  <c r="C18" i="3"/>
  <c r="B18" i="3"/>
  <c r="G16" i="3"/>
  <c r="F16" i="3"/>
  <c r="G15" i="3"/>
  <c r="F15" i="3"/>
  <c r="I16" i="3"/>
  <c r="J16" i="3" s="1"/>
  <c r="K16" i="3" s="1"/>
  <c r="L16" i="3" s="1"/>
  <c r="M16" i="3" s="1"/>
  <c r="N16" i="3" s="1"/>
  <c r="D15" i="3"/>
  <c r="B15" i="3"/>
  <c r="I13" i="3"/>
  <c r="F12" i="3"/>
  <c r="E12" i="3"/>
  <c r="H5" i="3"/>
  <c r="H10" i="3"/>
  <c r="G10" i="3"/>
  <c r="I9" i="3"/>
  <c r="E9" i="3"/>
  <c r="D9" i="3"/>
  <c r="B9" i="3"/>
  <c r="I10" i="3"/>
  <c r="J10" i="3" s="1"/>
  <c r="K10" i="3" s="1"/>
  <c r="L10" i="3" s="1"/>
  <c r="M10" i="3" s="1"/>
  <c r="N10" i="3" s="1"/>
  <c r="F5" i="3"/>
  <c r="E5" i="3"/>
  <c r="D5" i="3"/>
  <c r="I4" i="3"/>
  <c r="H4" i="3"/>
  <c r="J3" i="3"/>
  <c r="G4" i="3"/>
  <c r="E10" i="3"/>
  <c r="K1" i="3"/>
  <c r="L1" i="3" s="1"/>
  <c r="M1" i="3" s="1"/>
  <c r="N1" i="3" s="1"/>
  <c r="J1" i="3"/>
  <c r="H1" i="3"/>
  <c r="G1" i="3"/>
  <c r="F1" i="3"/>
  <c r="E1" i="3" s="1"/>
  <c r="D1" i="3" s="1"/>
  <c r="C1" i="3" s="1"/>
  <c r="B1" i="3"/>
  <c r="F6" i="3" l="1"/>
  <c r="F7" i="3"/>
  <c r="H7" i="3"/>
  <c r="G35" i="3"/>
  <c r="G40" i="3"/>
  <c r="G41" i="3"/>
  <c r="H39" i="3"/>
  <c r="J14" i="3"/>
  <c r="J15" i="3" s="1"/>
  <c r="C37" i="3"/>
  <c r="I46" i="3"/>
  <c r="I47" i="3"/>
  <c r="J47" i="3" s="1"/>
  <c r="K47" i="3" s="1"/>
  <c r="L47" i="3" s="1"/>
  <c r="M47" i="3" s="1"/>
  <c r="N47" i="3" s="1"/>
  <c r="H15" i="3"/>
  <c r="H16" i="3"/>
  <c r="D18" i="3"/>
  <c r="I43" i="3"/>
  <c r="H9" i="3"/>
  <c r="I22" i="3"/>
  <c r="I50" i="3"/>
  <c r="J50" i="3" s="1"/>
  <c r="K50" i="3" s="1"/>
  <c r="L50" i="3" s="1"/>
  <c r="M50" i="3" s="1"/>
  <c r="N50" i="3" s="1"/>
  <c r="B13" i="3"/>
  <c r="B5" i="3"/>
  <c r="C15" i="3"/>
  <c r="B22" i="3"/>
  <c r="B44" i="3"/>
  <c r="C44" i="3"/>
  <c r="D43" i="3"/>
  <c r="B10" i="3"/>
  <c r="C9" i="3"/>
  <c r="C5" i="3"/>
  <c r="D12" i="3"/>
  <c r="E13" i="3"/>
  <c r="C22" i="3"/>
  <c r="C24" i="3"/>
  <c r="C26" i="3" s="1"/>
  <c r="I28" i="3"/>
  <c r="I30" i="3" s="1"/>
  <c r="J30" i="3" s="1"/>
  <c r="K30" i="3" s="1"/>
  <c r="L30" i="3" s="1"/>
  <c r="M30" i="3" s="1"/>
  <c r="N30" i="3" s="1"/>
  <c r="J27" i="3"/>
  <c r="K27" i="3" s="1"/>
  <c r="L27" i="3" s="1"/>
  <c r="M27" i="3" s="1"/>
  <c r="N27" i="3" s="1"/>
  <c r="D41" i="3"/>
  <c r="D39" i="3"/>
  <c r="D40" i="3"/>
  <c r="D35" i="3"/>
  <c r="D44" i="3"/>
  <c r="B16" i="3"/>
  <c r="B4" i="3"/>
  <c r="F9" i="3"/>
  <c r="F10" i="3"/>
  <c r="H43" i="3"/>
  <c r="H35" i="3"/>
  <c r="H44" i="3"/>
  <c r="E6" i="3"/>
  <c r="E7" i="3"/>
  <c r="I15" i="3"/>
  <c r="I24" i="3"/>
  <c r="I26" i="3" s="1"/>
  <c r="J26" i="3" s="1"/>
  <c r="K26" i="3" s="1"/>
  <c r="L26" i="3" s="1"/>
  <c r="M26" i="3" s="1"/>
  <c r="N26" i="3" s="1"/>
  <c r="I44" i="3"/>
  <c r="I5" i="3"/>
  <c r="J8" i="3"/>
  <c r="J9" i="3" s="1"/>
  <c r="F4" i="3"/>
  <c r="B12" i="3"/>
  <c r="F13" i="3"/>
  <c r="E16" i="3"/>
  <c r="I18" i="3"/>
  <c r="I19" i="3"/>
  <c r="J19" i="3" s="1"/>
  <c r="K19" i="3" s="1"/>
  <c r="L19" i="3" s="1"/>
  <c r="M19" i="3" s="1"/>
  <c r="N19" i="3" s="1"/>
  <c r="D22" i="3"/>
  <c r="E39" i="3"/>
  <c r="G39" i="3"/>
  <c r="E41" i="3"/>
  <c r="G12" i="3"/>
  <c r="G13" i="3"/>
  <c r="G5" i="3"/>
  <c r="H6" i="3" s="1"/>
  <c r="K41" i="3"/>
  <c r="K3" i="3"/>
  <c r="G9" i="3"/>
  <c r="H12" i="3"/>
  <c r="E18" i="3"/>
  <c r="I12" i="3"/>
  <c r="J21" i="3"/>
  <c r="C12" i="3"/>
  <c r="H13" i="3"/>
  <c r="J17" i="3"/>
  <c r="J18" i="3" s="1"/>
  <c r="B19" i="3"/>
  <c r="D28" i="3"/>
  <c r="D30" i="3" s="1"/>
  <c r="D47" i="3"/>
  <c r="B49" i="3"/>
  <c r="B50" i="3"/>
  <c r="E46" i="3"/>
  <c r="F49" i="3"/>
  <c r="E15" i="3"/>
  <c r="F18" i="3"/>
  <c r="F22" i="3"/>
  <c r="J23" i="3"/>
  <c r="K23" i="3" s="1"/>
  <c r="L23" i="3" s="1"/>
  <c r="M23" i="3" s="1"/>
  <c r="N23" i="3" s="1"/>
  <c r="E35" i="3"/>
  <c r="I39" i="3"/>
  <c r="E43" i="3"/>
  <c r="F46" i="3"/>
  <c r="G49" i="3"/>
  <c r="I35" i="3"/>
  <c r="B35" i="3"/>
  <c r="C36" i="3" s="1"/>
  <c r="K8" i="3" l="1"/>
  <c r="K9" i="3" s="1"/>
  <c r="K17" i="3"/>
  <c r="K18" i="3" s="1"/>
  <c r="L3" i="3"/>
  <c r="K14" i="3"/>
  <c r="K15" i="3" s="1"/>
  <c r="E36" i="3"/>
  <c r="E37" i="3"/>
  <c r="D6" i="3"/>
  <c r="C6" i="3"/>
  <c r="H37" i="3"/>
  <c r="H36" i="3"/>
  <c r="F36" i="3"/>
  <c r="K21" i="3"/>
  <c r="J45" i="3"/>
  <c r="J46" i="3" s="1"/>
  <c r="J48" i="3"/>
  <c r="I7" i="3"/>
  <c r="J7" i="3" s="1"/>
  <c r="I6" i="3"/>
  <c r="B36" i="3"/>
  <c r="B37" i="3"/>
  <c r="B7" i="3"/>
  <c r="B6" i="3"/>
  <c r="D36" i="3"/>
  <c r="D37" i="3"/>
  <c r="L41" i="3"/>
  <c r="G37" i="3"/>
  <c r="G36" i="3"/>
  <c r="G6" i="3"/>
  <c r="G7" i="3"/>
  <c r="I37" i="3"/>
  <c r="J37" i="3" s="1"/>
  <c r="K37" i="3" s="1"/>
  <c r="L37" i="3" s="1"/>
  <c r="M37" i="3" s="1"/>
  <c r="N37" i="3" s="1"/>
  <c r="I36" i="3"/>
  <c r="K45" i="3" l="1"/>
  <c r="K46" i="3" s="1"/>
  <c r="K48" i="3"/>
  <c r="K35" i="3"/>
  <c r="L21" i="3"/>
  <c r="J35" i="3"/>
  <c r="L8" i="3"/>
  <c r="L9" i="3" s="1"/>
  <c r="L14" i="3"/>
  <c r="L15" i="3" s="1"/>
  <c r="M3" i="3"/>
  <c r="L17" i="3"/>
  <c r="L18" i="3" s="1"/>
  <c r="M41" i="3"/>
  <c r="K7" i="3"/>
  <c r="J5" i="3"/>
  <c r="K49" i="3"/>
  <c r="J49" i="3"/>
  <c r="J38" i="3"/>
  <c r="J36" i="3" l="1"/>
  <c r="J42" i="3"/>
  <c r="N41" i="3"/>
  <c r="J6" i="3"/>
  <c r="J11" i="3"/>
  <c r="L7" i="3"/>
  <c r="K5" i="3"/>
  <c r="M21" i="3"/>
  <c r="L48" i="3"/>
  <c r="L35" i="3"/>
  <c r="L45" i="3"/>
  <c r="L46" i="3" s="1"/>
  <c r="K36" i="3"/>
  <c r="L49" i="3"/>
  <c r="K38" i="3"/>
  <c r="K42" i="3" s="1"/>
  <c r="J39" i="3"/>
  <c r="J40" i="3"/>
  <c r="M8" i="3"/>
  <c r="M9" i="3" s="1"/>
  <c r="M14" i="3"/>
  <c r="M15" i="3" s="1"/>
  <c r="M17" i="3"/>
  <c r="M18" i="3" s="1"/>
  <c r="N3" i="3"/>
  <c r="K44" i="3" l="1"/>
  <c r="K43" i="3"/>
  <c r="K6" i="3"/>
  <c r="K11" i="3"/>
  <c r="L36" i="3"/>
  <c r="L42" i="3"/>
  <c r="N14" i="3"/>
  <c r="N15" i="3" s="1"/>
  <c r="N17" i="3"/>
  <c r="N18" i="3" s="1"/>
  <c r="N8" i="3"/>
  <c r="N9" i="3" s="1"/>
  <c r="M49" i="3"/>
  <c r="L38" i="3"/>
  <c r="J43" i="3"/>
  <c r="J44" i="3"/>
  <c r="K39" i="3"/>
  <c r="K40" i="3"/>
  <c r="M7" i="3"/>
  <c r="L5" i="3"/>
  <c r="J13" i="3"/>
  <c r="J12" i="3"/>
  <c r="M45" i="3"/>
  <c r="M46" i="3" s="1"/>
  <c r="N21" i="3"/>
  <c r="M35" i="3"/>
  <c r="M48" i="3"/>
  <c r="N48" i="3" l="1"/>
  <c r="N38" i="3" s="1"/>
  <c r="N45" i="3"/>
  <c r="N46" i="3" s="1"/>
  <c r="N35" i="3"/>
  <c r="M36" i="3"/>
  <c r="K13" i="3"/>
  <c r="K12" i="3"/>
  <c r="L11" i="3"/>
  <c r="L6" i="3"/>
  <c r="L44" i="3"/>
  <c r="L43" i="3"/>
  <c r="L39" i="3"/>
  <c r="L40" i="3"/>
  <c r="N49" i="3"/>
  <c r="M38" i="3"/>
  <c r="N7" i="3"/>
  <c r="N5" i="3" s="1"/>
  <c r="M5" i="3"/>
  <c r="M39" i="3" l="1"/>
  <c r="M40" i="3"/>
  <c r="N42" i="3"/>
  <c r="N36" i="3"/>
  <c r="L13" i="3"/>
  <c r="L12" i="3"/>
  <c r="M42" i="3"/>
  <c r="N11" i="3"/>
  <c r="N6" i="3"/>
  <c r="M11" i="3"/>
  <c r="M6" i="3"/>
  <c r="N39" i="3"/>
  <c r="N40" i="3"/>
  <c r="N12" i="3" l="1"/>
  <c r="N13" i="3"/>
  <c r="M12" i="3"/>
  <c r="M13" i="3"/>
  <c r="M44" i="3"/>
  <c r="M43" i="3"/>
  <c r="N43" i="3"/>
  <c r="N44" i="3"/>
  <c r="D182" i="1" l="1"/>
  <c r="C182" i="1"/>
  <c r="B182" i="1"/>
  <c r="D170" i="1"/>
  <c r="C170" i="1"/>
  <c r="B170" i="1"/>
  <c r="D158" i="1"/>
  <c r="C158" i="1"/>
  <c r="B158" i="1"/>
  <c r="B146" i="1"/>
  <c r="C143" i="1"/>
  <c r="D143" i="1"/>
  <c r="E143" i="1"/>
  <c r="F143" i="1"/>
  <c r="G143" i="1"/>
  <c r="H143" i="1"/>
  <c r="I143" i="1"/>
  <c r="G126" i="1"/>
  <c r="F126" i="1"/>
  <c r="E126" i="1"/>
  <c r="I126" i="1" l="1"/>
  <c r="H126" i="1"/>
  <c r="B126" i="1"/>
  <c r="B121" i="1"/>
  <c r="B120" i="1"/>
  <c r="B119" i="1"/>
  <c r="B59" i="1"/>
  <c r="C59" i="1"/>
  <c r="D59" i="1"/>
  <c r="E59" i="1"/>
  <c r="F59" i="1"/>
  <c r="G59" i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F190" i="1" l="1"/>
  <c r="F191" i="1" s="1"/>
  <c r="I187" i="1"/>
  <c r="I190" i="1" s="1"/>
  <c r="I191" i="1" s="1"/>
  <c r="H187" i="1"/>
  <c r="H190" i="1" s="1"/>
  <c r="H191" i="1" s="1"/>
  <c r="G187" i="1"/>
  <c r="G190" i="1" s="1"/>
  <c r="G191" i="1" s="1"/>
  <c r="F187" i="1"/>
  <c r="E187" i="1"/>
  <c r="E190" i="1" s="1"/>
  <c r="E191" i="1" s="1"/>
  <c r="D187" i="1"/>
  <c r="D190" i="1" s="1"/>
  <c r="D191" i="1" s="1"/>
  <c r="C187" i="1"/>
  <c r="C190" i="1" s="1"/>
  <c r="C191" i="1" s="1"/>
  <c r="B187" i="1"/>
  <c r="B190" i="1" s="1"/>
  <c r="B191" i="1" s="1"/>
  <c r="H177" i="1"/>
  <c r="H178" i="1" s="1"/>
  <c r="H179" i="1" s="1"/>
  <c r="I175" i="1"/>
  <c r="I177" i="1" s="1"/>
  <c r="H175" i="1"/>
  <c r="G175" i="1"/>
  <c r="G177" i="1" s="1"/>
  <c r="F175" i="1"/>
  <c r="F177" i="1" s="1"/>
  <c r="E175" i="1"/>
  <c r="E177" i="1" s="1"/>
  <c r="D175" i="1"/>
  <c r="D177" i="1" s="1"/>
  <c r="C175" i="1"/>
  <c r="C177" i="1" s="1"/>
  <c r="B175" i="1"/>
  <c r="B177" i="1" s="1"/>
  <c r="H136" i="1"/>
  <c r="I136" i="1"/>
  <c r="I163" i="1"/>
  <c r="I166" i="1" s="1"/>
  <c r="I167" i="1" s="1"/>
  <c r="H163" i="1"/>
  <c r="H166" i="1" s="1"/>
  <c r="H167" i="1" s="1"/>
  <c r="G163" i="1"/>
  <c r="G166" i="1" s="1"/>
  <c r="G167" i="1" s="1"/>
  <c r="F163" i="1"/>
  <c r="F166" i="1" s="1"/>
  <c r="F167" i="1" s="1"/>
  <c r="E163" i="1"/>
  <c r="E166" i="1" s="1"/>
  <c r="E167" i="1" s="1"/>
  <c r="D163" i="1"/>
  <c r="D166" i="1" s="1"/>
  <c r="D167" i="1" s="1"/>
  <c r="C163" i="1"/>
  <c r="C166" i="1" s="1"/>
  <c r="C167" i="1" s="1"/>
  <c r="B163" i="1"/>
  <c r="B166" i="1" s="1"/>
  <c r="B167" i="1" s="1"/>
  <c r="I178" i="1" l="1"/>
  <c r="I179" i="1" s="1"/>
  <c r="B178" i="1"/>
  <c r="B179" i="1" s="1"/>
  <c r="C178" i="1"/>
  <c r="C179" i="1" s="1"/>
  <c r="D178" i="1"/>
  <c r="D179" i="1" s="1"/>
  <c r="G178" i="1"/>
  <c r="G179" i="1" s="1"/>
  <c r="E178" i="1"/>
  <c r="E179" i="1" s="1"/>
  <c r="F178" i="1"/>
  <c r="F179" i="1" s="1"/>
  <c r="I122" i="1"/>
  <c r="H122" i="1"/>
  <c r="G122" i="1"/>
  <c r="F122" i="1"/>
  <c r="E122" i="1"/>
  <c r="B122" i="1"/>
  <c r="I118" i="1"/>
  <c r="H118" i="1"/>
  <c r="G118" i="1"/>
  <c r="F118" i="1"/>
  <c r="E118" i="1"/>
  <c r="B118" i="1"/>
  <c r="H114" i="1"/>
  <c r="G114" i="1"/>
  <c r="F114" i="1"/>
  <c r="E114" i="1"/>
  <c r="B114" i="1"/>
  <c r="I114" i="1"/>
  <c r="I151" i="1"/>
  <c r="I154" i="1" s="1"/>
  <c r="H151" i="1"/>
  <c r="H154" i="1" s="1"/>
  <c r="G151" i="1"/>
  <c r="G154" i="1" s="1"/>
  <c r="F151" i="1"/>
  <c r="F154" i="1" s="1"/>
  <c r="E151" i="1"/>
  <c r="E154" i="1" s="1"/>
  <c r="D151" i="1"/>
  <c r="D154" i="1" s="1"/>
  <c r="C151" i="1"/>
  <c r="C154" i="1" s="1"/>
  <c r="B151" i="1"/>
  <c r="B154" i="1" s="1"/>
  <c r="D135" i="1" l="1"/>
  <c r="E135" i="1"/>
  <c r="F135" i="1"/>
  <c r="G135" i="1"/>
  <c r="H135" i="1"/>
  <c r="H142" i="1" s="1"/>
  <c r="I135" i="1"/>
  <c r="B135" i="1"/>
  <c r="B142" i="1" s="1"/>
  <c r="C135" i="1"/>
  <c r="E142" i="1" l="1"/>
  <c r="G142" i="1"/>
  <c r="D142" i="1"/>
  <c r="D3" i="3" s="1"/>
  <c r="F142" i="1"/>
  <c r="I142" i="1"/>
  <c r="B143" i="1" s="1"/>
  <c r="C142" i="1"/>
  <c r="C3" i="3" s="1"/>
  <c r="G104" i="1"/>
  <c r="F104" i="1"/>
  <c r="E104" i="1"/>
  <c r="D104" i="1"/>
  <c r="C104" i="1"/>
  <c r="B104" i="1"/>
  <c r="H99" i="1"/>
  <c r="G99" i="1"/>
  <c r="F99" i="1"/>
  <c r="E99" i="1"/>
  <c r="D99" i="1"/>
  <c r="C99" i="1"/>
  <c r="B99" i="1"/>
  <c r="I99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I59" i="1"/>
  <c r="H46" i="1"/>
  <c r="G46" i="1"/>
  <c r="G60" i="1" s="1"/>
  <c r="F46" i="1"/>
  <c r="F60" i="1" s="1"/>
  <c r="E46" i="1"/>
  <c r="E60" i="1" s="1"/>
  <c r="D46" i="1"/>
  <c r="D60" i="1" s="1"/>
  <c r="C46" i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B10" i="1" s="1"/>
  <c r="B155" i="1" s="1"/>
  <c r="I4" i="1"/>
  <c r="I10" i="1" s="1"/>
  <c r="C3" i="4" l="1"/>
  <c r="C13" i="3"/>
  <c r="C9" i="4" s="1"/>
  <c r="C4" i="3"/>
  <c r="C4" i="4" s="1"/>
  <c r="C19" i="3"/>
  <c r="C10" i="3"/>
  <c r="C16" i="3"/>
  <c r="C7" i="3"/>
  <c r="D3" i="4"/>
  <c r="D13" i="3"/>
  <c r="D9" i="4" s="1"/>
  <c r="D19" i="3"/>
  <c r="D16" i="3"/>
  <c r="D10" i="3"/>
  <c r="D7" i="3"/>
  <c r="D4" i="3"/>
  <c r="D4" i="4" s="1"/>
  <c r="E4" i="3"/>
  <c r="E4" i="4" s="1"/>
  <c r="H10" i="1"/>
  <c r="F10" i="1"/>
  <c r="F155" i="1" s="1"/>
  <c r="E10" i="1"/>
  <c r="D10" i="1"/>
  <c r="C10" i="1"/>
  <c r="H60" i="1"/>
  <c r="H61" i="1" s="1"/>
  <c r="C60" i="1"/>
  <c r="C61" i="1" s="1"/>
  <c r="H12" i="1"/>
  <c r="H20" i="1" s="1"/>
  <c r="H155" i="1"/>
  <c r="I12" i="1"/>
  <c r="I20" i="1" s="1"/>
  <c r="I155" i="1"/>
  <c r="B12" i="1"/>
  <c r="B20" i="1" s="1"/>
  <c r="E101" i="1"/>
  <c r="D101" i="1"/>
  <c r="C101" i="1"/>
  <c r="B101" i="1"/>
  <c r="F101" i="1"/>
  <c r="G101" i="1"/>
  <c r="B61" i="1"/>
  <c r="E61" i="1"/>
  <c r="F61" i="1"/>
  <c r="G10" i="1"/>
  <c r="G155" i="1" s="1"/>
  <c r="I60" i="1"/>
  <c r="I61" i="1" s="1"/>
  <c r="G61" i="1"/>
  <c r="D61" i="1"/>
  <c r="F12" i="1" l="1"/>
  <c r="F20" i="1" s="1"/>
  <c r="C12" i="1"/>
  <c r="C20" i="1" s="1"/>
  <c r="C155" i="1"/>
  <c r="D12" i="1"/>
  <c r="D20" i="1" s="1"/>
  <c r="D155" i="1"/>
  <c r="E12" i="1"/>
  <c r="E20" i="1" s="1"/>
  <c r="E155" i="1"/>
  <c r="H65" i="1"/>
  <c r="H77" i="1" s="1"/>
  <c r="H101" i="1" s="1"/>
  <c r="H103" i="1" s="1"/>
  <c r="I102" i="1" s="1"/>
  <c r="I65" i="1"/>
  <c r="I77" i="1" s="1"/>
  <c r="I101" i="1" s="1"/>
  <c r="G12" i="1"/>
  <c r="G20" i="1" s="1"/>
  <c r="H104" i="1" l="1"/>
  <c r="I103" i="1"/>
  <c r="I104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<sst xmlns="http://schemas.openxmlformats.org/spreadsheetml/2006/main" count="367" uniqueCount="211">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</sst>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1" applyNumberFormat="1" applyFont="1" applyAlignment="1">
      <alignment horizontal="center"/>
    </xf>
    <xf numFmtId="165" fontId="18" fillId="0" borderId="0" xfId="0" applyNumberFormat="1" applyFont="1"/>
    <xf numFmtId="2" fontId="0" fillId="0" borderId="0" xfId="0" applyNumberFormat="1"/>
    <xf numFmtId="1" fontId="0" fillId="0" borderId="0" xfId="0" applyNumberFormat="1"/>
    <xf numFmtId="166" fontId="11" fillId="0" borderId="0" xfId="2" applyNumberFormat="1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" TargetMode="External"/><Relationship Id="rId2" Type="http://schemas.microsoft.com/office/2019/04/relationships/externalLinkLong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?12335228" TargetMode="External"/><Relationship Id="rId1" Type="http://schemas.openxmlformats.org/officeDocument/2006/relationships/externalLinkPath" Target="file:///12335228/Completed_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  <sheetName val="Historicals"/>
      <sheetName val="Segmental forecast"/>
    </sheetNames>
    <sheetDataSet>
      <sheetData sheetId="0"/>
      <sheetData sheetId="1">
        <row r="114">
          <cell r="A114" t="str">
            <v>North America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30" zoomScaleNormal="13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workbookViewId="0">
      <pane ySplit="1" topLeftCell="A2" activePane="bottomLeft" state="frozen"/>
      <selection pane="bottomLeft" activeCell="A26" sqref="A2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 s="6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 s="64">
        <v>3.7</v>
      </c>
      <c r="C15">
        <v>2.16</v>
      </c>
      <c r="D15">
        <v>2.5099999999999998</v>
      </c>
      <c r="E15">
        <v>1.17</v>
      </c>
      <c r="F15">
        <v>2.4900000000000002</v>
      </c>
      <c r="G15" s="64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65">
        <v>861.7</v>
      </c>
      <c r="C17" s="65">
        <v>1709</v>
      </c>
      <c r="D17" s="65">
        <v>1672</v>
      </c>
      <c r="E17" s="65">
        <v>1639.1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65">
        <v>884.4</v>
      </c>
      <c r="C18" s="65">
        <v>1754.5</v>
      </c>
      <c r="D18" s="65">
        <v>1708.9</v>
      </c>
      <c r="E18" s="65">
        <v>1676.9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204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>+SUM(B79:B85)</f>
        <v>-175</v>
      </c>
      <c r="C86" s="26">
        <f>+SUM(C79:C85)</f>
        <v>-1034</v>
      </c>
      <c r="D86" s="26">
        <f>+SUM(D79:D85)</f>
        <v>-1008</v>
      </c>
      <c r="E86" s="26">
        <f>+SUM(E79:E85)</f>
        <v>276</v>
      </c>
      <c r="F86" s="26">
        <f>+SUM(F79:F85)</f>
        <v>-264</v>
      </c>
      <c r="G86" s="26">
        <f>+SUM(G79:G85)</f>
        <v>-1028</v>
      </c>
      <c r="H86" s="26">
        <f>+SUM(H79:H85)</f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207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208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3">+SUM(B88:B98)</f>
        <v>-2790</v>
      </c>
      <c r="C99" s="26">
        <f t="shared" si="13"/>
        <v>-2671</v>
      </c>
      <c r="D99" s="26">
        <f t="shared" si="13"/>
        <v>-1942</v>
      </c>
      <c r="E99" s="26">
        <f t="shared" si="13"/>
        <v>-4835</v>
      </c>
      <c r="F99" s="26">
        <f t="shared" si="13"/>
        <v>-5293</v>
      </c>
      <c r="G99" s="26">
        <f t="shared" si="13"/>
        <v>2491</v>
      </c>
      <c r="H99" s="26">
        <f t="shared" si="13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>+B77+B86+B99+B100</f>
        <v>1632</v>
      </c>
      <c r="C101" s="26">
        <f>+C77+C86+C99+C100</f>
        <v>-714</v>
      </c>
      <c r="D101" s="26">
        <f>+D77+D86+D99+D100</f>
        <v>670</v>
      </c>
      <c r="E101" s="26">
        <f>+E77+E86+E99+E100</f>
        <v>441</v>
      </c>
      <c r="F101" s="26">
        <f>+F77+F86+F99+F100</f>
        <v>217</v>
      </c>
      <c r="G101" s="26">
        <f>+G77+G86+G99+G100</f>
        <v>3882</v>
      </c>
      <c r="H101" s="26">
        <f>+H77+H86+H99+H100</f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>+B103-B25</f>
        <v>0</v>
      </c>
      <c r="C104" s="13">
        <f>+C103-C25</f>
        <v>0</v>
      </c>
      <c r="D104" s="13">
        <f>+D103-D25</f>
        <v>0</v>
      </c>
      <c r="E104" s="13">
        <f>+E103-E25</f>
        <v>0</v>
      </c>
      <c r="F104" s="13">
        <f>+F103-F25</f>
        <v>0</v>
      </c>
      <c r="G104" s="13">
        <f>+G103-G25</f>
        <v>0</v>
      </c>
      <c r="H104" s="13">
        <f>+H103-H25</f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H114" si="14">+SUM(B115:B117)</f>
        <v>13740</v>
      </c>
      <c r="C114" s="3">
        <v>14764</v>
      </c>
      <c r="D114" s="3">
        <v>15216</v>
      </c>
      <c r="E114" s="3">
        <f t="shared" si="14"/>
        <v>14855</v>
      </c>
      <c r="F114" s="3">
        <f t="shared" si="14"/>
        <v>15902</v>
      </c>
      <c r="G114" s="3">
        <f t="shared" si="14"/>
        <v>14484</v>
      </c>
      <c r="H114" s="3">
        <f t="shared" si="14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5">+SUM(B119:B121)</f>
        <v>7126</v>
      </c>
      <c r="C118" s="3">
        <v>7568</v>
      </c>
      <c r="D118" s="3">
        <v>7970</v>
      </c>
      <c r="E118" s="3">
        <f t="shared" ref="E118" si="16">+SUM(E119:E121)</f>
        <v>9242</v>
      </c>
      <c r="F118" s="3">
        <f t="shared" ref="F118" si="17">+SUM(F119:F121)</f>
        <v>9812</v>
      </c>
      <c r="G118" s="3">
        <f t="shared" ref="G118" si="18">+SUM(G119:G121)</f>
        <v>9347</v>
      </c>
      <c r="H118" s="3">
        <f t="shared" ref="H118" si="19">+SUM(H119:H121)</f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0">+SUM(B123:B125)</f>
        <v>3067</v>
      </c>
      <c r="C122" s="3">
        <v>3785</v>
      </c>
      <c r="D122" s="3">
        <v>4237</v>
      </c>
      <c r="E122" s="3">
        <f t="shared" ref="E122" si="21">+SUM(E123:E125)</f>
        <v>5134</v>
      </c>
      <c r="F122" s="3">
        <f t="shared" ref="F122" si="22">+SUM(F123:F125)</f>
        <v>6208</v>
      </c>
      <c r="G122" s="3">
        <f t="shared" ref="G122" si="23">+SUM(G123:G125)</f>
        <v>6679</v>
      </c>
      <c r="H122" s="3">
        <f t="shared" ref="H122" si="24">+SUM(H123:H125)</f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:H126" si="25">+SUM(B127:B129)</f>
        <v>755</v>
      </c>
      <c r="C126" s="3">
        <v>4317</v>
      </c>
      <c r="D126" s="3">
        <v>4737</v>
      </c>
      <c r="E126" s="3">
        <f t="shared" ref="E126:G126" si="26">+SUM(E127:E129)</f>
        <v>5166</v>
      </c>
      <c r="F126" s="3">
        <f t="shared" si="26"/>
        <v>5254</v>
      </c>
      <c r="G126" s="3">
        <f t="shared" si="26"/>
        <v>5028</v>
      </c>
      <c r="H126" s="3">
        <f t="shared" si="25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209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62">
        <v>0</v>
      </c>
      <c r="H130" s="62">
        <v>0</v>
      </c>
      <c r="I130" s="62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62">
        <v>0</v>
      </c>
      <c r="H131" s="62">
        <v>0</v>
      </c>
      <c r="I131" s="62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62">
        <v>0</v>
      </c>
      <c r="H132" s="62">
        <v>0</v>
      </c>
      <c r="I132" s="62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62">
        <v>0</v>
      </c>
      <c r="H133" s="62">
        <v>0</v>
      </c>
      <c r="I133" s="62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>+B114+B118+B122+B130+B134+B126</f>
        <v>28701</v>
      </c>
      <c r="C135" s="5">
        <f t="shared" ref="C135:I135" si="27">+C114+C118+C122+C130+C134+C126</f>
        <v>30507</v>
      </c>
      <c r="D135" s="5">
        <f t="shared" si="27"/>
        <v>32233</v>
      </c>
      <c r="E135" s="5">
        <f t="shared" si="27"/>
        <v>34485</v>
      </c>
      <c r="F135" s="5">
        <f t="shared" si="27"/>
        <v>37218</v>
      </c>
      <c r="G135" s="5">
        <f t="shared" si="27"/>
        <v>35568</v>
      </c>
      <c r="H135" s="5">
        <f t="shared" si="27"/>
        <v>42293</v>
      </c>
      <c r="I135" s="5">
        <f t="shared" si="27"/>
        <v>44436</v>
      </c>
    </row>
    <row r="136" spans="1:9" x14ac:dyDescent="0.2">
      <c r="A136" s="2" t="s">
        <v>104</v>
      </c>
      <c r="B136" s="63">
        <v>1982</v>
      </c>
      <c r="C136" s="63">
        <v>1955</v>
      </c>
      <c r="D136" s="63">
        <v>2042</v>
      </c>
      <c r="E136" s="63">
        <v>1886</v>
      </c>
      <c r="F136" s="63">
        <v>1906</v>
      </c>
      <c r="G136" s="63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28">+B135+B136+B141</f>
        <v>30601</v>
      </c>
      <c r="C142" s="7">
        <f t="shared" si="28"/>
        <v>32376</v>
      </c>
      <c r="D142" s="7">
        <f t="shared" si="28"/>
        <v>34350</v>
      </c>
      <c r="E142" s="7">
        <f t="shared" si="28"/>
        <v>36397</v>
      </c>
      <c r="F142" s="7">
        <f t="shared" si="28"/>
        <v>39117</v>
      </c>
      <c r="G142" s="7">
        <f t="shared" si="28"/>
        <v>37403</v>
      </c>
      <c r="H142" s="7">
        <f t="shared" si="28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I143" si="29">+J142-J2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209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30">+SUM(B145:B150)</f>
        <v>4817</v>
      </c>
      <c r="C151" s="5">
        <f t="shared" si="30"/>
        <v>5328</v>
      </c>
      <c r="D151" s="5">
        <f t="shared" si="30"/>
        <v>5192</v>
      </c>
      <c r="E151" s="5">
        <f t="shared" si="30"/>
        <v>5525</v>
      </c>
      <c r="F151" s="5">
        <f t="shared" si="30"/>
        <v>6357</v>
      </c>
      <c r="G151" s="5">
        <f t="shared" si="30"/>
        <v>4646</v>
      </c>
      <c r="H151" s="5">
        <f t="shared" si="30"/>
        <v>8641</v>
      </c>
      <c r="I151" s="5">
        <f t="shared" si="30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31">+SUM(B151:B153)</f>
        <v>4233</v>
      </c>
      <c r="C154" s="7">
        <f t="shared" ref="C154" si="32">+SUM(C151:C153)</f>
        <v>4642</v>
      </c>
      <c r="D154" s="7">
        <f t="shared" ref="D154" si="33">+SUM(D151:D153)</f>
        <v>4945</v>
      </c>
      <c r="E154" s="7">
        <f t="shared" ref="E154" si="34">+SUM(E151:E153)</f>
        <v>4379</v>
      </c>
      <c r="F154" s="7">
        <f t="shared" ref="F154" si="35">+SUM(F151:F153)</f>
        <v>4850</v>
      </c>
      <c r="G154" s="7">
        <f t="shared" ref="G154" si="36">+SUM(G151:G153)</f>
        <v>2976</v>
      </c>
      <c r="H154" s="7">
        <f t="shared" ref="H154" si="37">+SUM(H151:H153)</f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G155" si="38">+B154-B10-B8</f>
        <v>0</v>
      </c>
      <c r="C155" s="13">
        <f t="shared" si="38"/>
        <v>0</v>
      </c>
      <c r="D155" s="13">
        <f t="shared" si="38"/>
        <v>0</v>
      </c>
      <c r="E155" s="13">
        <f t="shared" si="38"/>
        <v>0</v>
      </c>
      <c r="F155" s="13">
        <f t="shared" si="38"/>
        <v>0</v>
      </c>
      <c r="G155" s="13">
        <f t="shared" si="38"/>
        <v>0</v>
      </c>
      <c r="H155" s="13">
        <f>+H154-H10-H8</f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209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39">+SUM(B157:B162)</f>
        <v>2176</v>
      </c>
      <c r="C163" s="5">
        <f t="shared" si="39"/>
        <v>2458</v>
      </c>
      <c r="D163" s="5">
        <f t="shared" si="39"/>
        <v>2626</v>
      </c>
      <c r="E163" s="5">
        <f t="shared" si="39"/>
        <v>2889</v>
      </c>
      <c r="F163" s="5">
        <f t="shared" si="39"/>
        <v>2971</v>
      </c>
      <c r="G163" s="5">
        <f t="shared" si="39"/>
        <v>2870</v>
      </c>
      <c r="H163" s="5">
        <f t="shared" si="39"/>
        <v>2971</v>
      </c>
      <c r="I163" s="5">
        <f t="shared" si="39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40">+SUM(B163:B165)</f>
        <v>3011</v>
      </c>
      <c r="C166" s="7">
        <f t="shared" si="40"/>
        <v>3520</v>
      </c>
      <c r="D166" s="7">
        <f t="shared" si="40"/>
        <v>3989</v>
      </c>
      <c r="E166" s="7">
        <f t="shared" si="40"/>
        <v>4454</v>
      </c>
      <c r="F166" s="7">
        <f t="shared" si="40"/>
        <v>4744</v>
      </c>
      <c r="G166" s="7">
        <f t="shared" si="40"/>
        <v>4866</v>
      </c>
      <c r="H166" s="7">
        <f t="shared" si="40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>+B166-B32</f>
        <v>0</v>
      </c>
      <c r="C167" s="13">
        <f>+C166-C32</f>
        <v>0</v>
      </c>
      <c r="D167" s="13">
        <f>+D166-D32</f>
        <v>0</v>
      </c>
      <c r="E167" s="13">
        <f>+E166-E32</f>
        <v>0</v>
      </c>
      <c r="F167" s="13">
        <f>+F166-F32</f>
        <v>0</v>
      </c>
      <c r="G167" s="13">
        <f>+G166-G32</f>
        <v>0</v>
      </c>
      <c r="H167" s="13">
        <f>+H166-H32</f>
        <v>0</v>
      </c>
      <c r="I167" s="13">
        <f>+I166-I32</f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209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41">+SUM(B169:B174)</f>
        <v>790</v>
      </c>
      <c r="C175" s="5">
        <f t="shared" si="41"/>
        <v>840</v>
      </c>
      <c r="D175" s="5">
        <f t="shared" si="41"/>
        <v>784</v>
      </c>
      <c r="E175" s="5">
        <f t="shared" si="41"/>
        <v>847</v>
      </c>
      <c r="F175" s="5">
        <f t="shared" si="41"/>
        <v>724</v>
      </c>
      <c r="G175" s="5">
        <f t="shared" si="41"/>
        <v>756</v>
      </c>
      <c r="H175" s="5">
        <f t="shared" si="41"/>
        <v>677</v>
      </c>
      <c r="I175" s="5">
        <f t="shared" si="41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>-(SUM(B175:B176)+B83)</f>
        <v>104</v>
      </c>
      <c r="C177" s="3">
        <f>-(SUM(C175:C176)+C83)</f>
        <v>264</v>
      </c>
      <c r="D177" s="3">
        <f>-(SUM(D175:D176)+D83)</f>
        <v>291</v>
      </c>
      <c r="E177" s="3">
        <f>-(SUM(E175:E176)+E83)</f>
        <v>159</v>
      </c>
      <c r="F177" s="3">
        <f>-(SUM(F175:F176)+F83)</f>
        <v>377</v>
      </c>
      <c r="G177" s="3">
        <f>-(SUM(G175:G176)+G83)</f>
        <v>318</v>
      </c>
      <c r="H177" s="3">
        <f>-(SUM(H175:H176)+H83)</f>
        <v>11</v>
      </c>
      <c r="I177" s="3">
        <f>-(SUM(I175:I176)+I83)</f>
        <v>50</v>
      </c>
    </row>
    <row r="178" spans="1:9" ht="16" thickBot="1" x14ac:dyDescent="0.25">
      <c r="A178" s="6" t="s">
        <v>123</v>
      </c>
      <c r="B178" s="7">
        <f t="shared" ref="B178:H178" si="42">+SUM(B175:B177)</f>
        <v>963</v>
      </c>
      <c r="C178" s="7">
        <f t="shared" si="42"/>
        <v>1143</v>
      </c>
      <c r="D178" s="7">
        <f t="shared" si="42"/>
        <v>1105</v>
      </c>
      <c r="E178" s="7">
        <f t="shared" si="42"/>
        <v>1028</v>
      </c>
      <c r="F178" s="7">
        <f t="shared" si="42"/>
        <v>1119</v>
      </c>
      <c r="G178" s="7">
        <f t="shared" si="42"/>
        <v>1086</v>
      </c>
      <c r="H178" s="7">
        <f t="shared" si="42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>+B178+B83</f>
        <v>0</v>
      </c>
      <c r="C179" s="13">
        <f>+C178+C83</f>
        <v>0</v>
      </c>
      <c r="D179" s="13">
        <f>+D178+D83</f>
        <v>0</v>
      </c>
      <c r="E179" s="13">
        <f>+E178+E83</f>
        <v>0</v>
      </c>
      <c r="F179" s="13">
        <f>+F178+F83</f>
        <v>0</v>
      </c>
      <c r="G179" s="13">
        <f>+G178+G83</f>
        <v>0</v>
      </c>
      <c r="H179" s="13">
        <f>+H178+H83</f>
        <v>0</v>
      </c>
      <c r="I179" s="13">
        <f>+I178+I83</f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209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 t="shared" ref="B187:I187" si="43">+SUM(B181:B186)</f>
        <v>513</v>
      </c>
      <c r="C187" s="5">
        <f t="shared" si="43"/>
        <v>538</v>
      </c>
      <c r="D187" s="5">
        <f t="shared" si="43"/>
        <v>587</v>
      </c>
      <c r="E187" s="5">
        <f t="shared" si="43"/>
        <v>604</v>
      </c>
      <c r="F187" s="5">
        <f t="shared" si="43"/>
        <v>558</v>
      </c>
      <c r="G187" s="5">
        <f t="shared" si="43"/>
        <v>584</v>
      </c>
      <c r="H187" s="5">
        <f t="shared" si="43"/>
        <v>577</v>
      </c>
      <c r="I187" s="5">
        <f t="shared" si="43"/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44">+SUM(B187:B189)</f>
        <v>606</v>
      </c>
      <c r="C190" s="7">
        <f t="shared" si="44"/>
        <v>649</v>
      </c>
      <c r="D190" s="7">
        <f t="shared" si="44"/>
        <v>706</v>
      </c>
      <c r="E190" s="7">
        <f t="shared" si="44"/>
        <v>747</v>
      </c>
      <c r="F190" s="7">
        <f t="shared" si="44"/>
        <v>705</v>
      </c>
      <c r="G190" s="7">
        <f t="shared" si="44"/>
        <v>721</v>
      </c>
      <c r="H190" s="7">
        <f t="shared" si="44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>+B190-B67</f>
        <v>0</v>
      </c>
      <c r="C191" s="13">
        <f>+C190-C67</f>
        <v>0</v>
      </c>
      <c r="D191" s="13">
        <f>+D190-D67</f>
        <v>0</v>
      </c>
      <c r="E191" s="13">
        <f>+E190-E67</f>
        <v>0</v>
      </c>
      <c r="F191" s="13">
        <f>+F190-F67</f>
        <v>0</v>
      </c>
      <c r="G191" s="13">
        <f>+G190-G67</f>
        <v>0</v>
      </c>
      <c r="H191" s="13">
        <f>+H190-H67</f>
        <v>0</v>
      </c>
      <c r="I191" s="13">
        <f>+I190-I67</f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209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66" t="s">
        <v>210</v>
      </c>
      <c r="F211" s="66" t="s">
        <v>210</v>
      </c>
      <c r="G211" s="66" t="s">
        <v>210</v>
      </c>
      <c r="H211" s="66" t="s">
        <v>210</v>
      </c>
      <c r="I211" s="66" t="s">
        <v>210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66" t="s">
        <v>210</v>
      </c>
      <c r="F212" s="66" t="s">
        <v>210</v>
      </c>
      <c r="G212" s="66" t="s">
        <v>210</v>
      </c>
      <c r="H212" s="66" t="s">
        <v>210</v>
      </c>
      <c r="I212" s="66" t="s">
        <v>210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66" t="s">
        <v>210</v>
      </c>
      <c r="F213" s="66" t="s">
        <v>210</v>
      </c>
      <c r="G213" s="66" t="s">
        <v>210</v>
      </c>
      <c r="H213" s="66" t="s">
        <v>210</v>
      </c>
      <c r="I213" s="66" t="s">
        <v>210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C3" sqref="C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Historicals!B142</f>
        <v>30601</v>
      </c>
      <c r="C3" s="9">
        <f>Historicals!C142</f>
        <v>32376</v>
      </c>
      <c r="D3" s="9">
        <f>Historicals!D142</f>
        <v>34350</v>
      </c>
      <c r="E3" s="9">
        <f>Historicals!E142</f>
        <v>36397</v>
      </c>
      <c r="F3" s="9">
        <f>Historicals!F142</f>
        <v>39117</v>
      </c>
      <c r="G3" s="9">
        <f>Historicals!G142</f>
        <v>37403</v>
      </c>
      <c r="H3" s="9">
        <f>Historicals!H142</f>
        <v>44538</v>
      </c>
      <c r="I3" s="9">
        <f>Historicals!I142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4.9000000000000002E-2</v>
      </c>
      <c r="K4" s="47">
        <v>4.9000000000000002E-2</v>
      </c>
      <c r="L4" s="47">
        <v>4.9000000000000002E-2</v>
      </c>
      <c r="M4" s="47">
        <v>4.9000000000000002E-2</v>
      </c>
      <c r="N4" s="47">
        <v>4.9000000000000002E-2</v>
      </c>
    </row>
    <row r="5" spans="1:15" x14ac:dyDescent="0.2">
      <c r="A5" s="41" t="s">
        <v>130</v>
      </c>
      <c r="B5" s="48">
        <f t="shared" ref="B5:I5" si="4">+B11+B8</f>
        <v>4839</v>
      </c>
      <c r="C5" s="48">
        <f t="shared" si="4"/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48">
        <f>J3*J7</f>
        <v>7944.0769999999993</v>
      </c>
      <c r="K5" s="48">
        <f t="shared" ref="K5:N5" si="5">K3*K7</f>
        <v>8333.3367729999973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9619.3427121449204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4.8999999999999932E-2</v>
      </c>
      <c r="K6" s="47">
        <f t="shared" si="7"/>
        <v>4.899999999999971E-2</v>
      </c>
      <c r="L6" s="47">
        <f t="shared" si="7"/>
        <v>4.8999999999999932E-2</v>
      </c>
      <c r="M6" s="47">
        <f t="shared" si="7"/>
        <v>4.8999999999999932E-2</v>
      </c>
      <c r="N6" s="47">
        <f t="shared" si="7"/>
        <v>4.8999999999999932E-2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I7</f>
        <v>0.16212802397773496</v>
      </c>
      <c r="K7" s="47">
        <f t="shared" ref="K7:N7" si="9">J7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9">
        <f>Historicals!B190</f>
        <v>606</v>
      </c>
      <c r="C8" s="9">
        <f>Historicals!C190</f>
        <v>649</v>
      </c>
      <c r="D8" s="9">
        <f>Historicals!D190</f>
        <v>706</v>
      </c>
      <c r="E8" s="9">
        <f>Historicals!E190</f>
        <v>747</v>
      </c>
      <c r="F8" s="9">
        <f>Historicals!F190</f>
        <v>705</v>
      </c>
      <c r="G8" s="9">
        <f>Historicals!G190</f>
        <v>721</v>
      </c>
      <c r="H8" s="9">
        <f>Historicals!H190</f>
        <v>744</v>
      </c>
      <c r="I8" s="9">
        <f>Historicals!I190</f>
        <v>717</v>
      </c>
      <c r="J8" s="9">
        <f>J3*J10</f>
        <v>752.13299999999992</v>
      </c>
      <c r="K8" s="9">
        <f t="shared" ref="K8:N8" si="10">K3*K10</f>
        <v>788.9875169999998</v>
      </c>
      <c r="L8" s="9">
        <f t="shared" si="10"/>
        <v>827.6479053329997</v>
      </c>
      <c r="M8" s="9">
        <f t="shared" si="10"/>
        <v>868.20265269431661</v>
      </c>
      <c r="N8" s="9">
        <f t="shared" si="10"/>
        <v>910.74458267633804</v>
      </c>
      <c r="O8" t="s">
        <v>144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4.8999999999999932E-2</v>
      </c>
      <c r="K9" s="47">
        <f t="shared" si="12"/>
        <v>4.8999999999999932E-2</v>
      </c>
      <c r="L9" s="47">
        <f t="shared" si="12"/>
        <v>4.8999999999999932E-2</v>
      </c>
      <c r="M9" s="47">
        <f t="shared" si="12"/>
        <v>4.8999999999999932E-2</v>
      </c>
      <c r="N9" s="47">
        <f t="shared" si="12"/>
        <v>4.8999999999999932E-2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>I10</f>
        <v>1.5350032113037893E-2</v>
      </c>
      <c r="K10" s="47">
        <f t="shared" ref="K10:N10" si="14">J10</f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9">
        <f>Historicals!B154</f>
        <v>4233</v>
      </c>
      <c r="C11" s="9">
        <f>Historicals!C154</f>
        <v>4642</v>
      </c>
      <c r="D11" s="9">
        <f>Historicals!D154</f>
        <v>4945</v>
      </c>
      <c r="E11" s="9">
        <f>Historicals!E154</f>
        <v>4379</v>
      </c>
      <c r="F11" s="9">
        <f>Historicals!F154</f>
        <v>4850</v>
      </c>
      <c r="G11" s="9">
        <f>Historicals!G154</f>
        <v>2976</v>
      </c>
      <c r="H11" s="9">
        <f>Historicals!H154</f>
        <v>6923</v>
      </c>
      <c r="I11" s="9">
        <f>Historicals!I154</f>
        <v>6856</v>
      </c>
      <c r="J11" s="48">
        <f t="shared" ref="J11:N11" si="15">J5-J8</f>
        <v>7191.9439999999995</v>
      </c>
      <c r="K11" s="48">
        <f t="shared" si="15"/>
        <v>7544.3492559999977</v>
      </c>
      <c r="L11" s="48">
        <f t="shared" si="15"/>
        <v>7914.0223695439972</v>
      </c>
      <c r="M11" s="48">
        <f t="shared" si="15"/>
        <v>8301.8094656516514</v>
      </c>
      <c r="N11" s="48">
        <f t="shared" si="15"/>
        <v>8708.5981294685826</v>
      </c>
      <c r="O11" t="s">
        <v>145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4.8999999999999932E-2</v>
      </c>
      <c r="K12" s="47">
        <f t="shared" si="17"/>
        <v>4.899999999999971E-2</v>
      </c>
      <c r="L12" s="47">
        <f t="shared" si="17"/>
        <v>4.8999999999999932E-2</v>
      </c>
      <c r="M12" s="47">
        <f t="shared" si="17"/>
        <v>4.899999999999971E-2</v>
      </c>
      <c r="N12" s="47">
        <f t="shared" si="17"/>
        <v>4.8999999999999932E-2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0.14677799186469709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0.14677799186469703</v>
      </c>
      <c r="N13" s="47">
        <f t="shared" si="18"/>
        <v>0.14677799186469706</v>
      </c>
    </row>
    <row r="14" spans="1:15" x14ac:dyDescent="0.2">
      <c r="A14" s="41" t="s">
        <v>135</v>
      </c>
      <c r="B14" s="9">
        <f>Historicals!B178</f>
        <v>963</v>
      </c>
      <c r="C14" s="9">
        <f>Historicals!C178</f>
        <v>1143</v>
      </c>
      <c r="D14" s="9">
        <f>Historicals!D178</f>
        <v>1105</v>
      </c>
      <c r="E14" s="9">
        <f>Historicals!E178</f>
        <v>1028</v>
      </c>
      <c r="F14" s="9">
        <f>Historicals!F178</f>
        <v>1119</v>
      </c>
      <c r="G14" s="9">
        <f>Historicals!G178</f>
        <v>1086</v>
      </c>
      <c r="H14" s="9">
        <f>Historicals!H178</f>
        <v>695</v>
      </c>
      <c r="I14" s="9">
        <f>Historicals!I178</f>
        <v>758</v>
      </c>
      <c r="J14" s="9">
        <f>J3*J16</f>
        <v>795.14199999999994</v>
      </c>
      <c r="K14" s="9">
        <f t="shared" ref="K14:N14" si="19">K3*K16</f>
        <v>834.10395799999992</v>
      </c>
      <c r="L14" s="9">
        <f t="shared" si="19"/>
        <v>874.97505194199982</v>
      </c>
      <c r="M14" s="9">
        <f t="shared" si="19"/>
        <v>917.84882948715767</v>
      </c>
      <c r="N14" s="9">
        <f t="shared" si="19"/>
        <v>962.82342213202844</v>
      </c>
      <c r="O14" t="s">
        <v>146</v>
      </c>
    </row>
    <row r="15" spans="1:15" x14ac:dyDescent="0.2">
      <c r="A15" s="42" t="s">
        <v>129</v>
      </c>
      <c r="B15" s="47" t="str">
        <f t="shared" ref="B15:H15" si="20">+IFERROR(B14/A14-1,"nm")</f>
        <v>nm</v>
      </c>
      <c r="C15" s="47">
        <f t="shared" si="20"/>
        <v>0.18691588785046731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4.8999999999999932E-2</v>
      </c>
      <c r="K15" s="47">
        <f t="shared" si="21"/>
        <v>4.8999999999999932E-2</v>
      </c>
      <c r="L15" s="47">
        <f t="shared" si="21"/>
        <v>4.8999999999999932E-2</v>
      </c>
      <c r="M15" s="47">
        <f t="shared" si="21"/>
        <v>4.8999999999999932E-2</v>
      </c>
      <c r="N15" s="47">
        <f t="shared" si="21"/>
        <v>4.9000000000000155E-2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>I16</f>
        <v>1.6227788482123744E-2</v>
      </c>
      <c r="K16" s="47">
        <f t="shared" ref="K16:N16" si="23">J16</f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</row>
    <row r="17" spans="1:15" x14ac:dyDescent="0.2">
      <c r="A17" s="9" t="s">
        <v>141</v>
      </c>
      <c r="B17" s="9">
        <f>Historicals!B166</f>
        <v>3011</v>
      </c>
      <c r="C17" s="9">
        <f>Historicals!C166</f>
        <v>3520</v>
      </c>
      <c r="D17" s="9">
        <f>Historicals!D166</f>
        <v>3989</v>
      </c>
      <c r="E17" s="9">
        <f>Historicals!E166</f>
        <v>4454</v>
      </c>
      <c r="F17" s="9">
        <f>Historicals!F166</f>
        <v>4744</v>
      </c>
      <c r="G17" s="9">
        <f>Historicals!G166</f>
        <v>4866</v>
      </c>
      <c r="H17" s="9">
        <f>Historicals!H166</f>
        <v>4904</v>
      </c>
      <c r="I17" s="9">
        <f>Historicals!I166</f>
        <v>4791</v>
      </c>
      <c r="J17" s="48">
        <f>J3*J19</f>
        <v>5025.759</v>
      </c>
      <c r="K17" s="48">
        <f t="shared" ref="K17:N17" si="24">K3*K19</f>
        <v>5272.0211909999989</v>
      </c>
      <c r="L17" s="48">
        <f t="shared" si="24"/>
        <v>5530.3502293589981</v>
      </c>
      <c r="M17" s="48">
        <f t="shared" si="24"/>
        <v>5801.3373905975886</v>
      </c>
      <c r="N17" s="48">
        <f t="shared" si="24"/>
        <v>6085.6029227368708</v>
      </c>
      <c r="O17" t="s">
        <v>147</v>
      </c>
    </row>
    <row r="18" spans="1:15" x14ac:dyDescent="0.2">
      <c r="A18" s="42" t="s">
        <v>129</v>
      </c>
      <c r="B18" s="47" t="str">
        <f t="shared" ref="B18:H18" si="25">+IFERROR(B17/A17-1,"nm")</f>
        <v>nm</v>
      </c>
      <c r="C18" s="47">
        <f t="shared" si="25"/>
        <v>0.16904682829624718</v>
      </c>
      <c r="D18" s="47">
        <f t="shared" si="25"/>
        <v>0.13323863636363642</v>
      </c>
      <c r="E18" s="47">
        <f t="shared" si="25"/>
        <v>0.11657056906492858</v>
      </c>
      <c r="F18" s="47">
        <f t="shared" si="25"/>
        <v>6.5110013471037176E-2</v>
      </c>
      <c r="G18" s="47">
        <f t="shared" si="25"/>
        <v>2.5716694772343951E-2</v>
      </c>
      <c r="H18" s="47">
        <f t="shared" si="25"/>
        <v>7.8092889436909285E-3</v>
      </c>
      <c r="I18" s="47">
        <f>+IFERROR(I17/H17-1,"nm")</f>
        <v>-2.3042414355628038E-2</v>
      </c>
      <c r="J18" s="47">
        <f t="shared" ref="J18:N18" si="26">+IFERROR(J17/I17-1,"nm")</f>
        <v>4.8999999999999932E-2</v>
      </c>
      <c r="K18" s="47">
        <f t="shared" si="26"/>
        <v>4.899999999999971E-2</v>
      </c>
      <c r="L18" s="47">
        <f t="shared" si="26"/>
        <v>4.8999999999999932E-2</v>
      </c>
      <c r="M18" s="47">
        <f t="shared" si="26"/>
        <v>4.8999999999999932E-2</v>
      </c>
      <c r="N18" s="47">
        <f t="shared" si="26"/>
        <v>4.9000000000000155E-2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7">+IFERROR(C17/C$3,"nm")</f>
        <v>0.10872251050160613</v>
      </c>
      <c r="D19" s="47">
        <f t="shared" si="27"/>
        <v>0.11612809315866085</v>
      </c>
      <c r="E19" s="47">
        <f t="shared" si="27"/>
        <v>0.12237272302662307</v>
      </c>
      <c r="F19" s="47">
        <f t="shared" si="27"/>
        <v>0.1212771940588491</v>
      </c>
      <c r="G19" s="47">
        <f t="shared" si="27"/>
        <v>0.13009651632222013</v>
      </c>
      <c r="H19" s="47">
        <f t="shared" si="27"/>
        <v>0.11010822219228523</v>
      </c>
      <c r="I19" s="47">
        <f t="shared" si="27"/>
        <v>0.10256904303147078</v>
      </c>
      <c r="J19" s="47">
        <f>I19</f>
        <v>0.10256904303147078</v>
      </c>
      <c r="K19" s="47">
        <f t="shared" ref="K19:N19" si="28">J19</f>
        <v>0.10256904303147078</v>
      </c>
      <c r="L19" s="47">
        <f t="shared" si="28"/>
        <v>0.10256904303147078</v>
      </c>
      <c r="M19" s="47">
        <f t="shared" si="28"/>
        <v>0.10256904303147078</v>
      </c>
      <c r="N19" s="47">
        <f t="shared" si="28"/>
        <v>0.10256904303147078</v>
      </c>
    </row>
    <row r="20" spans="1:15" x14ac:dyDescent="0.2">
      <c r="A20" s="43" t="str">
        <f>+[1]Historicals!A114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Historicals!B114</f>
        <v>13740</v>
      </c>
      <c r="C21" s="9">
        <f>Historicals!C114</f>
        <v>14764</v>
      </c>
      <c r="D21" s="9">
        <f>Historicals!D114</f>
        <v>15216</v>
      </c>
      <c r="E21" s="9">
        <f>Historicals!E114</f>
        <v>14855</v>
      </c>
      <c r="F21" s="9">
        <f>Historicals!F114</f>
        <v>15902</v>
      </c>
      <c r="G21" s="9">
        <f>Historicals!G114</f>
        <v>14484</v>
      </c>
      <c r="H21" s="9">
        <f>Historicals!H114</f>
        <v>17179</v>
      </c>
      <c r="I21" s="9">
        <f>Historicals!I114</f>
        <v>18353</v>
      </c>
      <c r="J21" s="9">
        <f>I21*(1+J22)</f>
        <v>19252.296999999999</v>
      </c>
      <c r="K21" s="9">
        <f t="shared" ref="K21:N21" si="29">J21*(1+K22)</f>
        <v>20195.659552999998</v>
      </c>
      <c r="L21" s="9">
        <f t="shared" si="29"/>
        <v>21185.246871096995</v>
      </c>
      <c r="M21" s="9">
        <f t="shared" si="29"/>
        <v>22223.323967780747</v>
      </c>
      <c r="N21" s="9">
        <f t="shared" si="29"/>
        <v>23312.266842202003</v>
      </c>
    </row>
    <row r="22" spans="1:15" x14ac:dyDescent="0.2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v>4.9000000000000002E-2</v>
      </c>
      <c r="K22" s="47">
        <f t="shared" ref="K22:N22" si="31">J22</f>
        <v>4.9000000000000002E-2</v>
      </c>
      <c r="L22" s="47">
        <f t="shared" si="31"/>
        <v>4.9000000000000002E-2</v>
      </c>
      <c r="M22" s="47">
        <f t="shared" si="31"/>
        <v>4.9000000000000002E-2</v>
      </c>
      <c r="N22" s="47">
        <f t="shared" si="31"/>
        <v>4.9000000000000002E-2</v>
      </c>
    </row>
    <row r="23" spans="1:15" x14ac:dyDescent="0.2">
      <c r="A23" s="45" t="s">
        <v>113</v>
      </c>
      <c r="B23" s="3">
        <f>Historicals!B115</f>
        <v>8506</v>
      </c>
      <c r="C23" s="3">
        <f>Historicals!C115</f>
        <v>9299</v>
      </c>
      <c r="D23" s="3">
        <f>Historicals!D115</f>
        <v>9684</v>
      </c>
      <c r="E23" s="3">
        <f>Historicals!E115</f>
        <v>9322</v>
      </c>
      <c r="F23" s="3">
        <f>Historicals!F115</f>
        <v>10045</v>
      </c>
      <c r="G23" s="3">
        <f>Historicals!G115</f>
        <v>9329</v>
      </c>
      <c r="H23" s="3">
        <f>Historicals!H115</f>
        <v>11644</v>
      </c>
      <c r="I23" s="3">
        <f>Historicals!I115</f>
        <v>12228</v>
      </c>
      <c r="J23" s="3">
        <f>+I23*(1+J24)</f>
        <v>12827.171999999999</v>
      </c>
      <c r="K23" s="3">
        <f t="shared" ref="K23:N23" si="32">+J23*(1+K24)</f>
        <v>13455.703427999997</v>
      </c>
      <c r="L23" s="3">
        <f t="shared" si="32"/>
        <v>14115.032895971995</v>
      </c>
      <c r="M23" s="3">
        <f t="shared" si="32"/>
        <v>14806.669507874622</v>
      </c>
      <c r="N23" s="3">
        <f t="shared" si="32"/>
        <v>15532.196313760476</v>
      </c>
    </row>
    <row r="24" spans="1:15" x14ac:dyDescent="0.2">
      <c r="A24" s="44" t="s">
        <v>129</v>
      </c>
      <c r="B24" s="47" t="str">
        <f t="shared" ref="B24:H24" si="33">+IFERROR(B23/A23-1,"nm")</f>
        <v>nm</v>
      </c>
      <c r="C24" s="47">
        <f t="shared" si="33"/>
        <v>9.3228309428638578E-2</v>
      </c>
      <c r="D24" s="47">
        <f t="shared" si="33"/>
        <v>4.1402301322722934E-2</v>
      </c>
      <c r="E24" s="47">
        <f t="shared" si="33"/>
        <v>-3.7381247418422192E-2</v>
      </c>
      <c r="F24" s="47">
        <f t="shared" si="33"/>
        <v>7.755846384895948E-2</v>
      </c>
      <c r="G24" s="47">
        <f t="shared" si="33"/>
        <v>-7.1279243404678949E-2</v>
      </c>
      <c r="H24" s="47">
        <f t="shared" si="33"/>
        <v>0.24815092721620746</v>
      </c>
      <c r="I24" s="47">
        <f>+IFERROR(I23/H23-1,"nm")</f>
        <v>5.0154586052902683E-2</v>
      </c>
      <c r="J24" s="47">
        <v>4.9000000000000002E-2</v>
      </c>
      <c r="K24" s="47">
        <v>4.9000000000000002E-2</v>
      </c>
      <c r="L24" s="47">
        <v>4.9000000000000002E-2</v>
      </c>
      <c r="M24" s="47">
        <v>4.9000000000000002E-2</v>
      </c>
      <c r="N24" s="47">
        <v>4.9000000000000002E-2</v>
      </c>
    </row>
    <row r="25" spans="1:15" x14ac:dyDescent="0.2">
      <c r="A25" s="44" t="s">
        <v>137</v>
      </c>
      <c r="B25" s="47">
        <f>Historicals!B195</f>
        <v>0.14000000000000001</v>
      </c>
      <c r="C25" s="47">
        <f>Historicals!C195</f>
        <v>0.1</v>
      </c>
      <c r="D25" s="47">
        <f>Historicals!D195</f>
        <v>0.04</v>
      </c>
      <c r="E25" s="47">
        <f>Historicals!E195</f>
        <v>-0.04</v>
      </c>
      <c r="F25" s="47">
        <f>Historicals!F195</f>
        <v>0.08</v>
      </c>
      <c r="G25" s="47">
        <f>Historicals!G195</f>
        <v>-7.0000000000000007E-2</v>
      </c>
      <c r="H25" s="47">
        <f>Historicals!H195</f>
        <v>0.25</v>
      </c>
      <c r="I25" s="47">
        <f>Historicals!I195</f>
        <v>0.05</v>
      </c>
      <c r="J25" s="49">
        <f>I25</f>
        <v>0.05</v>
      </c>
      <c r="K25" s="49">
        <f t="shared" ref="K25:N26" si="34">+J25</f>
        <v>0.05</v>
      </c>
      <c r="L25" s="49">
        <f t="shared" si="34"/>
        <v>0.05</v>
      </c>
      <c r="M25" s="49">
        <f t="shared" si="34"/>
        <v>0.05</v>
      </c>
      <c r="N25" s="49">
        <f t="shared" si="34"/>
        <v>0.05</v>
      </c>
    </row>
    <row r="26" spans="1:15" x14ac:dyDescent="0.2">
      <c r="A26" s="44" t="s">
        <v>138</v>
      </c>
      <c r="B26" s="47" t="str">
        <f t="shared" ref="B26:H26" si="35">+IFERROR(B24-B25,"nm")</f>
        <v>nm</v>
      </c>
      <c r="C26" s="47">
        <f t="shared" si="35"/>
        <v>-6.7716905713614273E-3</v>
      </c>
      <c r="D26" s="47">
        <f t="shared" si="35"/>
        <v>1.4023013227229333E-3</v>
      </c>
      <c r="E26" s="47">
        <f t="shared" si="35"/>
        <v>2.6187525815778087E-3</v>
      </c>
      <c r="F26" s="47">
        <f t="shared" si="35"/>
        <v>-2.4415361510405215E-3</v>
      </c>
      <c r="G26" s="47">
        <f t="shared" si="35"/>
        <v>-1.2792434046789425E-3</v>
      </c>
      <c r="H26" s="47">
        <f t="shared" si="35"/>
        <v>-1.849072783792538E-3</v>
      </c>
      <c r="I26" s="47">
        <f>+IFERROR(I24-I25,"nm")</f>
        <v>1.5458605290268046E-4</v>
      </c>
      <c r="J26" s="49">
        <f>I26</f>
        <v>1.5458605290268046E-4</v>
      </c>
      <c r="K26" s="49">
        <f t="shared" si="34"/>
        <v>1.5458605290268046E-4</v>
      </c>
      <c r="L26" s="49">
        <f t="shared" si="34"/>
        <v>1.5458605290268046E-4</v>
      </c>
      <c r="M26" s="49">
        <f t="shared" si="34"/>
        <v>1.5458605290268046E-4</v>
      </c>
      <c r="N26" s="49">
        <f t="shared" si="34"/>
        <v>1.5458605290268046E-4</v>
      </c>
    </row>
    <row r="27" spans="1:15" x14ac:dyDescent="0.2">
      <c r="A27" s="45" t="s">
        <v>114</v>
      </c>
      <c r="B27" s="9">
        <f>Historicals!B116</f>
        <v>4410</v>
      </c>
      <c r="C27" s="9">
        <f>Historicals!C116</f>
        <v>4746</v>
      </c>
      <c r="D27" s="9">
        <f>Historicals!D116</f>
        <v>4866</v>
      </c>
      <c r="E27" s="9">
        <f>Historicals!E116</f>
        <v>4938</v>
      </c>
      <c r="F27" s="9">
        <f>Historicals!F116</f>
        <v>5260</v>
      </c>
      <c r="G27" s="9">
        <f>Historicals!G116</f>
        <v>4639</v>
      </c>
      <c r="H27" s="9">
        <f>Historicals!H116</f>
        <v>5028</v>
      </c>
      <c r="I27" s="9">
        <f>Historicals!I116</f>
        <v>5492</v>
      </c>
      <c r="J27" s="3">
        <f>+I27*(1+J28)</f>
        <v>5761.1079999999993</v>
      </c>
      <c r="K27" s="3">
        <f t="shared" ref="K27:N27" si="36">+J27*(1+K28)</f>
        <v>6043.4022919999989</v>
      </c>
      <c r="L27" s="3">
        <f t="shared" si="36"/>
        <v>6339.5290043079985</v>
      </c>
      <c r="M27" s="3">
        <f t="shared" si="36"/>
        <v>6650.1659255190898</v>
      </c>
      <c r="N27" s="3">
        <f t="shared" si="36"/>
        <v>6976.024055869525</v>
      </c>
    </row>
    <row r="28" spans="1:15" x14ac:dyDescent="0.2">
      <c r="A28" s="44" t="s">
        <v>129</v>
      </c>
      <c r="B28" s="47" t="str">
        <f t="shared" ref="B28:H28" si="37">+IFERROR(B27/A27-1,"nm")</f>
        <v>nm</v>
      </c>
      <c r="C28" s="47">
        <f t="shared" si="37"/>
        <v>7.6190476190476142E-2</v>
      </c>
      <c r="D28" s="47">
        <f t="shared" si="37"/>
        <v>2.5284450063211228E-2</v>
      </c>
      <c r="E28" s="47">
        <f t="shared" si="37"/>
        <v>1.4796547472256449E-2</v>
      </c>
      <c r="F28" s="47">
        <f t="shared" si="37"/>
        <v>6.5208586472256025E-2</v>
      </c>
      <c r="G28" s="47">
        <f t="shared" si="37"/>
        <v>-0.11806083650190113</v>
      </c>
      <c r="H28" s="47">
        <f t="shared" si="37"/>
        <v>8.3854278939426541E-2</v>
      </c>
      <c r="I28" s="47">
        <f>+IFERROR(I27/H27-1,"nm")</f>
        <v>9.2283214001591007E-2</v>
      </c>
      <c r="J28" s="47">
        <v>4.9000000000000002E-2</v>
      </c>
      <c r="K28" s="47">
        <v>4.9000000000000002E-2</v>
      </c>
      <c r="L28" s="47">
        <v>4.9000000000000002E-2</v>
      </c>
      <c r="M28" s="47">
        <v>4.9000000000000002E-2</v>
      </c>
      <c r="N28" s="47">
        <v>4.9000000000000002E-2</v>
      </c>
    </row>
    <row r="29" spans="1:15" x14ac:dyDescent="0.2">
      <c r="A29" s="44" t="s">
        <v>137</v>
      </c>
      <c r="B29" s="47">
        <f>Historicals!B196</f>
        <v>0.12</v>
      </c>
      <c r="C29" s="47">
        <f>Historicals!C196</f>
        <v>0.08</v>
      </c>
      <c r="D29" s="47">
        <f>Historicals!D196</f>
        <v>0.03</v>
      </c>
      <c r="E29" s="47">
        <f>Historicals!E196</f>
        <v>0.01</v>
      </c>
      <c r="F29" s="47">
        <f>Historicals!F196</f>
        <v>7.0000000000000007E-2</v>
      </c>
      <c r="G29" s="47">
        <f>Historicals!G196</f>
        <v>-0.12</v>
      </c>
      <c r="H29" s="47">
        <f>Historicals!H196</f>
        <v>0.08</v>
      </c>
      <c r="I29" s="47">
        <f>Historicals!I196</f>
        <v>0.09</v>
      </c>
      <c r="J29" s="49">
        <f>I29</f>
        <v>0.09</v>
      </c>
      <c r="K29" s="49">
        <f t="shared" ref="K29:N30" si="38">+J29</f>
        <v>0.09</v>
      </c>
      <c r="L29" s="49">
        <f t="shared" si="38"/>
        <v>0.09</v>
      </c>
      <c r="M29" s="49">
        <f t="shared" si="38"/>
        <v>0.09</v>
      </c>
      <c r="N29" s="49">
        <f t="shared" si="38"/>
        <v>0.09</v>
      </c>
    </row>
    <row r="30" spans="1:15" x14ac:dyDescent="0.2">
      <c r="A30" s="44" t="s">
        <v>138</v>
      </c>
      <c r="B30" s="47" t="str">
        <f t="shared" ref="B30:H30" si="39">+IFERROR(B28-B29,"nm")</f>
        <v>nm</v>
      </c>
      <c r="C30" s="47">
        <f t="shared" si="39"/>
        <v>-3.8095238095238598E-3</v>
      </c>
      <c r="D30" s="47">
        <f t="shared" si="39"/>
        <v>-4.715549936788771E-3</v>
      </c>
      <c r="E30" s="47">
        <f t="shared" si="39"/>
        <v>4.7965474722564492E-3</v>
      </c>
      <c r="F30" s="47">
        <f t="shared" si="39"/>
        <v>-4.7914135277439818E-3</v>
      </c>
      <c r="G30" s="47">
        <f t="shared" si="39"/>
        <v>1.9391634980988615E-3</v>
      </c>
      <c r="H30" s="47">
        <f t="shared" si="39"/>
        <v>3.8542789394265392E-3</v>
      </c>
      <c r="I30" s="47">
        <f>+IFERROR(I28-I29,"nm")</f>
        <v>2.2832140015910107E-3</v>
      </c>
      <c r="J30" s="49">
        <f>I30</f>
        <v>2.2832140015910107E-3</v>
      </c>
      <c r="K30" s="49">
        <f t="shared" si="38"/>
        <v>2.2832140015910107E-3</v>
      </c>
      <c r="L30" s="49">
        <f t="shared" si="38"/>
        <v>2.2832140015910107E-3</v>
      </c>
      <c r="M30" s="49">
        <f t="shared" si="38"/>
        <v>2.2832140015910107E-3</v>
      </c>
      <c r="N30" s="49">
        <f t="shared" si="38"/>
        <v>2.2832140015910107E-3</v>
      </c>
    </row>
    <row r="31" spans="1:15" x14ac:dyDescent="0.2">
      <c r="A31" s="45" t="s">
        <v>115</v>
      </c>
      <c r="B31" s="9">
        <f>Historicals!B117</f>
        <v>824</v>
      </c>
      <c r="C31" s="9">
        <f>Historicals!C117</f>
        <v>719</v>
      </c>
      <c r="D31" s="9">
        <f>Historicals!D117</f>
        <v>646</v>
      </c>
      <c r="E31" s="9">
        <f>Historicals!E117</f>
        <v>595</v>
      </c>
      <c r="F31" s="9">
        <f>Historicals!F117</f>
        <v>597</v>
      </c>
      <c r="G31" s="9">
        <f>Historicals!G117</f>
        <v>516</v>
      </c>
      <c r="H31" s="9">
        <f>Historicals!H117</f>
        <v>507</v>
      </c>
      <c r="I31" s="9">
        <f>Historicals!I117</f>
        <v>633</v>
      </c>
      <c r="J31" s="3">
        <f>+I31*(1+J32)</f>
        <v>664.01699999999994</v>
      </c>
      <c r="K31" s="3">
        <f t="shared" ref="K31:N31" si="40">+J31*(1+K32)</f>
        <v>696.55383299999994</v>
      </c>
      <c r="L31" s="3">
        <f t="shared" si="40"/>
        <v>730.68497081699991</v>
      </c>
      <c r="M31" s="3">
        <f t="shared" si="40"/>
        <v>766.48853438703281</v>
      </c>
      <c r="N31" s="3">
        <f t="shared" si="40"/>
        <v>804.04647257199736</v>
      </c>
    </row>
    <row r="32" spans="1:15" x14ac:dyDescent="0.2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v>4.9000000000000002E-2</v>
      </c>
      <c r="K32" s="47">
        <v>4.9000000000000002E-2</v>
      </c>
      <c r="L32" s="47">
        <v>4.9000000000000002E-2</v>
      </c>
      <c r="M32" s="47">
        <v>4.9000000000000002E-2</v>
      </c>
      <c r="N32" s="47">
        <v>4.9000000000000002E-2</v>
      </c>
    </row>
    <row r="33" spans="1:14" x14ac:dyDescent="0.2">
      <c r="A33" s="44" t="s">
        <v>137</v>
      </c>
      <c r="B33" s="47">
        <f>Historicals!B197</f>
        <v>-0.05</v>
      </c>
      <c r="C33" s="47">
        <f>Historicals!C197</f>
        <v>-0.13</v>
      </c>
      <c r="D33" s="47">
        <f>Historicals!D197</f>
        <v>-0.1</v>
      </c>
      <c r="E33" s="47">
        <f>Historicals!E197</f>
        <v>-0.08</v>
      </c>
      <c r="F33" s="47">
        <f>Historicals!F197</f>
        <v>0</v>
      </c>
      <c r="G33" s="47">
        <f>Historicals!G197</f>
        <v>-0.14000000000000001</v>
      </c>
      <c r="H33" s="47">
        <f>Historicals!H197</f>
        <v>-0.02</v>
      </c>
      <c r="I33" s="47">
        <f>Historicals!I197</f>
        <v>0.25</v>
      </c>
      <c r="J33" s="49">
        <f>+I33</f>
        <v>0.25</v>
      </c>
      <c r="K33" s="49">
        <f t="shared" ref="K33:N34" si="42">+J33</f>
        <v>0.25</v>
      </c>
      <c r="L33" s="49">
        <f t="shared" si="42"/>
        <v>0.25</v>
      </c>
      <c r="M33" s="49">
        <f t="shared" si="42"/>
        <v>0.25</v>
      </c>
      <c r="N33" s="49">
        <f t="shared" si="42"/>
        <v>0.25</v>
      </c>
    </row>
    <row r="34" spans="1:14" x14ac:dyDescent="0.2">
      <c r="A34" s="44" t="s">
        <v>138</v>
      </c>
      <c r="B34" s="47" t="str">
        <f t="shared" ref="B34:H34" si="43">+IFERROR(B32-B33,"nm")</f>
        <v>nm</v>
      </c>
      <c r="C34" s="47">
        <f t="shared" si="43"/>
        <v>2.572815533980588E-3</v>
      </c>
      <c r="D34" s="47">
        <f t="shared" si="43"/>
        <v>-1.5299026425591167E-3</v>
      </c>
      <c r="E34" s="47">
        <f t="shared" si="43"/>
        <v>1.0526315789473467E-3</v>
      </c>
      <c r="F34" s="47">
        <f t="shared" si="43"/>
        <v>3.3613445378151141E-3</v>
      </c>
      <c r="G34" s="47">
        <f t="shared" si="43"/>
        <v>4.321608040200986E-3</v>
      </c>
      <c r="H34" s="47">
        <f t="shared" si="43"/>
        <v>2.5581395348836904E-3</v>
      </c>
      <c r="I34" s="47">
        <f>+IFERROR(I32-I33,"nm")</f>
        <v>-1.4792899408284654E-3</v>
      </c>
      <c r="J34" s="49">
        <f>I34</f>
        <v>-1.4792899408284654E-3</v>
      </c>
      <c r="K34" s="49">
        <f t="shared" si="42"/>
        <v>-1.4792899408284654E-3</v>
      </c>
      <c r="L34" s="49">
        <f t="shared" si="42"/>
        <v>-1.4792899408284654E-3</v>
      </c>
      <c r="M34" s="49">
        <f t="shared" si="42"/>
        <v>-1.4792899408284654E-3</v>
      </c>
      <c r="N34" s="49">
        <f t="shared" si="42"/>
        <v>-1.4792899408284654E-3</v>
      </c>
    </row>
    <row r="35" spans="1:14" x14ac:dyDescent="0.2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5494.6619999999994</v>
      </c>
      <c r="K35" s="48">
        <f t="shared" ref="K35:N35" si="45">+K21*K37</f>
        <v>5763.9004379999988</v>
      </c>
      <c r="L35" s="48">
        <f t="shared" si="45"/>
        <v>6046.331559461998</v>
      </c>
      <c r="M35" s="48">
        <f t="shared" si="45"/>
        <v>6342.6018058756354</v>
      </c>
      <c r="N35" s="48">
        <f t="shared" si="45"/>
        <v>6653.3892943635419</v>
      </c>
    </row>
    <row r="36" spans="1:14" x14ac:dyDescent="0.2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4.8999999999999932E-2</v>
      </c>
      <c r="K36" s="47">
        <f t="shared" si="47"/>
        <v>4.8999999999999932E-2</v>
      </c>
      <c r="L36" s="47">
        <f t="shared" si="47"/>
        <v>4.8999999999999932E-2</v>
      </c>
      <c r="M36" s="47">
        <f t="shared" si="47"/>
        <v>4.8999999999999932E-2</v>
      </c>
      <c r="N36" s="47">
        <f t="shared" si="47"/>
        <v>4.9000000000000155E-2</v>
      </c>
    </row>
    <row r="37" spans="1:14" x14ac:dyDescent="0.2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">
      <c r="A38" s="9" t="s">
        <v>132</v>
      </c>
      <c r="B38" s="9">
        <f>Historicals!B181</f>
        <v>121</v>
      </c>
      <c r="C38" s="9">
        <f>Historicals!C181</f>
        <v>133</v>
      </c>
      <c r="D38" s="9">
        <f>Historicals!D181</f>
        <v>140</v>
      </c>
      <c r="E38" s="9">
        <f>Historicals!E181</f>
        <v>160</v>
      </c>
      <c r="F38" s="9">
        <f>Historicals!F181</f>
        <v>149</v>
      </c>
      <c r="G38" s="9">
        <f>Historicals!G181</f>
        <v>148</v>
      </c>
      <c r="H38" s="9">
        <f>Historicals!H181</f>
        <v>130</v>
      </c>
      <c r="I38" s="9">
        <f>Historicals!I181</f>
        <v>124</v>
      </c>
      <c r="J38" s="48">
        <f>+J41*J48</f>
        <v>130.07599999999999</v>
      </c>
      <c r="K38" s="48">
        <f t="shared" ref="K38:N38" si="50">+K41*K48</f>
        <v>136.449724</v>
      </c>
      <c r="L38" s="48">
        <f t="shared" si="50"/>
        <v>143.13576047599997</v>
      </c>
      <c r="M38" s="48">
        <f t="shared" si="50"/>
        <v>150.14941273932396</v>
      </c>
      <c r="N38" s="48">
        <f t="shared" si="50"/>
        <v>157.50673396355083</v>
      </c>
    </row>
    <row r="39" spans="1:14" x14ac:dyDescent="0.2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4.8999999999999932E-2</v>
      </c>
      <c r="K39" s="47">
        <f t="shared" si="52"/>
        <v>4.9000000000000155E-2</v>
      </c>
      <c r="L39" s="47">
        <f t="shared" si="52"/>
        <v>4.899999999999971E-2</v>
      </c>
      <c r="M39" s="47">
        <f t="shared" si="52"/>
        <v>4.8999999999999932E-2</v>
      </c>
      <c r="N39" s="47">
        <f t="shared" si="52"/>
        <v>4.8999999999999932E-2</v>
      </c>
    </row>
    <row r="40" spans="1:14" x14ac:dyDescent="0.2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>+IFERROR(J38/J$21,"nm")</f>
        <v>6.7563886013185855E-3</v>
      </c>
      <c r="K40" s="47">
        <f t="shared" ref="K40:N40" si="54">+IFERROR(K38/K$21,"nm")</f>
        <v>6.7563886013185864E-3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2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">
      <c r="A42" s="9" t="s">
        <v>134</v>
      </c>
      <c r="B42" s="9">
        <f>Historicals!B145</f>
        <v>3645</v>
      </c>
      <c r="C42" s="9">
        <f>Historicals!C145</f>
        <v>3763</v>
      </c>
      <c r="D42" s="9">
        <f>Historicals!D145</f>
        <v>3875</v>
      </c>
      <c r="E42" s="9">
        <f>Historicals!E145</f>
        <v>3600</v>
      </c>
      <c r="F42" s="9">
        <f>Historicals!F145</f>
        <v>3925</v>
      </c>
      <c r="G42" s="9">
        <f>Historicals!G145</f>
        <v>2899</v>
      </c>
      <c r="H42" s="9">
        <f>Historicals!H145</f>
        <v>5089</v>
      </c>
      <c r="I42" s="9">
        <f>Historicals!I145</f>
        <v>5114</v>
      </c>
      <c r="J42" s="9">
        <f>+J35-J38</f>
        <v>5364.5859999999993</v>
      </c>
      <c r="K42" s="9">
        <f t="shared" ref="K42:N42" si="57">+K35-K38</f>
        <v>5627.4507139999987</v>
      </c>
      <c r="L42" s="9">
        <f t="shared" si="57"/>
        <v>5903.1957989859984</v>
      </c>
      <c r="M42" s="9">
        <f t="shared" si="57"/>
        <v>6192.452393136311</v>
      </c>
      <c r="N42" s="9">
        <f t="shared" si="57"/>
        <v>6495.8825603999912</v>
      </c>
    </row>
    <row r="43" spans="1:14" x14ac:dyDescent="0.2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4.8999999999999932E-2</v>
      </c>
      <c r="K43" s="47">
        <f t="shared" si="59"/>
        <v>4.8999999999999932E-2</v>
      </c>
      <c r="L43" s="47">
        <f t="shared" si="59"/>
        <v>4.8999999999999932E-2</v>
      </c>
      <c r="M43" s="47">
        <f t="shared" si="59"/>
        <v>4.899999999999971E-2</v>
      </c>
      <c r="N43" s="47">
        <f t="shared" si="59"/>
        <v>4.9000000000000155E-2</v>
      </c>
    </row>
    <row r="44" spans="1:14" x14ac:dyDescent="0.2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0.27864654279954226</v>
      </c>
      <c r="L44" s="47">
        <f t="shared" si="61"/>
        <v>0.27864654279954232</v>
      </c>
      <c r="M44" s="47">
        <f t="shared" si="61"/>
        <v>0.27864654279954226</v>
      </c>
      <c r="N44" s="47">
        <f t="shared" si="61"/>
        <v>0.27864654279954232</v>
      </c>
    </row>
    <row r="45" spans="1:14" x14ac:dyDescent="0.2">
      <c r="A45" s="9" t="s">
        <v>135</v>
      </c>
      <c r="B45" s="9">
        <f>Historicals!B169</f>
        <v>208</v>
      </c>
      <c r="C45" s="9">
        <f>Historicals!C169</f>
        <v>242</v>
      </c>
      <c r="D45" s="9">
        <f>Historicals!D169</f>
        <v>223</v>
      </c>
      <c r="E45" s="9">
        <f>Historicals!E169</f>
        <v>196</v>
      </c>
      <c r="F45" s="9">
        <f>Historicals!F169</f>
        <v>117</v>
      </c>
      <c r="G45" s="9">
        <f>Historicals!G169</f>
        <v>110</v>
      </c>
      <c r="H45" s="9">
        <f>Historicals!H169</f>
        <v>98</v>
      </c>
      <c r="I45" s="9">
        <f>Historicals!I169</f>
        <v>146</v>
      </c>
      <c r="J45" s="48">
        <f>+J21*J47</f>
        <v>153.154</v>
      </c>
      <c r="K45" s="48">
        <f t="shared" ref="K45:N45" si="62">+K21*K47</f>
        <v>160.658546</v>
      </c>
      <c r="L45" s="48">
        <f t="shared" si="62"/>
        <v>168.53081475399998</v>
      </c>
      <c r="M45" s="48">
        <f t="shared" si="62"/>
        <v>176.78882467694598</v>
      </c>
      <c r="N45" s="48">
        <f t="shared" si="62"/>
        <v>185.45147708611631</v>
      </c>
    </row>
    <row r="46" spans="1:14" x14ac:dyDescent="0.2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4.8999999999999932E-2</v>
      </c>
      <c r="K46" s="47">
        <f t="shared" si="64"/>
        <v>4.8999999999999932E-2</v>
      </c>
      <c r="L46" s="47">
        <f t="shared" si="64"/>
        <v>4.8999999999999932E-2</v>
      </c>
      <c r="M46" s="47">
        <f t="shared" si="64"/>
        <v>4.8999999999999932E-2</v>
      </c>
      <c r="N46" s="47">
        <f t="shared" si="64"/>
        <v>4.8999999999999932E-2</v>
      </c>
    </row>
    <row r="47" spans="1:14" x14ac:dyDescent="0.2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">
      <c r="A48" s="9" t="s">
        <v>141</v>
      </c>
      <c r="B48" s="9">
        <f>Historicals!B157</f>
        <v>632</v>
      </c>
      <c r="C48" s="9">
        <f>Historicals!C157</f>
        <v>742</v>
      </c>
      <c r="D48" s="9">
        <f>Historicals!D157</f>
        <v>819</v>
      </c>
      <c r="E48" s="9">
        <f>Historicals!E157</f>
        <v>848</v>
      </c>
      <c r="F48" s="9">
        <f>Historicals!F157</f>
        <v>814</v>
      </c>
      <c r="G48" s="9">
        <f>Historicals!G157</f>
        <v>645</v>
      </c>
      <c r="H48" s="9">
        <f>Historicals!H157</f>
        <v>617</v>
      </c>
      <c r="I48" s="9">
        <f>Historicals!I157</f>
        <v>639</v>
      </c>
      <c r="J48" s="9">
        <f>+J21*J50</f>
        <v>670.31100000000004</v>
      </c>
      <c r="K48" s="9">
        <f t="shared" ref="K48:N48" si="67">+K21*K50</f>
        <v>703.15623900000003</v>
      </c>
      <c r="L48" s="9">
        <f t="shared" si="67"/>
        <v>737.6108947109999</v>
      </c>
      <c r="M48" s="9">
        <f t="shared" si="67"/>
        <v>773.75382855183886</v>
      </c>
      <c r="N48" s="9">
        <f t="shared" si="67"/>
        <v>811.66776615087895</v>
      </c>
    </row>
    <row r="49" spans="1:14" x14ac:dyDescent="0.2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+IFERROR(J48/I48-1,"nm")</f>
        <v>4.9000000000000155E-2</v>
      </c>
      <c r="K49" s="47">
        <f t="shared" ref="K49:N49" si="69">+IFERROR(J48/I48-1,"nm")</f>
        <v>4.9000000000000155E-2</v>
      </c>
      <c r="L49" s="47">
        <f t="shared" si="69"/>
        <v>4.8999999999999932E-2</v>
      </c>
      <c r="M49" s="47">
        <f t="shared" si="69"/>
        <v>4.899999999999971E-2</v>
      </c>
      <c r="N49" s="47">
        <f t="shared" si="69"/>
        <v>4.8999999999999932E-2</v>
      </c>
    </row>
    <row r="50" spans="1:14" x14ac:dyDescent="0.2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110" zoomScaleNormal="110" workbookViewId="0">
      <selection activeCell="B17" sqref="B1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2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4.8999999999999932E-2</v>
      </c>
      <c r="K8" s="55">
        <f>'Segmental forecast'!K12</f>
        <v>4.899999999999971E-2</v>
      </c>
      <c r="L8" s="55">
        <f>'Segmental forecast'!L12</f>
        <v>4.8999999999999932E-2</v>
      </c>
      <c r="M8" s="55">
        <f>'Segmental forecast'!M12</f>
        <v>4.899999999999971E-2</v>
      </c>
      <c r="N8" s="55">
        <f>'Segmental forecast'!N12</f>
        <v>4.8999999999999932E-2</v>
      </c>
    </row>
    <row r="9" spans="1:15" x14ac:dyDescent="0.2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0.14677799186469709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0.14677799186469703</v>
      </c>
      <c r="N9" s="55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">
      <c r="A11" s="4" t="s">
        <v>150</v>
      </c>
      <c r="B11" s="5">
        <f>B7-B10</f>
        <v>4205</v>
      </c>
      <c r="C11" s="5">
        <f t="shared" ref="C11:N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>
        <f t="shared" si="2"/>
        <v>7191.9439999999995</v>
      </c>
      <c r="K11" s="5">
        <f t="shared" si="2"/>
        <v>7544.3492559999977</v>
      </c>
      <c r="L11" s="5">
        <f t="shared" si="2"/>
        <v>7914.0223695439972</v>
      </c>
      <c r="M11" s="5">
        <f t="shared" si="2"/>
        <v>8301.8094656516514</v>
      </c>
      <c r="N11" s="5">
        <f t="shared" si="2"/>
        <v>8708.5981294685826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">
      <c r="A13" s="51" t="s">
        <v>151</v>
      </c>
      <c r="B13" s="57">
        <f>B12/B11</f>
        <v>0.22164090368608799</v>
      </c>
      <c r="C13" s="57">
        <f t="shared" ref="C13:N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7">
        <f t="shared" si="3"/>
        <v>0</v>
      </c>
      <c r="K13" s="57">
        <f t="shared" si="3"/>
        <v>0</v>
      </c>
      <c r="L13" s="57">
        <f t="shared" si="3"/>
        <v>0</v>
      </c>
      <c r="M13" s="57">
        <f t="shared" si="3"/>
        <v>0</v>
      </c>
      <c r="N13" s="57">
        <f t="shared" si="3"/>
        <v>0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0</v>
      </c>
      <c r="K14" s="7">
        <f>Historicals!K12</f>
        <v>0</v>
      </c>
      <c r="L14" s="7">
        <f>Historicals!L12</f>
        <v>0</v>
      </c>
      <c r="M14" s="7">
        <f>Historicals!M12</f>
        <v>0</v>
      </c>
      <c r="N14" s="7">
        <f>Historicals!N12</f>
        <v>0</v>
      </c>
    </row>
    <row r="15" spans="1:15" ht="16" thickTop="1" x14ac:dyDescent="0.2">
      <c r="A15" t="s">
        <v>153</v>
      </c>
      <c r="B15" s="59">
        <f>Historicals!B15</f>
        <v>3.7</v>
      </c>
      <c r="C15" s="59">
        <f>Historicals!C15</f>
        <v>2.16</v>
      </c>
      <c r="D15" s="59">
        <f>Historicals!D15</f>
        <v>2.5099999999999998</v>
      </c>
      <c r="E15" s="59">
        <f>Historicals!E15</f>
        <v>1.17</v>
      </c>
      <c r="F15" s="59">
        <f>Historicals!F15</f>
        <v>2.4900000000000002</v>
      </c>
      <c r="G15" s="59">
        <f>Historicals!G15</f>
        <v>1.6</v>
      </c>
      <c r="H15" s="59">
        <f>Historicals!H15</f>
        <v>3.56</v>
      </c>
      <c r="I15" s="59">
        <f>Historicals!I15</f>
        <v>3.75</v>
      </c>
      <c r="J15" s="59">
        <f>Historicals!J15</f>
        <v>0</v>
      </c>
      <c r="K15" s="59">
        <f>Historicals!K15</f>
        <v>0</v>
      </c>
      <c r="L15" s="59">
        <f>Historicals!L15</f>
        <v>0</v>
      </c>
      <c r="M15" s="59">
        <f>Historicals!M15</f>
        <v>0</v>
      </c>
      <c r="N15" s="59">
        <f>Historicals!N15</f>
        <v>0</v>
      </c>
      <c r="O15" t="s">
        <v>198</v>
      </c>
    </row>
    <row r="16" spans="1:15" x14ac:dyDescent="0.2">
      <c r="A16" t="s">
        <v>154</v>
      </c>
      <c r="B16" s="59">
        <f>Historicals!B14</f>
        <v>3.8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Historicals!J14</f>
        <v>0</v>
      </c>
      <c r="K16" s="59">
        <f>Historicals!K14</f>
        <v>0</v>
      </c>
      <c r="L16" s="59">
        <f>Historicals!L14</f>
        <v>0</v>
      </c>
      <c r="M16" s="59">
        <f>Historicals!M14</f>
        <v>0</v>
      </c>
      <c r="N16" s="59">
        <f>Historicals!N14</f>
        <v>0</v>
      </c>
    </row>
    <row r="17" spans="1:15" x14ac:dyDescent="0.2">
      <c r="A17" t="s">
        <v>155</v>
      </c>
      <c r="B17" s="3">
        <f>Historicals!B15*Historicals!B18</f>
        <v>3272.28</v>
      </c>
      <c r="C17" s="3">
        <f>Historicals!C15*Historicals!C18</f>
        <v>3789.7200000000003</v>
      </c>
      <c r="D17" s="3">
        <f>Historicals!D15*Historicals!D18</f>
        <v>4289.3389999999999</v>
      </c>
      <c r="E17" s="3">
        <f>Historicals!E15*Historicals!E18</f>
        <v>1961.973</v>
      </c>
      <c r="F17" s="3">
        <f>Historicals!F15*Historicals!F18</f>
        <v>4029.8160000000007</v>
      </c>
      <c r="G17" s="3">
        <f>Historicals!G15*Historicals!G18</f>
        <v>2546.56</v>
      </c>
      <c r="H17" s="3">
        <f>Historicals!H15*Historicals!H18</f>
        <v>5729.4640000000009</v>
      </c>
      <c r="I17" s="3">
        <f>Historicals!I15*Historicals!I18</f>
        <v>6040.5</v>
      </c>
      <c r="J17" s="59">
        <f>Historicals!J15*Historicals!J18</f>
        <v>0</v>
      </c>
      <c r="K17" s="59">
        <f>Historicals!K15*Historicals!K18</f>
        <v>0</v>
      </c>
      <c r="L17" s="59">
        <f>Historicals!L15*Historicals!L18</f>
        <v>0</v>
      </c>
      <c r="M17" s="59">
        <f>Historicals!M15*Historicals!M18</f>
        <v>0</v>
      </c>
      <c r="N17" s="59">
        <f>Historicals!N15*Historicals!N18</f>
        <v>0</v>
      </c>
    </row>
    <row r="18" spans="1:15" x14ac:dyDescent="0.2">
      <c r="A18" s="51" t="s">
        <v>129</v>
      </c>
      <c r="B18" s="57">
        <v>0</v>
      </c>
      <c r="C18" s="57">
        <f>(C14-B14)/B14</f>
        <v>0.1487931561258784</v>
      </c>
      <c r="D18" s="57">
        <f t="shared" ref="D18:I18" si="4">(D14-C14)/C14</f>
        <v>0.1276595744680851</v>
      </c>
      <c r="E18" s="57">
        <f t="shared" si="4"/>
        <v>-0.54410377358490569</v>
      </c>
      <c r="F18" s="57">
        <f t="shared" si="4"/>
        <v>1.0843248836006207</v>
      </c>
      <c r="G18" s="57">
        <f t="shared" si="4"/>
        <v>-0.36981881360138991</v>
      </c>
      <c r="H18" s="57">
        <f t="shared" si="4"/>
        <v>1.2556124458448208</v>
      </c>
      <c r="I18" s="57">
        <f t="shared" si="4"/>
        <v>5.5701065130085561E-2</v>
      </c>
      <c r="J18" s="58"/>
      <c r="K18" s="58"/>
      <c r="L18" s="58"/>
      <c r="M18" s="58"/>
      <c r="N18" s="58"/>
      <c r="O18" t="s">
        <v>199</v>
      </c>
    </row>
    <row r="19" spans="1:15" x14ac:dyDescent="0.2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x14ac:dyDescent="0.2">
      <c r="A24" s="51" t="s">
        <v>161</v>
      </c>
      <c r="B24" s="57"/>
      <c r="C24" s="57"/>
      <c r="D24" s="57"/>
      <c r="E24" s="57"/>
      <c r="F24" s="57"/>
      <c r="G24" s="57"/>
      <c r="H24" s="57"/>
      <c r="I24" s="57"/>
      <c r="J24" s="58"/>
      <c r="K24" s="58"/>
      <c r="L24" s="58"/>
      <c r="M24" s="58"/>
      <c r="N24" s="58"/>
    </row>
    <row r="25" spans="1:15" x14ac:dyDescent="0.2">
      <c r="A25" t="s">
        <v>162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5" x14ac:dyDescent="0.2">
      <c r="A27" t="s">
        <v>164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x14ac:dyDescent="0.2">
      <c r="A28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x14ac:dyDescent="0.2">
      <c r="A29" s="53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x14ac:dyDescent="0.2">
      <c r="A30" t="s">
        <v>165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6" thickBot="1" x14ac:dyDescent="0.25">
      <c r="A31" s="6" t="s">
        <v>166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2" t="s">
        <v>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t="s">
        <v>168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53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t="s">
        <v>169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6" thickBot="1" x14ac:dyDescent="0.25">
      <c r="A43" s="6" t="s">
        <v>174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">
      <c r="A47" t="s">
        <v>132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x14ac:dyDescent="0.2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t="s">
        <v>179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t="s">
        <v>180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">
      <c r="A53" s="1" t="s">
        <v>181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27" t="s">
        <v>183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27" t="s">
        <v>186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1"/>
      <c r="M59" s="3"/>
      <c r="N59" s="3"/>
    </row>
    <row r="60" spans="1:14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8"/>
      <c r="N60" s="58"/>
    </row>
    <row r="61" spans="1:14" x14ac:dyDescent="0.2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27" t="s">
        <v>191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2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27" t="s">
        <v>193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2024-10-18T10:43:44Z</dcterms:modified>
</cp:coreProperties>
</file>