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parnwardphadungyot/Downloads/"/>
    </mc:Choice>
  </mc:AlternateContent>
  <xr:revisionPtr revIDLastSave="0" documentId="13_ncr:1_{DAFF04FD-8B69-9C43-8104-D5AEFC04CB86}" xr6:coauthVersionLast="47" xr6:coauthVersionMax="47" xr10:uidLastSave="{00000000-0000-0000-0000-000000000000}"/>
  <bookViews>
    <workbookView xWindow="4500" yWindow="2980" windowWidth="29400" windowHeight="1692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3" l="1"/>
  <c r="E50" i="3"/>
  <c r="C50" i="3"/>
  <c r="D51" i="3"/>
  <c r="E51" i="3"/>
  <c r="C51" i="3"/>
  <c r="D49" i="3"/>
  <c r="E49" i="3"/>
  <c r="C49" i="3"/>
  <c r="D48" i="3"/>
  <c r="E48" i="3"/>
  <c r="C48" i="3"/>
  <c r="E47" i="3"/>
  <c r="D47" i="3"/>
  <c r="C47" i="3"/>
  <c r="D46" i="3"/>
  <c r="E46" i="3"/>
  <c r="C46" i="3"/>
  <c r="C43" i="3"/>
  <c r="C42" i="3" s="1"/>
  <c r="D44" i="3"/>
  <c r="E44" i="3"/>
  <c r="C44" i="3"/>
  <c r="D45" i="3"/>
  <c r="E45" i="3"/>
  <c r="C45" i="3"/>
  <c r="D42" i="3"/>
  <c r="E42" i="3"/>
  <c r="D43" i="3"/>
  <c r="E43" i="3"/>
  <c r="D40" i="3"/>
  <c r="E40" i="3"/>
  <c r="C40" i="3"/>
  <c r="D41" i="3"/>
  <c r="E41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D30" i="3"/>
  <c r="E30" i="3"/>
  <c r="C30" i="3"/>
  <c r="D31" i="3"/>
  <c r="E31" i="3"/>
  <c r="C31" i="3"/>
  <c r="E29" i="3"/>
  <c r="D29" i="3"/>
  <c r="C29" i="3"/>
  <c r="D28" i="3"/>
  <c r="E28" i="3"/>
  <c r="C28" i="3"/>
  <c r="D21" i="3"/>
  <c r="E21" i="3"/>
  <c r="C21" i="3"/>
  <c r="D27" i="3"/>
  <c r="E27" i="3"/>
  <c r="C27" i="3"/>
  <c r="D26" i="3"/>
  <c r="E26" i="3"/>
  <c r="C26" i="3"/>
  <c r="D25" i="3"/>
  <c r="E25" i="3"/>
  <c r="C25" i="3"/>
  <c r="D22" i="3"/>
  <c r="E22" i="3"/>
  <c r="C22" i="3"/>
  <c r="D20" i="3"/>
  <c r="E20" i="3"/>
  <c r="C20" i="3"/>
  <c r="D18" i="3"/>
  <c r="E18" i="3"/>
  <c r="C18" i="3"/>
  <c r="D19" i="3"/>
  <c r="E19" i="3"/>
  <c r="C19" i="3"/>
  <c r="D17" i="3"/>
  <c r="E17" i="3"/>
  <c r="C17" i="3"/>
  <c r="C5" i="3"/>
  <c r="C14" i="3"/>
  <c r="D14" i="3"/>
  <c r="E14" i="3"/>
  <c r="D13" i="3"/>
  <c r="E13" i="3"/>
  <c r="C13" i="3"/>
  <c r="D12" i="3"/>
  <c r="E12" i="3"/>
  <c r="C12" i="3"/>
  <c r="D11" i="3"/>
  <c r="E11" i="3"/>
  <c r="C11" i="3"/>
  <c r="C10" i="3"/>
  <c r="E10" i="3"/>
  <c r="D10" i="3"/>
  <c r="D9" i="3"/>
  <c r="E9" i="3"/>
  <c r="C9" i="3"/>
  <c r="D8" i="3"/>
  <c r="E8" i="3"/>
  <c r="C8" i="3"/>
  <c r="D7" i="3"/>
  <c r="E7" i="3"/>
  <c r="C7" i="3"/>
  <c r="C6" i="3"/>
  <c r="D6" i="3"/>
  <c r="E6" i="3"/>
  <c r="D5" i="3"/>
  <c r="E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<sst xmlns="http://schemas.openxmlformats.org/spreadsheetml/2006/main" count="173" uniqueCount="150">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</sst>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theme="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9" sqref="A9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17" workbookViewId="0">
      <selection activeCell="A55" sqref="A55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5" t="s">
        <v>1</v>
      </c>
      <c r="B2" s="25"/>
      <c r="C2" s="25"/>
      <c r="D2" s="25"/>
    </row>
    <row r="3" spans="1:10" x14ac:dyDescent="0.2">
      <c r="B3" s="24" t="s">
        <v>23</v>
      </c>
      <c r="C3" s="24"/>
      <c r="D3" s="24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5" t="s">
        <v>24</v>
      </c>
      <c r="B31" s="25"/>
      <c r="C31" s="25"/>
      <c r="D31" s="25"/>
    </row>
    <row r="32" spans="1:4" x14ac:dyDescent="0.2">
      <c r="B32" s="24" t="s">
        <v>142</v>
      </c>
      <c r="C32" s="24"/>
      <c r="D32" s="24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5" t="s">
        <v>55</v>
      </c>
      <c r="B71" s="25"/>
      <c r="C71" s="25"/>
      <c r="D71" s="25"/>
    </row>
    <row r="72" spans="1:4" x14ac:dyDescent="0.2">
      <c r="B72" s="24" t="s">
        <v>23</v>
      </c>
      <c r="C72" s="24"/>
      <c r="D72" s="24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view="pageLayout" topLeftCell="A32" zoomScaleNormal="189" workbookViewId="0">
      <selection activeCell="C50" sqref="C50:E50"/>
    </sheetView>
  </sheetViews>
  <sheetFormatPr baseColWidth="10" defaultColWidth="8.83203125" defaultRowHeight="15" x14ac:dyDescent="0.2"/>
  <cols>
    <col min="1" max="1" width="4.6640625" customWidth="1"/>
    <col min="2" max="2" width="41.33203125" customWidth="1"/>
    <col min="3" max="3" width="11.6640625" bestFit="1" customWidth="1"/>
    <col min="4" max="4" width="12.6640625" bestFit="1" customWidth="1"/>
    <col min="5" max="5" width="11.83203125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4" t="s">
        <v>23</v>
      </c>
      <c r="D2" s="24"/>
      <c r="E2" s="24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ht="16" x14ac:dyDescent="0.25">
      <c r="A4" s="18">
        <v>1</v>
      </c>
      <c r="B4" s="7" t="s">
        <v>99</v>
      </c>
      <c r="C4" s="23"/>
    </row>
    <row r="5" spans="1:10" ht="16" x14ac:dyDescent="0.25">
      <c r="A5" s="18">
        <f>+A4+0.1</f>
        <v>1.1000000000000001</v>
      </c>
      <c r="B5" s="1" t="s">
        <v>100</v>
      </c>
      <c r="C5" s="23">
        <f>'Financial Statements'!B42/'Financial Statements'!B56</f>
        <v>0.87935602862672257</v>
      </c>
      <c r="D5" s="23">
        <f>'Financial Statements'!C42/'Financial Statements'!C56</f>
        <v>1.0745531195957954</v>
      </c>
      <c r="E5" s="23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>
        <f>('Financial Statements'!B48-'Financial Statements'!B39)/ 'Financial Statements'!B56</f>
        <v>2.2587640113779535</v>
      </c>
      <c r="D6">
        <f>'Financial Statements'!C48-'Financial Statements'!C39 / 'Financial Statements'!C56</f>
        <v>351001.94756178226</v>
      </c>
      <c r="E6">
        <f>'Financial Statements'!D48-'Financial Statements'!D39 / 'Financial Statements'!D56</f>
        <v>323887.96146766358</v>
      </c>
    </row>
    <row r="7" spans="1:10" x14ac:dyDescent="0.2">
      <c r="A7" s="18">
        <f t="shared" si="0"/>
        <v>1.3000000000000003</v>
      </c>
      <c r="B7" s="1" t="s">
        <v>102</v>
      </c>
      <c r="C7">
        <f>'Financial Statements'!B110/'Financial Statements'!B56</f>
        <v>0.1622072709797249</v>
      </c>
      <c r="D7">
        <f>'Financial Statements'!C110/'Financial Statements'!C56</f>
        <v>0.28633020138507026</v>
      </c>
      <c r="E7">
        <f>'Financial Statements'!D110/'Financial Statements'!D56</f>
        <v>0.37753339911947775</v>
      </c>
    </row>
    <row r="8" spans="1:10" x14ac:dyDescent="0.2">
      <c r="A8" s="18">
        <f t="shared" si="0"/>
        <v>1.4000000000000004</v>
      </c>
      <c r="B8" s="1" t="s">
        <v>103</v>
      </c>
      <c r="C8">
        <f>'Financial Statements'!B17/365</f>
        <v>140.67123287671234</v>
      </c>
      <c r="D8">
        <f>'Financial Statements'!C17/365</f>
        <v>120.23835616438356</v>
      </c>
      <c r="E8">
        <f>'Financial Statements'!D17/365</f>
        <v>105.93972602739726</v>
      </c>
    </row>
    <row r="9" spans="1:10" x14ac:dyDescent="0.2">
      <c r="A9" s="18">
        <f t="shared" si="0"/>
        <v>1.5000000000000004</v>
      </c>
      <c r="B9" s="1" t="s">
        <v>104</v>
      </c>
      <c r="C9">
        <f>('Financial Statements'!B39/'Financial Statements'!B12)*365</f>
        <v>8.0756980666171607</v>
      </c>
      <c r="D9">
        <f>('Financial Statements'!C39/'Financial Statements'!C12)*365</f>
        <v>11.27659274770989</v>
      </c>
      <c r="E9">
        <f>('Financial Statements'!D39/'Financial Statements'!D12)*365</f>
        <v>8.7418833562358831</v>
      </c>
    </row>
    <row r="10" spans="1:10" x14ac:dyDescent="0.2">
      <c r="A10" s="18">
        <f t="shared" si="0"/>
        <v>1.6000000000000005</v>
      </c>
      <c r="B10" s="1" t="s">
        <v>105</v>
      </c>
      <c r="C10">
        <f>('Financial Statements'!B51/'Financial Statements'!B12)*365</f>
        <v>104.68527730310539</v>
      </c>
      <c r="D10">
        <f>('Financial Statements'!C51/'Financial Statements'!C12)*365</f>
        <v>93.851071222315596</v>
      </c>
      <c r="E10">
        <f>('Financial Statements'!D51/'Financial Statements'!D12)*365</f>
        <v>91.048189715674198</v>
      </c>
    </row>
    <row r="11" spans="1:10" x14ac:dyDescent="0.2">
      <c r="A11" s="18">
        <f t="shared" si="0"/>
        <v>1.7000000000000006</v>
      </c>
      <c r="B11" s="1" t="s">
        <v>106</v>
      </c>
      <c r="C11">
        <f>('Financial Statements'!B84/'Financial Statements'!B8)*365</f>
        <v>-1.687415045342963</v>
      </c>
      <c r="D11">
        <f>('Financial Statements'!C84/'Financial Statements'!C8)*365</f>
        <v>-10.102387259203372</v>
      </c>
      <c r="E11">
        <f>('Financial Statements'!D84/'Financial Statements'!D8)*365</f>
        <v>9.1969655574376628</v>
      </c>
    </row>
    <row r="12" spans="1:10" x14ac:dyDescent="0.2">
      <c r="A12" s="18">
        <f t="shared" si="0"/>
        <v>1.8000000000000007</v>
      </c>
      <c r="B12" s="1" t="s">
        <v>107</v>
      </c>
      <c r="C12">
        <f>C9+C11-C10</f>
        <v>-98.296994281831189</v>
      </c>
      <c r="D12">
        <f>D9+D11-D10</f>
        <v>-92.67686573380908</v>
      </c>
      <c r="E12">
        <f t="shared" ref="E12" si="1">E9+E11-E10</f>
        <v>-73.109340802000645</v>
      </c>
    </row>
    <row r="13" spans="1:10" x14ac:dyDescent="0.2">
      <c r="A13" s="18">
        <f t="shared" si="0"/>
        <v>1.9000000000000008</v>
      </c>
      <c r="B13" s="1" t="s">
        <v>108</v>
      </c>
      <c r="C13">
        <f>('Financial Statements'!B42-'Financial Statements'!B56)/'Financial Statements'!B8</f>
        <v>-4.711052727678481E-2</v>
      </c>
      <c r="D13">
        <f>('Financial Statements'!C42-'Financial Statements'!C56)/'Financial Statements'!C8</f>
        <v>2.557289573748623E-2</v>
      </c>
      <c r="E13">
        <f>('Financial Statements'!D42-'Financial Statements'!D56)/'Financial Statements'!D8</f>
        <v>0.13959528623208203</v>
      </c>
    </row>
    <row r="14" spans="1:10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 s="18">
        <f>'Financial Statements'!B13</f>
        <v>170782</v>
      </c>
      <c r="D17" s="18">
        <f>'Financial Statements'!C13</f>
        <v>152836</v>
      </c>
      <c r="E17" s="18">
        <f>'Financial Statements'!D13</f>
        <v>104956</v>
      </c>
    </row>
    <row r="18" spans="1:5" x14ac:dyDescent="0.2">
      <c r="A18" s="18">
        <f>+A17+0.1</f>
        <v>2.2000000000000002</v>
      </c>
      <c r="B18" s="1" t="s">
        <v>111</v>
      </c>
      <c r="C18">
        <f>'Financial Statements'!B18/'Financial Statements'!B8</f>
        <v>0.30288744395528594</v>
      </c>
      <c r="D18">
        <f>'Financial Statements'!C18/'Financial Statements'!C8</f>
        <v>0.29782377527561593</v>
      </c>
      <c r="E18">
        <f>'Financial Statements'!D18/'Financial Statements'!D8</f>
        <v>0.24147314354406862</v>
      </c>
    </row>
    <row r="19" spans="1:5" x14ac:dyDescent="0.2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5" x14ac:dyDescent="0.2">
      <c r="A20" s="18">
        <f>+A18+0.1</f>
        <v>2.3000000000000003</v>
      </c>
      <c r="B20" s="1" t="s">
        <v>113</v>
      </c>
      <c r="C20">
        <f>C21/'Financial Statements'!B8</f>
        <v>0.30288744395528594</v>
      </c>
      <c r="D20">
        <f>D21/'Financial Statements'!C8</f>
        <v>0.29782377527561593</v>
      </c>
      <c r="E20">
        <f>E21/'Financial Statements'!D8</f>
        <v>0.24147314354406862</v>
      </c>
    </row>
    <row r="21" spans="1:5" x14ac:dyDescent="0.2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</row>
    <row r="22" spans="1:5" x14ac:dyDescent="0.2">
      <c r="A22" s="18">
        <f>+A20+0.1</f>
        <v>2.4000000000000004</v>
      </c>
      <c r="B22" s="1" t="s">
        <v>115</v>
      </c>
      <c r="C22">
        <f>'Financial Statements'!B22/'Financial Statements'!B8</f>
        <v>0.25309640705199732</v>
      </c>
      <c r="D22">
        <f>'Financial Statements'!C22/'Financial Statements'!C8</f>
        <v>0.25881793355694238</v>
      </c>
      <c r="E22">
        <f>'Financial Statements'!D22/'Financial Statements'!D8</f>
        <v>0.20913611278072236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>
        <f>('Financial Statements'!B55+'Financial Statements'!B54+'Financial Statements'!B59)/'Financial Statements'!B68</f>
        <v>2.3695334701610355</v>
      </c>
      <c r="D25">
        <f>('Financial Statements'!C55+'Financial Statements'!C54+'Financial Statements'!C59)/'Financial Statements'!C68</f>
        <v>1.9768426058012363</v>
      </c>
      <c r="E25">
        <f>('Financial Statements'!D55+'Financial Statements'!D54+'Financial Statements'!D59)/'Financial Statements'!D68</f>
        <v>1.7208099297509909</v>
      </c>
    </row>
    <row r="26" spans="1:5" x14ac:dyDescent="0.2">
      <c r="A26" s="18">
        <f t="shared" ref="A26:A30" si="2">+A25+0.1</f>
        <v>3.2</v>
      </c>
      <c r="B26" s="1" t="s">
        <v>118</v>
      </c>
      <c r="C26">
        <f>('Financial Statements'!B55+'Financial Statements'!B54+'Financial Statements'!B59)/'Financial Statements'!B48</f>
        <v>0.34037504783773442</v>
      </c>
      <c r="D26">
        <f>('Financial Statements'!C55+'Financial Statements'!C54+'Financial Statements'!C59)/'Financial Statements'!C48</f>
        <v>0.35532276169366556</v>
      </c>
      <c r="E26">
        <f>('Financial Statements'!D55+'Financial Statements'!D54+'Financial Statements'!D59)/'Financial Statements'!D48</f>
        <v>0.34714469199229364</v>
      </c>
    </row>
    <row r="27" spans="1:5" x14ac:dyDescent="0.2">
      <c r="A27" s="18">
        <f t="shared" si="2"/>
        <v>3.3000000000000003</v>
      </c>
      <c r="B27" s="1" t="s">
        <v>119</v>
      </c>
      <c r="C27">
        <f>'Financial Statements'!B59/('Financial Statements'!B59+'Financial Statements'!B68)</f>
        <v>0.66135359651409131</v>
      </c>
      <c r="D27">
        <f>'Financial Statements'!C59/('Financial Statements'!C59+'Financial Statements'!C68)</f>
        <v>0.63361518269878514</v>
      </c>
      <c r="E27">
        <f>'Financial Statements'!D59/('Financial Statements'!D59+'Financial Statements'!D68)</f>
        <v>0.60160603880345842</v>
      </c>
    </row>
    <row r="28" spans="1:5" x14ac:dyDescent="0.2">
      <c r="A28" s="18">
        <f t="shared" si="2"/>
        <v>3.4000000000000004</v>
      </c>
      <c r="B28" s="1" t="s">
        <v>120</v>
      </c>
      <c r="C28">
        <f>'Financial Statements'!B18/'Financial Statements'!B21</f>
        <v>6.1884455958549225</v>
      </c>
      <c r="D28">
        <f>'Financial Statements'!C18/'Financial Statements'!C21</f>
        <v>7.4997590693191984</v>
      </c>
      <c r="E28">
        <f>'Financial Statements'!D18/'Financial Statements'!D21</f>
        <v>6.8479338842975208</v>
      </c>
    </row>
    <row r="29" spans="1:5" x14ac:dyDescent="0.2">
      <c r="A29" s="18">
        <f t="shared" si="2"/>
        <v>3.5000000000000004</v>
      </c>
      <c r="B29" s="1" t="s">
        <v>121</v>
      </c>
      <c r="C29">
        <f>'List of Ratios'!C19/('Financial Statements'!B114+'Financial Statements'!B105)</f>
        <v>-19.547918538484577</v>
      </c>
      <c r="D29">
        <f>'List of Ratios'!D19/('Financial Statements'!C114+'Financial Statements'!C105)</f>
        <v>-19.830611908296223</v>
      </c>
      <c r="E29">
        <f>'List of Ratios'!E19/('Financial Statements'!D114+'Financial Statements'!D105)</f>
        <v>-8.0340708424223539</v>
      </c>
    </row>
    <row r="30" spans="1:5" x14ac:dyDescent="0.2">
      <c r="A30" s="18">
        <f t="shared" si="2"/>
        <v>3.6000000000000005</v>
      </c>
      <c r="B30" s="1" t="s">
        <v>122</v>
      </c>
      <c r="C30">
        <f>C31/('Financial Statements'!B27+'Financial Statements'!B28)</f>
        <v>2.4071515198522317E-3</v>
      </c>
      <c r="D30">
        <f>D31/('Financial Statements'!C27+'Financial Statements'!C28)</f>
        <v>2.2425541223905924E-3</v>
      </c>
      <c r="E30">
        <f>E31/('Financial Statements'!D27+'Financial Statements'!D28)</f>
        <v>1.2709167656168878E-3</v>
      </c>
    </row>
    <row r="31" spans="1:5" x14ac:dyDescent="0.2">
      <c r="A31" s="18"/>
      <c r="B31" s="3" t="s">
        <v>123</v>
      </c>
      <c r="C31">
        <f>'Financial Statements'!B22+'Financial Statements'!B79-'Financial Statements'!B45-('Financial Statements'!B35+'Financial Statements'!B50)-'Financial Statements'!B105</f>
        <v>78333</v>
      </c>
      <c r="D31">
        <f>'Financial Statements'!C22+'Financial Statements'!C79-'Financial Statements'!C45-('Financial Statements'!C35+'Financial Statements'!C50)-'Financial Statements'!C105</f>
        <v>75274</v>
      </c>
      <c r="E31">
        <f>'Financial Statements'!D22+'Financial Statements'!D79-'Financial Statements'!D45-('Financial Statements'!D35+'Financial Statements'!D50)-'Financial Statements'!D105</f>
        <v>44330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5" x14ac:dyDescent="0.2">
      <c r="A35" s="18">
        <f t="shared" ref="A35:A37" si="3">+A34+0.1</f>
        <v>4.1999999999999993</v>
      </c>
      <c r="B35" s="1" t="s">
        <v>126</v>
      </c>
      <c r="C35">
        <f>'Financial Statements'!B8/'Financial Statements'!B45</f>
        <v>9.3626801529073767</v>
      </c>
      <c r="D35">
        <f>'Financial Statements'!C8/'Financial Statements'!C45</f>
        <v>9.2752789046653152</v>
      </c>
      <c r="E35">
        <f>'Financial Statements'!D8/'Financial Statements'!D45</f>
        <v>7.4665451776097482</v>
      </c>
    </row>
    <row r="36" spans="1:5" x14ac:dyDescent="0.2">
      <c r="A36" s="18">
        <f t="shared" si="3"/>
        <v>4.2999999999999989</v>
      </c>
      <c r="B36" s="1" t="s">
        <v>127</v>
      </c>
      <c r="C36">
        <f>'Financial Statements'!B12/'Financial Statements'!B39</f>
        <v>45.197331176708452</v>
      </c>
      <c r="D36">
        <f>'Financial Statements'!C12/'Financial Statements'!C39</f>
        <v>32.367933130699086</v>
      </c>
      <c r="E36">
        <f>'Financial Statements'!D12/'Financial Statements'!D39</f>
        <v>41.753016498399411</v>
      </c>
    </row>
    <row r="37" spans="1:5" x14ac:dyDescent="0.2">
      <c r="A37" s="18">
        <f t="shared" si="3"/>
        <v>4.3999999999999986</v>
      </c>
      <c r="B37" s="1" t="s">
        <v>128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>
        <f>'Financial Statements'!B22/'Financial Statements'!B27</f>
        <v>6.1546144376377768E-3</v>
      </c>
      <c r="D40">
        <f>'Financial Statements'!C22/'Financial Statements'!C27</f>
        <v>5.6690292811230189E-3</v>
      </c>
      <c r="E40">
        <f>'Financial Statements'!D22/'Financial Statements'!D27</f>
        <v>3.3085872682177895E-3</v>
      </c>
    </row>
    <row r="41" spans="1:5" x14ac:dyDescent="0.2">
      <c r="A41" s="18">
        <f t="shared" ref="A41:A44" si="4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2">
      <c r="A42" s="18">
        <f t="shared" si="4"/>
        <v>5.2999999999999989</v>
      </c>
      <c r="B42" s="1" t="s">
        <v>132</v>
      </c>
      <c r="C42">
        <f>220.69/C43</f>
        <v>70624.819909812126</v>
      </c>
      <c r="D42">
        <f t="shared" ref="D42:E42" si="5">220.69/D43</f>
        <v>58421.36182723094</v>
      </c>
      <c r="E42">
        <f t="shared" si="5"/>
        <v>58608.781005371988</v>
      </c>
    </row>
    <row r="43" spans="1:5" x14ac:dyDescent="0.2">
      <c r="A43" s="18">
        <f t="shared" si="4"/>
        <v>5.3999999999999986</v>
      </c>
      <c r="B43" s="3" t="s">
        <v>133</v>
      </c>
      <c r="C43">
        <f>'Financial Statements'!B68/'Financial Statements'!B27</f>
        <v>3.124822127430853E-3</v>
      </c>
      <c r="D43">
        <f>'Financial Statements'!C68/'Financial Statements'!C27</f>
        <v>3.7775565837141027E-3</v>
      </c>
      <c r="E43">
        <f>'Financial Statements'!D68/'Financial Statements'!D27</f>
        <v>3.7654767120949319E-3</v>
      </c>
    </row>
    <row r="44" spans="1:5" x14ac:dyDescent="0.2">
      <c r="A44" s="18">
        <f t="shared" si="4"/>
        <v>5.4999999999999982</v>
      </c>
      <c r="B44" s="1" t="s">
        <v>134</v>
      </c>
      <c r="C44">
        <f>('Financial Statements'!B102/'Financial Statements'!B22)*100</f>
        <v>-14.870294480125848</v>
      </c>
      <c r="D44">
        <f>('Financial Statements'!C102/'Financial Statements'!C22)*100</f>
        <v>-15.279890156316011</v>
      </c>
      <c r="E44">
        <f>('Financial Statements'!D102/'Financial Statements'!D22)*100</f>
        <v>-24.526658654264864</v>
      </c>
    </row>
    <row r="45" spans="1:5" x14ac:dyDescent="0.2">
      <c r="A45" s="18"/>
      <c r="B45" s="3" t="s">
        <v>135</v>
      </c>
      <c r="C45">
        <f>'Financial Statements'!B102/'Financial Statements'!B27</f>
        <v>-9.1520929099307886E-4</v>
      </c>
      <c r="D45">
        <f>'Financial Statements'!C102/'Financial Statements'!C27</f>
        <v>-8.6622144708498852E-4</v>
      </c>
      <c r="E45">
        <f>'Financial Statements'!D102/'Financial Statements'!D27</f>
        <v>-8.1148590555424381E-4</v>
      </c>
    </row>
    <row r="46" spans="1:5" x14ac:dyDescent="0.2">
      <c r="A46" s="18">
        <f>+A44+0.1</f>
        <v>5.5999999999999979</v>
      </c>
      <c r="B46" s="1" t="s">
        <v>136</v>
      </c>
      <c r="C46">
        <f>(C45/220.69)*100</f>
        <v>-4.1470356200692325E-4</v>
      </c>
      <c r="D46">
        <f t="shared" ref="D46:E46" si="6">(D45/220.69)*100</f>
        <v>-3.9250597991979182E-4</v>
      </c>
      <c r="E46">
        <f t="shared" si="6"/>
        <v>-3.6770397641680357E-4</v>
      </c>
    </row>
    <row r="47" spans="1:5" x14ac:dyDescent="0.2">
      <c r="A47" s="18">
        <f t="shared" ref="A47:A50" si="7">+A45+0.1</f>
        <v>0.1</v>
      </c>
      <c r="B47" s="1" t="s">
        <v>137</v>
      </c>
      <c r="C47">
        <f>('Financial Statements'!B22/'Financial Statements'!B68)*100</f>
        <v>196.95887275023682</v>
      </c>
      <c r="D47">
        <f>('Financial Statements'!C22/'Financial Statements'!C68)*100</f>
        <v>150.07132667617688</v>
      </c>
      <c r="E47">
        <f>('Financial Statements'!D22/'Financial Statements'!D68)*100</f>
        <v>87.866358530127485</v>
      </c>
    </row>
    <row r="48" spans="1:5" x14ac:dyDescent="0.2">
      <c r="A48" s="18">
        <f t="shared" si="7"/>
        <v>5.6999999999999975</v>
      </c>
      <c r="B48" s="1" t="s">
        <v>138</v>
      </c>
      <c r="C48">
        <f>(('Financial Statements'!B18)/'Financial Statements'!B48-'Financial Statements'!B56)*100</f>
        <v>-15398166.141656391</v>
      </c>
      <c r="D48">
        <f>(('Financial Statements'!C18)/'Financial Statements'!C48-'Financial Statements'!C56)*100</f>
        <v>-12548068.960575722</v>
      </c>
      <c r="E48">
        <f>(('Financial Statements'!D18)/'Financial Statements'!D48-'Financial Statements'!D56)*100</f>
        <v>-10539179.533665959</v>
      </c>
    </row>
    <row r="49" spans="1:5" x14ac:dyDescent="0.2">
      <c r="A49" s="18">
        <f t="shared" si="7"/>
        <v>0.2</v>
      </c>
      <c r="B49" s="1" t="s">
        <v>128</v>
      </c>
      <c r="C49">
        <f>('Financial Statements'!B22/'Financial Statements'!B48)*100</f>
        <v>28.292440929256852</v>
      </c>
      <c r="D49">
        <f>('Financial Statements'!C22/'Financial Statements'!C48)*100</f>
        <v>26.974205275183614</v>
      </c>
      <c r="E49">
        <f>('Financial Statements'!D22/'Financial Statements'!D48)*100</f>
        <v>17.725571802598431</v>
      </c>
    </row>
    <row r="50" spans="1:5" x14ac:dyDescent="0.2">
      <c r="A50" s="18">
        <f t="shared" si="7"/>
        <v>5.7999999999999972</v>
      </c>
      <c r="B50" s="1" t="s">
        <v>139</v>
      </c>
      <c r="C50">
        <f>C51/C19</f>
        <v>27415.044434085841</v>
      </c>
      <c r="D50">
        <f t="shared" ref="D50:E50" si="8">D51/D19</f>
        <v>30656.20500761022</v>
      </c>
      <c r="E50">
        <f t="shared" si="8"/>
        <v>49512.677985493385</v>
      </c>
    </row>
    <row r="51" spans="1:5" x14ac:dyDescent="0.2">
      <c r="A51" s="18"/>
      <c r="B51" s="3" t="s">
        <v>140</v>
      </c>
      <c r="C51">
        <f>(220.69*'Financial Statements'!B27)+('Financial Statements'!B55+'Financial Statements'!B59)-'Financial Statements'!B36</f>
        <v>3578787315.4699998</v>
      </c>
      <c r="D51">
        <f>(220.69*'Financial Statements'!C27)+('Financial Statements'!C55+'Financial Statements'!C59)-'Financial Statements'!C36</f>
        <v>3685887496.6799998</v>
      </c>
      <c r="E51">
        <f>(220.69*'Financial Statements'!D27)+('Financial Statements'!D55+'Financial Statements'!D59)-'Financial Statements'!D36</f>
        <v>3829508566.1100001</v>
      </c>
    </row>
  </sheetData>
  <mergeCells count="1">
    <mergeCell ref="C2:E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Phadungyot, Parnward (Student)</cp:lastModifiedBy>
  <dcterms:created xsi:type="dcterms:W3CDTF">2020-05-18T16:32:37Z</dcterms:created>
  <dcterms:modified xsi:type="dcterms:W3CDTF">2024-10-03T19:43:06Z</dcterms:modified>
</cp:coreProperties>
</file>