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13_ncr:1_{CD14975D-D032-42BF-B24D-440A190ABC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6" i="1" l="1"/>
  <c r="G175" i="1"/>
  <c r="G176" i="1" s="1"/>
  <c r="F175" i="1"/>
  <c r="F176" i="1" s="1"/>
  <c r="B175" i="1"/>
  <c r="G172" i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F164" i="1"/>
  <c r="F165" i="1" s="1"/>
  <c r="F163" i="1"/>
  <c r="E163" i="1"/>
  <c r="D163" i="1"/>
  <c r="G161" i="1"/>
  <c r="G163" i="1" s="1"/>
  <c r="G164" i="1" s="1"/>
  <c r="G165" i="1" s="1"/>
  <c r="F161" i="1"/>
  <c r="E161" i="1"/>
  <c r="E164" i="1" s="1"/>
  <c r="E165" i="1" s="1"/>
  <c r="D161" i="1"/>
  <c r="D164" i="1" s="1"/>
  <c r="D165" i="1" s="1"/>
  <c r="C161" i="1"/>
  <c r="C163" i="1" s="1"/>
  <c r="B161" i="1"/>
  <c r="B163" i="1" s="1"/>
  <c r="G153" i="1"/>
  <c r="G154" i="1" s="1"/>
  <c r="F153" i="1"/>
  <c r="F154" i="1" s="1"/>
  <c r="G150" i="1"/>
  <c r="F150" i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43" i="1"/>
  <c r="E142" i="1"/>
  <c r="E143" i="1" s="1"/>
  <c r="B142" i="1"/>
  <c r="G139" i="1"/>
  <c r="G142" i="1" s="1"/>
  <c r="G143" i="1" s="1"/>
  <c r="F139" i="1"/>
  <c r="F142" i="1" s="1"/>
  <c r="F143" i="1" s="1"/>
  <c r="E139" i="1"/>
  <c r="D139" i="1"/>
  <c r="D142" i="1" s="1"/>
  <c r="D143" i="1" s="1"/>
  <c r="C139" i="1"/>
  <c r="C142" i="1" s="1"/>
  <c r="C143" i="1" s="1"/>
  <c r="B139" i="1"/>
  <c r="G97" i="1"/>
  <c r="F97" i="1"/>
  <c r="E97" i="1"/>
  <c r="D97" i="1"/>
  <c r="C97" i="1"/>
  <c r="B97" i="1"/>
  <c r="D94" i="1"/>
  <c r="C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C76" i="1"/>
  <c r="B76" i="1"/>
  <c r="B94" i="1" s="1"/>
  <c r="F60" i="1"/>
  <c r="E59" i="1"/>
  <c r="E60" i="1" s="1"/>
  <c r="G58" i="1"/>
  <c r="G59" i="1" s="1"/>
  <c r="G60" i="1" s="1"/>
  <c r="F58" i="1"/>
  <c r="E58" i="1"/>
  <c r="D58" i="1"/>
  <c r="D59" i="1" s="1"/>
  <c r="D60" i="1" s="1"/>
  <c r="C58" i="1"/>
  <c r="C59" i="1" s="1"/>
  <c r="C60" i="1" s="1"/>
  <c r="B58" i="1"/>
  <c r="G45" i="1"/>
  <c r="F45" i="1"/>
  <c r="E45" i="1"/>
  <c r="D45" i="1"/>
  <c r="C45" i="1"/>
  <c r="B45" i="1"/>
  <c r="B59" i="1" s="1"/>
  <c r="B60" i="1" s="1"/>
  <c r="E36" i="1"/>
  <c r="G30" i="1"/>
  <c r="G36" i="1" s="1"/>
  <c r="F30" i="1"/>
  <c r="F36" i="1" s="1"/>
  <c r="E30" i="1"/>
  <c r="D30" i="1"/>
  <c r="C30" i="1"/>
  <c r="B30" i="1"/>
  <c r="G12" i="1"/>
  <c r="F12" i="1"/>
  <c r="E12" i="1"/>
  <c r="D12" i="1"/>
  <c r="C12" i="1"/>
  <c r="B12" i="1"/>
  <c r="H7" i="1"/>
  <c r="G7" i="1"/>
  <c r="F7" i="1"/>
  <c r="E7" i="1"/>
  <c r="D7" i="1"/>
  <c r="C7" i="1"/>
  <c r="B7" i="1"/>
  <c r="H4" i="1"/>
  <c r="H10" i="1" s="1"/>
  <c r="H12" i="1" s="1"/>
  <c r="H20" i="1" s="1"/>
  <c r="G4" i="1"/>
  <c r="F4" i="1"/>
  <c r="E4" i="1"/>
  <c r="D4" i="1"/>
  <c r="C4" i="1"/>
  <c r="B4" i="1"/>
  <c r="A51" i="3"/>
  <c r="B164" i="1" l="1"/>
  <c r="B165" i="1" s="1"/>
  <c r="C164" i="1"/>
  <c r="C165" i="1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H163" i="1"/>
  <c r="H164" i="1" s="1"/>
  <c r="H165" i="1" s="1"/>
  <c r="I161" i="1"/>
  <c r="I163" i="1" s="1"/>
  <c r="H161" i="1"/>
  <c r="H125" i="1"/>
  <c r="I125" i="1"/>
  <c r="H154" i="1"/>
  <c r="I150" i="1"/>
  <c r="I153" i="1" s="1"/>
  <c r="I154" i="1" s="1"/>
  <c r="H150" i="1"/>
  <c r="H153" i="1" s="1"/>
  <c r="I164" i="1" l="1"/>
  <c r="I165" i="1" s="1"/>
  <c r="M41" i="3"/>
  <c r="C36" i="3"/>
  <c r="G36" i="3"/>
  <c r="H36" i="3"/>
  <c r="D36" i="3"/>
  <c r="F37" i="3"/>
  <c r="F36" i="3"/>
  <c r="E36" i="3"/>
  <c r="L32" i="3"/>
  <c r="M33" i="3"/>
  <c r="L31" i="3"/>
  <c r="L28" i="3"/>
  <c r="L27" i="3" s="1"/>
  <c r="M29" i="3"/>
  <c r="K21" i="3"/>
  <c r="I119" i="1"/>
  <c r="H119" i="1"/>
  <c r="I115" i="1"/>
  <c r="H115" i="1"/>
  <c r="I111" i="1"/>
  <c r="H111" i="1"/>
  <c r="H107" i="1"/>
  <c r="H21" i="3" s="1"/>
  <c r="G21" i="3"/>
  <c r="F21" i="3"/>
  <c r="E21" i="3"/>
  <c r="E37" i="3" s="1"/>
  <c r="D21" i="3"/>
  <c r="D37" i="3" s="1"/>
  <c r="C21" i="3"/>
  <c r="C37" i="3" s="1"/>
  <c r="B21" i="3"/>
  <c r="I107" i="1"/>
  <c r="I21" i="3" s="1"/>
  <c r="I50" i="3" s="1"/>
  <c r="J50" i="3" s="1"/>
  <c r="I139" i="1"/>
  <c r="I142" i="1" s="1"/>
  <c r="H139" i="1"/>
  <c r="H142" i="1" s="1"/>
  <c r="H50" i="3" l="1"/>
  <c r="H44" i="3"/>
  <c r="H22" i="3"/>
  <c r="H47" i="3"/>
  <c r="H40" i="3"/>
  <c r="H37" i="3"/>
  <c r="B22" i="3"/>
  <c r="B44" i="3"/>
  <c r="B47" i="3"/>
  <c r="B50" i="3"/>
  <c r="B40" i="3"/>
  <c r="J49" i="3"/>
  <c r="K50" i="3"/>
  <c r="G44" i="3"/>
  <c r="G50" i="3"/>
  <c r="G47" i="3"/>
  <c r="G40" i="3"/>
  <c r="G22" i="3"/>
  <c r="D47" i="3"/>
  <c r="D40" i="3"/>
  <c r="D22" i="3"/>
  <c r="D50" i="3"/>
  <c r="D44" i="3"/>
  <c r="J48" i="3"/>
  <c r="J38" i="3" s="1"/>
  <c r="C50" i="3"/>
  <c r="C22" i="3"/>
  <c r="C44" i="3"/>
  <c r="C47" i="3"/>
  <c r="C40" i="3"/>
  <c r="E50" i="3"/>
  <c r="E22" i="3"/>
  <c r="E44" i="3"/>
  <c r="E47" i="3"/>
  <c r="E40" i="3"/>
  <c r="B37" i="3"/>
  <c r="N41" i="3"/>
  <c r="F50" i="3"/>
  <c r="F47" i="3"/>
  <c r="F40" i="3"/>
  <c r="F22" i="3"/>
  <c r="F44" i="3"/>
  <c r="K48" i="3"/>
  <c r="K38" i="3" s="1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N31" i="3" l="1"/>
  <c r="L50" i="3"/>
  <c r="K49" i="3"/>
  <c r="J42" i="3"/>
  <c r="K47" i="3"/>
  <c r="J45" i="3"/>
  <c r="J46" i="3" s="1"/>
  <c r="K37" i="3"/>
  <c r="J35" i="3"/>
  <c r="J36" i="3" s="1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I7" i="1"/>
  <c r="I4" i="1"/>
  <c r="I10" i="1" s="1"/>
  <c r="L49" i="3" l="1"/>
  <c r="M50" i="3"/>
  <c r="J43" i="3"/>
  <c r="J44" i="3"/>
  <c r="L48" i="3"/>
  <c r="L38" i="3" s="1"/>
  <c r="L47" i="3"/>
  <c r="K45" i="3"/>
  <c r="K46" i="3" s="1"/>
  <c r="L37" i="3"/>
  <c r="K35" i="3"/>
  <c r="M22" i="3"/>
  <c r="N22" i="3"/>
  <c r="H143" i="1"/>
  <c r="I12" i="1"/>
  <c r="I20" i="1" s="1"/>
  <c r="I143" i="1"/>
  <c r="H64" i="1"/>
  <c r="H76" i="1" s="1"/>
  <c r="H94" i="1" s="1"/>
  <c r="H96" i="1" s="1"/>
  <c r="I59" i="1"/>
  <c r="I60" i="1" s="1"/>
  <c r="H60" i="1"/>
  <c r="M49" i="3" l="1"/>
  <c r="N50" i="3"/>
  <c r="M48" i="3"/>
  <c r="M38" i="3" s="1"/>
  <c r="K36" i="3"/>
  <c r="K42" i="3"/>
  <c r="M47" i="3"/>
  <c r="L45" i="3"/>
  <c r="L46" i="3" s="1"/>
  <c r="L42" i="3"/>
  <c r="M37" i="3"/>
  <c r="L35" i="3"/>
  <c r="L36" i="3" s="1"/>
  <c r="I64" i="1"/>
  <c r="I76" i="1" s="1"/>
  <c r="I94" i="1" s="1"/>
  <c r="I95" i="1"/>
  <c r="I96" i="1" s="1"/>
  <c r="I97" i="1" s="1"/>
  <c r="H97" i="1"/>
  <c r="K44" i="3" l="1"/>
  <c r="K43" i="3"/>
  <c r="L44" i="3"/>
  <c r="L43" i="3"/>
  <c r="N47" i="3"/>
  <c r="M45" i="3"/>
  <c r="M46" i="3" s="1"/>
  <c r="N49" i="3"/>
  <c r="N48" i="3"/>
  <c r="N38" i="3" s="1"/>
  <c r="N42" i="3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44" i="3" l="1"/>
  <c r="N45" i="3"/>
  <c r="N46" i="3" s="1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<sst xmlns="http://schemas.openxmlformats.org/spreadsheetml/2006/main" count="277" uniqueCount="154">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</sst>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3" applyNumberFormat="1" applyFont="1"/>
    <xf numFmtId="165" fontId="2" fillId="0" borderId="0" xfId="3" applyNumberFormat="1" applyFont="1"/>
    <xf numFmtId="3" fontId="2" fillId="0" borderId="0" xfId="0" applyNumberFormat="1" applyFont="1"/>
    <xf numFmtId="3" fontId="2" fillId="0" borderId="5" xfId="0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00" activePane="bottomLeft" state="frozen"/>
      <selection pane="bottomLeft" activeCell="K198" sqref="K19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v>6689</v>
      </c>
      <c r="C10" s="5">
        <v>7178</v>
      </c>
      <c r="D10" s="5">
        <v>7250</v>
      </c>
      <c r="E10" s="5">
        <v>7383</v>
      </c>
      <c r="F10" s="5">
        <v>8207</v>
      </c>
      <c r="G10" s="5">
        <v>6392</v>
      </c>
      <c r="H10" s="5">
        <f t="shared" ref="H10" si="3">+H4-H7-H8-H9</f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5757</v>
      </c>
      <c r="C12" s="7">
        <f>+C10-C11</f>
        <v>6315</v>
      </c>
      <c r="D12" s="7">
        <f t="shared" si="4"/>
        <v>6604</v>
      </c>
      <c r="E12" s="7">
        <f t="shared" si="4"/>
        <v>4991</v>
      </c>
      <c r="F12" s="7">
        <f t="shared" si="4"/>
        <v>7435</v>
      </c>
      <c r="G12" s="7">
        <f t="shared" si="4"/>
        <v>6044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C17" s="53">
        <v>1697.9</v>
      </c>
      <c r="D17" s="53">
        <v>1657.8</v>
      </c>
      <c r="E17" s="53">
        <v>1623.8</v>
      </c>
      <c r="F17" s="53">
        <v>1579.7</v>
      </c>
      <c r="G17" s="53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C18" s="53">
        <v>1742.5</v>
      </c>
      <c r="D18" s="53">
        <v>1692</v>
      </c>
      <c r="E18" s="53">
        <v>1659.1</v>
      </c>
      <c r="F18" s="53">
        <v>1618.4</v>
      </c>
      <c r="G18" s="53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5">+SUM(B25:B29)</f>
        <v>15587</v>
      </c>
      <c r="C30" s="5">
        <f t="shared" si="5"/>
        <v>15025</v>
      </c>
      <c r="D30" s="5">
        <f t="shared" si="5"/>
        <v>16061</v>
      </c>
      <c r="E30" s="5">
        <f t="shared" si="5"/>
        <v>15134</v>
      </c>
      <c r="F30" s="5">
        <f t="shared" si="5"/>
        <v>16525</v>
      </c>
      <c r="G30" s="5">
        <f t="shared" si="5"/>
        <v>20556</v>
      </c>
      <c r="H30" s="5">
        <f t="shared" ref="B30:H30" si="6">+SUM(H25:H29)</f>
        <v>26291</v>
      </c>
      <c r="I30" s="5">
        <f>+SUM(I25:I29)</f>
        <v>28213</v>
      </c>
    </row>
    <row r="31" spans="1:9" x14ac:dyDescent="0.3">
      <c r="A31" s="2" t="s">
        <v>37</v>
      </c>
      <c r="B31" s="8">
        <v>2996</v>
      </c>
      <c r="C31" s="8">
        <v>3451</v>
      </c>
      <c r="D31" s="8">
        <v>3975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F32" t="s">
        <v>153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v>21597</v>
      </c>
      <c r="C36" s="7">
        <v>21396</v>
      </c>
      <c r="D36" s="7">
        <v>23259</v>
      </c>
      <c r="E36" s="7">
        <f t="shared" ref="E36:G36" si="7">+SUM(E30:E35)</f>
        <v>22536</v>
      </c>
      <c r="F36" s="7">
        <f t="shared" si="7"/>
        <v>23717</v>
      </c>
      <c r="G36" s="7">
        <f t="shared" si="7"/>
        <v>31342</v>
      </c>
      <c r="H36" s="7">
        <f t="shared" ref="B36:H36" si="8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54"/>
      <c r="C42" s="54"/>
      <c r="D42" s="54"/>
      <c r="E42" s="54"/>
      <c r="F42" t="s">
        <v>153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ref="B45:H45" si="10">+SUM(H39:H44)</f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0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1">+SUM(B53:B57)</f>
        <v>12707</v>
      </c>
      <c r="C58" s="5">
        <f t="shared" si="11"/>
        <v>12258</v>
      </c>
      <c r="D58" s="5">
        <f t="shared" si="11"/>
        <v>12407</v>
      </c>
      <c r="E58" s="5">
        <f t="shared" si="11"/>
        <v>9812</v>
      </c>
      <c r="F58" s="5">
        <f t="shared" si="11"/>
        <v>9040</v>
      </c>
      <c r="G58" s="5">
        <f t="shared" si="11"/>
        <v>8055</v>
      </c>
      <c r="H58" s="5">
        <f t="shared" ref="B58:H58" si="12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3">+SUM(B45:B50)+B58</f>
        <v>21597</v>
      </c>
      <c r="C59" s="7">
        <f t="shared" si="13"/>
        <v>21396</v>
      </c>
      <c r="D59" s="7">
        <f t="shared" si="13"/>
        <v>23259</v>
      </c>
      <c r="E59" s="7">
        <f t="shared" si="13"/>
        <v>22536</v>
      </c>
      <c r="F59" s="7">
        <v>23717</v>
      </c>
      <c r="G59" s="7">
        <f t="shared" si="13"/>
        <v>31342</v>
      </c>
      <c r="H59" s="7">
        <f t="shared" ref="B59:H59" si="14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15">+B59-B36</f>
        <v>0</v>
      </c>
      <c r="C60" s="13">
        <f t="shared" si="15"/>
        <v>0</v>
      </c>
      <c r="D60" s="13">
        <f t="shared" si="15"/>
        <v>0</v>
      </c>
      <c r="E60" s="13">
        <f t="shared" si="15"/>
        <v>0</v>
      </c>
      <c r="F60" s="13">
        <f>+F59-F36</f>
        <v>0</v>
      </c>
      <c r="G60" s="13">
        <f t="shared" si="15"/>
        <v>0</v>
      </c>
      <c r="H60" s="13">
        <f t="shared" ref="B60:H60" si="16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55"/>
      <c r="C64" s="56">
        <v>3760</v>
      </c>
      <c r="D64" s="56">
        <v>4240</v>
      </c>
      <c r="E64" s="56">
        <v>1933</v>
      </c>
      <c r="F64" s="56">
        <v>4029</v>
      </c>
      <c r="G64" s="56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54"/>
      <c r="C65" s="54"/>
      <c r="D65" s="54"/>
      <c r="E65" s="54"/>
      <c r="F65" s="54"/>
      <c r="G65" s="54"/>
      <c r="H65" s="3"/>
      <c r="I65" s="3"/>
    </row>
    <row r="66" spans="1:9" x14ac:dyDescent="0.3">
      <c r="A66" s="11" t="s">
        <v>66</v>
      </c>
      <c r="B66">
        <v>572</v>
      </c>
      <c r="C66">
        <v>632</v>
      </c>
      <c r="D66">
        <v>675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4"/>
      <c r="C71" s="54"/>
      <c r="D71" s="54"/>
      <c r="E71" s="54"/>
      <c r="F71" s="54"/>
      <c r="G71" s="54"/>
      <c r="H71" s="3"/>
      <c r="I71" s="3"/>
    </row>
    <row r="72" spans="1:9" x14ac:dyDescent="0.3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17">+SUM(B64:B75)</f>
        <v>1373</v>
      </c>
      <c r="C76" s="26">
        <f t="shared" si="17"/>
        <v>3382</v>
      </c>
      <c r="D76" s="26">
        <f t="shared" si="17"/>
        <v>3815</v>
      </c>
      <c r="E76" s="26">
        <f t="shared" si="17"/>
        <v>4955</v>
      </c>
      <c r="F76" s="26">
        <f t="shared" si="17"/>
        <v>5903</v>
      </c>
      <c r="G76" s="26">
        <f t="shared" si="17"/>
        <v>2485</v>
      </c>
      <c r="H76" s="26">
        <f t="shared" ref="B76:H76" si="18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t="s">
        <v>153</v>
      </c>
      <c r="C82">
        <v>6</v>
      </c>
      <c r="D82">
        <v>-34</v>
      </c>
      <c r="E82">
        <v>-22</v>
      </c>
      <c r="F82">
        <v>5</v>
      </c>
      <c r="G82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19">+SUM(B78:B82)</f>
        <v>-28</v>
      </c>
      <c r="C83" s="26">
        <f t="shared" si="19"/>
        <v>-1194</v>
      </c>
      <c r="D83" s="26">
        <f t="shared" si="19"/>
        <v>-1021</v>
      </c>
      <c r="E83" s="26">
        <f t="shared" si="19"/>
        <v>276</v>
      </c>
      <c r="F83" s="26">
        <f t="shared" si="19"/>
        <v>-264</v>
      </c>
      <c r="G83" s="26">
        <f t="shared" si="19"/>
        <v>-1028</v>
      </c>
      <c r="H83" s="26">
        <f t="shared" ref="B83:H83" si="20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t="s">
        <v>153</v>
      </c>
      <c r="C85">
        <v>981</v>
      </c>
      <c r="D85" s="8">
        <v>1482</v>
      </c>
      <c r="E85" t="s">
        <v>153</v>
      </c>
      <c r="F85" t="s">
        <v>153</v>
      </c>
      <c r="G85" t="s">
        <v>153</v>
      </c>
      <c r="H85" s="3">
        <v>0</v>
      </c>
      <c r="I85" s="3">
        <v>0</v>
      </c>
    </row>
    <row r="86" spans="1:9" x14ac:dyDescent="0.3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153</v>
      </c>
      <c r="G86" s="8">
        <v>6134</v>
      </c>
      <c r="H86" s="3">
        <v>-52</v>
      </c>
      <c r="I86" s="3">
        <v>15</v>
      </c>
    </row>
    <row r="87" spans="1:9" x14ac:dyDescent="0.3">
      <c r="A87" s="2" t="s">
        <v>84</v>
      </c>
      <c r="B87">
        <v>-19</v>
      </c>
      <c r="C87" t="s">
        <v>153</v>
      </c>
      <c r="D87" t="s">
        <v>153</v>
      </c>
      <c r="E87">
        <v>13</v>
      </c>
      <c r="F87">
        <v>-325</v>
      </c>
      <c r="G87">
        <v>49</v>
      </c>
      <c r="H87" s="3">
        <v>-197</v>
      </c>
      <c r="I87" s="3">
        <v>0</v>
      </c>
    </row>
    <row r="88" spans="1:9" x14ac:dyDescent="0.3">
      <c r="A88" s="2" t="s">
        <v>85</v>
      </c>
      <c r="B88">
        <v>514</v>
      </c>
      <c r="C88">
        <v>507</v>
      </c>
      <c r="D88" t="s">
        <v>153</v>
      </c>
      <c r="E88">
        <v>733</v>
      </c>
      <c r="F88">
        <v>700</v>
      </c>
      <c r="G8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54"/>
      <c r="C91" s="54"/>
      <c r="D91" s="54"/>
      <c r="E91">
        <v>-84</v>
      </c>
      <c r="F91">
        <v>-50</v>
      </c>
      <c r="G91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G92" si="21">+SUM(B85:B91)</f>
        <v>-3001</v>
      </c>
      <c r="C92" s="26">
        <f t="shared" si="21"/>
        <v>-2839</v>
      </c>
      <c r="D92" s="26">
        <f t="shared" si="21"/>
        <v>-2547</v>
      </c>
      <c r="E92" s="26">
        <f t="shared" si="21"/>
        <v>-4822</v>
      </c>
      <c r="F92" s="26">
        <f t="shared" si="21"/>
        <v>-5293</v>
      </c>
      <c r="G92" s="26">
        <f t="shared" si="21"/>
        <v>2491</v>
      </c>
      <c r="H92" s="26">
        <f t="shared" ref="B92:H92" si="22">+SUM(H85:H91)</f>
        <v>-1459</v>
      </c>
      <c r="I92" s="26">
        <f>+SUM(I85:I91)</f>
        <v>-4836</v>
      </c>
    </row>
    <row r="93" spans="1:9" x14ac:dyDescent="0.3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3">+B76+B83+B92+B93</f>
        <v>-1739</v>
      </c>
      <c r="C94" s="26">
        <f t="shared" si="23"/>
        <v>-756</v>
      </c>
      <c r="D94" s="26">
        <f t="shared" si="23"/>
        <v>227</v>
      </c>
      <c r="E94" s="26">
        <f t="shared" si="23"/>
        <v>454</v>
      </c>
      <c r="F94" s="26">
        <f t="shared" si="23"/>
        <v>217</v>
      </c>
      <c r="G94" s="26">
        <f t="shared" si="23"/>
        <v>3882</v>
      </c>
      <c r="H94" s="26">
        <f t="shared" ref="B94: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57">
        <v>3852</v>
      </c>
      <c r="C96" s="57">
        <v>3138</v>
      </c>
      <c r="D96" s="57">
        <v>3808</v>
      </c>
      <c r="E96" s="57">
        <v>4249</v>
      </c>
      <c r="F96" s="57">
        <v>4466</v>
      </c>
      <c r="G96" s="5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B97:H97" si="26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7568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4317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0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1250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1">+B107+B111+B115+B119+B123</f>
        <v>28701</v>
      </c>
      <c r="C124" s="5">
        <f t="shared" si="31"/>
        <v>30507</v>
      </c>
      <c r="D124" s="5">
        <f t="shared" si="31"/>
        <v>32233</v>
      </c>
      <c r="E124" s="5">
        <f t="shared" si="31"/>
        <v>34485</v>
      </c>
      <c r="F124" s="5">
        <f t="shared" si="31"/>
        <v>37218</v>
      </c>
      <c r="G124" s="5">
        <f t="shared" si="31"/>
        <v>35568</v>
      </c>
      <c r="H124" s="5">
        <f t="shared" si="31"/>
        <v>42293</v>
      </c>
      <c r="I124" s="5">
        <f t="shared" si="31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18318</v>
      </c>
      <c r="C126" s="3">
        <v>19871</v>
      </c>
      <c r="D126" s="3">
        <v>21081</v>
      </c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">
      <c r="A127" s="11" t="s">
        <v>114</v>
      </c>
      <c r="B127" s="3">
        <v>8636</v>
      </c>
      <c r="C127" s="3">
        <v>9067</v>
      </c>
      <c r="D127" s="3">
        <v>9654</v>
      </c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">
      <c r="A128" s="11" t="s">
        <v>115</v>
      </c>
      <c r="B128" s="3">
        <v>1632</v>
      </c>
      <c r="C128" s="3">
        <v>1496</v>
      </c>
      <c r="D128" s="3">
        <v>1425</v>
      </c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32">+B124+B125+B130</f>
        <v>30601</v>
      </c>
      <c r="C131" s="7">
        <f t="shared" si="32"/>
        <v>32376</v>
      </c>
      <c r="D131" s="7">
        <f t="shared" si="32"/>
        <v>34350</v>
      </c>
      <c r="E131" s="7">
        <f t="shared" si="32"/>
        <v>36397</v>
      </c>
      <c r="F131" s="7">
        <f t="shared" si="32"/>
        <v>39117</v>
      </c>
      <c r="G131" s="7">
        <f t="shared" si="32"/>
        <v>37403</v>
      </c>
      <c r="H131" s="7">
        <f t="shared" si="3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3">+C131-C2</f>
        <v>0</v>
      </c>
      <c r="D132" s="13">
        <f t="shared" si="33"/>
        <v>0</v>
      </c>
      <c r="E132" s="13">
        <f t="shared" si="33"/>
        <v>0</v>
      </c>
      <c r="F132" s="13">
        <f t="shared" si="33"/>
        <v>0</v>
      </c>
      <c r="G132" s="13">
        <f t="shared" si="3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54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54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34">+SUM(B134:B138)</f>
        <v>4817</v>
      </c>
      <c r="C139" s="5">
        <f t="shared" si="34"/>
        <v>5328</v>
      </c>
      <c r="D139" s="5">
        <f t="shared" si="34"/>
        <v>5192</v>
      </c>
      <c r="E139" s="5">
        <f t="shared" si="34"/>
        <v>5525</v>
      </c>
      <c r="F139" s="5">
        <f t="shared" si="34"/>
        <v>6357</v>
      </c>
      <c r="G139" s="5">
        <f t="shared" si="34"/>
        <v>4646</v>
      </c>
      <c r="H139" s="5">
        <f t="shared" ref="B139:I139" si="35">+SUM(H134:H138)</f>
        <v>8641</v>
      </c>
      <c r="I139" s="5">
        <f t="shared" si="35"/>
        <v>8406</v>
      </c>
    </row>
    <row r="140" spans="1:9" x14ac:dyDescent="0.3">
      <c r="A140" s="2" t="s">
        <v>104</v>
      </c>
      <c r="B140" s="8">
        <v>1982</v>
      </c>
      <c r="C140" s="8">
        <v>1955</v>
      </c>
      <c r="D140" s="8">
        <v>2042</v>
      </c>
      <c r="E140" s="8">
        <v>1886</v>
      </c>
      <c r="F140" s="8">
        <v>1906</v>
      </c>
      <c r="G140" s="8">
        <v>1846</v>
      </c>
      <c r="H140" s="3">
        <v>543</v>
      </c>
      <c r="I140" s="3">
        <v>669</v>
      </c>
    </row>
    <row r="141" spans="1:9" x14ac:dyDescent="0.3">
      <c r="A141" s="2" t="s">
        <v>108</v>
      </c>
      <c r="B141">
        <v>-82</v>
      </c>
      <c r="C141">
        <v>-86</v>
      </c>
      <c r="D141">
        <v>75</v>
      </c>
      <c r="E141">
        <v>26</v>
      </c>
      <c r="F141">
        <v>-7</v>
      </c>
      <c r="G141">
        <v>-11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6">+SUM(B139:B141)</f>
        <v>6717</v>
      </c>
      <c r="C142" s="7">
        <f t="shared" ref="C142:G142" si="37">+SUM(C139:C141)</f>
        <v>7197</v>
      </c>
      <c r="D142" s="7">
        <f t="shared" si="37"/>
        <v>7309</v>
      </c>
      <c r="E142" s="7">
        <f t="shared" si="37"/>
        <v>7437</v>
      </c>
      <c r="F142" s="7">
        <f t="shared" si="37"/>
        <v>8256</v>
      </c>
      <c r="G142" s="7">
        <f t="shared" si="37"/>
        <v>6481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G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ref="B143:H143" si="40">+H142-H10-H8</f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>
        <v>451</v>
      </c>
      <c r="C146">
        <v>589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>
        <v>340</v>
      </c>
      <c r="C148">
        <v>340</v>
      </c>
      <c r="D148">
        <v>326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484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1">+SUM(B145:B149)</f>
        <v>2161</v>
      </c>
      <c r="C150" s="5">
        <f t="shared" si="41"/>
        <v>2389</v>
      </c>
      <c r="D150" s="5">
        <f t="shared" si="41"/>
        <v>2612</v>
      </c>
      <c r="E150" s="5">
        <f t="shared" si="41"/>
        <v>2889</v>
      </c>
      <c r="F150" s="5">
        <f t="shared" si="41"/>
        <v>2971</v>
      </c>
      <c r="G150" s="5">
        <f t="shared" si="41"/>
        <v>2870</v>
      </c>
      <c r="H150" s="5">
        <f t="shared" ref="B150:I150" si="42">+SUM(H145:H149)</f>
        <v>2971</v>
      </c>
      <c r="I150" s="5">
        <f t="shared" si="42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>
        <v>1238</v>
      </c>
      <c r="E152">
        <v>1450</v>
      </c>
      <c r="F152">
        <v>1673</v>
      </c>
      <c r="G152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3">+SUM(B150:B152)</f>
        <v>2996</v>
      </c>
      <c r="C153" s="7">
        <f t="shared" si="43"/>
        <v>3451</v>
      </c>
      <c r="D153" s="7">
        <f t="shared" si="43"/>
        <v>3975</v>
      </c>
      <c r="E153" s="7">
        <f t="shared" si="43"/>
        <v>4454</v>
      </c>
      <c r="F153" s="7">
        <f t="shared" si="43"/>
        <v>4744</v>
      </c>
      <c r="G153" s="7">
        <f t="shared" si="43"/>
        <v>4866</v>
      </c>
      <c r="H153" s="7">
        <f t="shared" ref="B153:H153" si="44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45">+B153-B31</f>
        <v>0</v>
      </c>
      <c r="C154" s="13">
        <f t="shared" si="45"/>
        <v>0</v>
      </c>
      <c r="D154" s="13">
        <f t="shared" si="45"/>
        <v>0</v>
      </c>
      <c r="E154" s="13">
        <f t="shared" si="45"/>
        <v>0</v>
      </c>
      <c r="F154" s="13">
        <f t="shared" si="45"/>
        <v>0</v>
      </c>
      <c r="G154" s="13">
        <f t="shared" si="45"/>
        <v>0</v>
      </c>
      <c r="H154" s="13">
        <f t="shared" ref="B154:H154" si="46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>
        <v>216</v>
      </c>
      <c r="C157">
        <v>215</v>
      </c>
      <c r="D157">
        <v>162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>
        <v>37</v>
      </c>
      <c r="C159">
        <v>51</v>
      </c>
      <c r="D159">
        <v>39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47">+SUM(B156:B160)</f>
        <v>755</v>
      </c>
      <c r="C161" s="5">
        <f t="shared" si="47"/>
        <v>810</v>
      </c>
      <c r="D161" s="5">
        <f t="shared" si="47"/>
        <v>753</v>
      </c>
      <c r="E161" s="5">
        <f t="shared" si="47"/>
        <v>847</v>
      </c>
      <c r="F161" s="5">
        <f t="shared" si="47"/>
        <v>724</v>
      </c>
      <c r="G161" s="5">
        <f t="shared" si="47"/>
        <v>756</v>
      </c>
      <c r="H161" s="5">
        <f t="shared" ref="B161:I161" si="48">+SUM(H156:H160)</f>
        <v>677</v>
      </c>
      <c r="I161" s="5">
        <f t="shared" si="48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49">-(SUM(B161:B162)+B81)</f>
        <v>139</v>
      </c>
      <c r="C163" s="3">
        <f t="shared" si="49"/>
        <v>294</v>
      </c>
      <c r="D163" s="3">
        <f t="shared" si="49"/>
        <v>322</v>
      </c>
      <c r="E163" s="3">
        <f t="shared" si="49"/>
        <v>159</v>
      </c>
      <c r="F163" s="3">
        <f t="shared" si="49"/>
        <v>377</v>
      </c>
      <c r="G163" s="3">
        <f t="shared" si="49"/>
        <v>318</v>
      </c>
      <c r="H163" s="3">
        <f t="shared" ref="B163:H163" si="50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1">+SUM(B161:B163)</f>
        <v>963</v>
      </c>
      <c r="C164" s="7">
        <f t="shared" si="51"/>
        <v>1143</v>
      </c>
      <c r="D164" s="7">
        <f t="shared" si="51"/>
        <v>1105</v>
      </c>
      <c r="E164" s="7">
        <f t="shared" si="51"/>
        <v>1028</v>
      </c>
      <c r="F164" s="7">
        <f t="shared" si="51"/>
        <v>1119</v>
      </c>
      <c r="G164" s="7">
        <f t="shared" si="51"/>
        <v>1086</v>
      </c>
      <c r="H164" s="7">
        <f t="shared" ref="B164:H164" si="52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3">+B164+B81</f>
        <v>0</v>
      </c>
      <c r="C165" s="13">
        <f t="shared" si="53"/>
        <v>0</v>
      </c>
      <c r="D165" s="13">
        <f t="shared" si="53"/>
        <v>0</v>
      </c>
      <c r="E165" s="13">
        <f t="shared" si="53"/>
        <v>0</v>
      </c>
      <c r="F165" s="13">
        <f t="shared" si="53"/>
        <v>0</v>
      </c>
      <c r="G165" s="13">
        <f t="shared" si="53"/>
        <v>0</v>
      </c>
      <c r="H165" s="13">
        <f t="shared" ref="B165:H165" si="54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>
        <v>75</v>
      </c>
      <c r="C168">
        <v>72</v>
      </c>
      <c r="D168">
        <v>91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>
        <v>27</v>
      </c>
      <c r="C170">
        <v>38</v>
      </c>
      <c r="D170">
        <v>38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5">+SUM(B167:B171)</f>
        <v>479</v>
      </c>
      <c r="C172" s="5">
        <f t="shared" si="55"/>
        <v>521</v>
      </c>
      <c r="D172" s="5">
        <f t="shared" si="55"/>
        <v>556</v>
      </c>
      <c r="E172" s="5">
        <f t="shared" si="55"/>
        <v>604</v>
      </c>
      <c r="F172" s="5">
        <f t="shared" si="55"/>
        <v>558</v>
      </c>
      <c r="G172" s="5">
        <f t="shared" si="55"/>
        <v>584</v>
      </c>
      <c r="H172" s="5">
        <f t="shared" ref="B172:I172" si="56">+SUM(H167:H171)</f>
        <v>577</v>
      </c>
      <c r="I172" s="5">
        <f t="shared" si="56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7">+SUM(B172:B174)</f>
        <v>572</v>
      </c>
      <c r="C175" s="7">
        <f t="shared" si="57"/>
        <v>632</v>
      </c>
      <c r="D175" s="7">
        <f t="shared" si="57"/>
        <v>675</v>
      </c>
      <c r="E175" s="7">
        <f t="shared" si="57"/>
        <v>747</v>
      </c>
      <c r="F175" s="7">
        <f t="shared" si="57"/>
        <v>705</v>
      </c>
      <c r="G175" s="7">
        <f t="shared" si="57"/>
        <v>721</v>
      </c>
      <c r="H175" s="7">
        <f t="shared" ref="B175:H175" si="58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G176" si="59">+B175-B66</f>
        <v>0</v>
      </c>
      <c r="C176" s="13">
        <f t="shared" si="59"/>
        <v>0</v>
      </c>
      <c r="D176" s="13">
        <f t="shared" si="59"/>
        <v>0</v>
      </c>
      <c r="E176" s="13">
        <f t="shared" si="59"/>
        <v>0</v>
      </c>
      <c r="F176" s="13">
        <f t="shared" si="59"/>
        <v>0</v>
      </c>
      <c r="G176" s="13">
        <f t="shared" si="59"/>
        <v>0</v>
      </c>
      <c r="H176" s="13">
        <f t="shared" ref="B176:H176" si="60">+H175-H66</f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7.0000000000000007E-2</v>
      </c>
      <c r="C179" s="34">
        <v>7.0000000000000007E-2</v>
      </c>
      <c r="D179" s="34">
        <v>7.0000000000000007E-2</v>
      </c>
      <c r="E179" s="34">
        <v>7.0000000000000007E-2</v>
      </c>
      <c r="F179" s="34">
        <v>7.0000000000000007E-2</v>
      </c>
      <c r="G179" s="34">
        <v>7.0000000000000007E-2</v>
      </c>
      <c r="H179" s="34">
        <v>7.0000000000000007E-2</v>
      </c>
      <c r="I179" s="34">
        <v>7.0000000000000007E-2</v>
      </c>
    </row>
    <row r="180" spans="1:9" x14ac:dyDescent="0.3">
      <c r="A180" s="31" t="s">
        <v>113</v>
      </c>
      <c r="B180" s="30">
        <v>0.08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0.19</v>
      </c>
      <c r="I180" s="30">
        <v>0.05</v>
      </c>
    </row>
    <row r="181" spans="1:9" x14ac:dyDescent="0.3">
      <c r="A181" s="31" t="s">
        <v>114</v>
      </c>
      <c r="B181" s="30">
        <v>0.03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0.19</v>
      </c>
      <c r="I181" s="30">
        <v>0.09</v>
      </c>
    </row>
    <row r="182" spans="1:9" x14ac:dyDescent="0.3">
      <c r="A182" s="31" t="s">
        <v>115</v>
      </c>
      <c r="B182" s="30">
        <v>-0.13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-0.08</v>
      </c>
      <c r="H182" s="30">
        <v>0.19</v>
      </c>
      <c r="I182" s="30">
        <v>0.25</v>
      </c>
    </row>
    <row r="183" spans="1:9" x14ac:dyDescent="0.3">
      <c r="A183" s="33" t="s">
        <v>101</v>
      </c>
      <c r="B183" s="34">
        <v>0.12</v>
      </c>
      <c r="C183" s="34">
        <v>0.12</v>
      </c>
      <c r="D183" s="34">
        <v>0.12</v>
      </c>
      <c r="E183" s="34">
        <v>0.12</v>
      </c>
      <c r="F183" s="34">
        <v>0.12</v>
      </c>
      <c r="G183" s="34">
        <v>0.12</v>
      </c>
      <c r="H183" s="34">
        <v>0.12</v>
      </c>
      <c r="I183" s="34">
        <v>0.12</v>
      </c>
    </row>
    <row r="184" spans="1:9" x14ac:dyDescent="0.3">
      <c r="A184" s="31" t="s">
        <v>113</v>
      </c>
      <c r="B184" s="30">
        <v>0.12</v>
      </c>
      <c r="C184" s="30">
        <v>0.16</v>
      </c>
      <c r="D184" s="30">
        <v>0.06</v>
      </c>
      <c r="E184" s="30">
        <v>0.09</v>
      </c>
      <c r="F184" s="30">
        <v>7.0000000000000007E-2</v>
      </c>
      <c r="G184" s="30">
        <v>-0.06</v>
      </c>
      <c r="H184" s="30">
        <v>0.17</v>
      </c>
      <c r="I184" s="30">
        <v>0.09</v>
      </c>
    </row>
    <row r="185" spans="1:9" x14ac:dyDescent="0.3">
      <c r="A185" s="31" t="s">
        <v>114</v>
      </c>
      <c r="B185" s="30">
        <v>0.09</v>
      </c>
      <c r="C185" s="30">
        <v>0.17</v>
      </c>
      <c r="D185" s="30">
        <v>0.23</v>
      </c>
      <c r="E185" s="30">
        <v>0.16</v>
      </c>
      <c r="F185" s="30">
        <v>0.05</v>
      </c>
      <c r="G185" s="30">
        <v>-0.01</v>
      </c>
      <c r="H185" s="30">
        <v>0.17</v>
      </c>
      <c r="I185" s="30">
        <v>0.16</v>
      </c>
    </row>
    <row r="186" spans="1:9" x14ac:dyDescent="0.3">
      <c r="A186" s="31" t="s">
        <v>115</v>
      </c>
      <c r="B186" s="30">
        <v>7.0000000000000007E-2</v>
      </c>
      <c r="C186" s="30">
        <v>0.06</v>
      </c>
      <c r="D186" s="30">
        <v>0.11</v>
      </c>
      <c r="E186" s="30">
        <v>0.05</v>
      </c>
      <c r="F186" s="30">
        <v>-0.03</v>
      </c>
      <c r="G186" s="30">
        <v>-7.0000000000000007E-2</v>
      </c>
      <c r="H186" s="30">
        <v>0.17</v>
      </c>
      <c r="I186" s="30">
        <v>0.17</v>
      </c>
    </row>
    <row r="187" spans="1:9" x14ac:dyDescent="0.3">
      <c r="A187" s="33" t="s">
        <v>102</v>
      </c>
      <c r="B187" s="34">
        <v>-0.13</v>
      </c>
      <c r="C187" s="34">
        <v>-0.13</v>
      </c>
      <c r="D187" s="34">
        <v>-0.13</v>
      </c>
      <c r="E187" s="34">
        <v>-0.13</v>
      </c>
      <c r="F187" s="34">
        <v>-0.13</v>
      </c>
      <c r="G187" s="34">
        <v>-0.13</v>
      </c>
      <c r="H187" s="34">
        <v>-0.13</v>
      </c>
      <c r="I187" s="34">
        <v>-0.13</v>
      </c>
    </row>
    <row r="188" spans="1:9" x14ac:dyDescent="0.3">
      <c r="A188" s="31" t="s">
        <v>113</v>
      </c>
      <c r="B188" s="30">
        <v>0.14000000000000001</v>
      </c>
      <c r="C188" s="30">
        <v>0.12</v>
      </c>
      <c r="D188" s="30">
        <v>0.1</v>
      </c>
      <c r="E188" s="30">
        <v>-0.05</v>
      </c>
      <c r="F188" s="30">
        <v>-0.13</v>
      </c>
      <c r="G188" s="30">
        <v>-0.1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0.17</v>
      </c>
      <c r="C189" s="30">
        <v>0.2</v>
      </c>
      <c r="D189" s="30">
        <v>0.25</v>
      </c>
      <c r="E189" s="30">
        <v>0.21</v>
      </c>
      <c r="F189" s="30">
        <v>0.19</v>
      </c>
      <c r="G189" s="30">
        <v>-0.06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0.06</v>
      </c>
      <c r="C190" s="30">
        <v>0.12</v>
      </c>
      <c r="D190" s="30">
        <v>0.11</v>
      </c>
      <c r="E190" s="30">
        <v>0.06</v>
      </c>
      <c r="F190" s="30">
        <v>0.01</v>
      </c>
      <c r="G190" s="30">
        <v>-7.0000000000000007E-2</v>
      </c>
      <c r="H190" s="30">
        <v>0.24</v>
      </c>
      <c r="I190" s="30">
        <v>-0.06</v>
      </c>
    </row>
    <row r="191" spans="1:9" x14ac:dyDescent="0.3">
      <c r="A191" s="33" t="s">
        <v>106</v>
      </c>
      <c r="B191" s="34">
        <v>0.16</v>
      </c>
      <c r="C191" s="34">
        <v>0.16</v>
      </c>
      <c r="D191" s="34">
        <v>0.16</v>
      </c>
      <c r="E191" s="34">
        <v>0.16</v>
      </c>
      <c r="F191" s="34">
        <v>0.16</v>
      </c>
      <c r="G191" s="34">
        <v>0.16</v>
      </c>
      <c r="H191" s="34">
        <v>0.16</v>
      </c>
      <c r="I191" s="34">
        <v>0.16</v>
      </c>
    </row>
    <row r="192" spans="1:9" x14ac:dyDescent="0.3">
      <c r="A192" s="31" t="s">
        <v>113</v>
      </c>
      <c r="B192" s="30">
        <v>0.12</v>
      </c>
      <c r="C192" s="30">
        <v>0.18</v>
      </c>
      <c r="D192" s="30">
        <v>0.06</v>
      </c>
      <c r="E192" s="30">
        <v>0.1</v>
      </c>
      <c r="F192" s="30">
        <v>0.13</v>
      </c>
      <c r="G192" s="30">
        <v>0.01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0.15</v>
      </c>
      <c r="D193" s="30">
        <v>0.23</v>
      </c>
      <c r="E193" s="30">
        <v>0.14000000000000001</v>
      </c>
      <c r="F193" s="30">
        <v>0.12</v>
      </c>
      <c r="G193" s="30">
        <v>0.03</v>
      </c>
      <c r="H193" s="30">
        <v>0.08</v>
      </c>
      <c r="I193" s="30">
        <v>0.12</v>
      </c>
    </row>
    <row r="194" spans="1:9" x14ac:dyDescent="0.3">
      <c r="A194" s="31" t="s">
        <v>115</v>
      </c>
      <c r="B194" s="30">
        <v>0.08</v>
      </c>
      <c r="C194" s="30">
        <v>7.0000000000000007E-2</v>
      </c>
      <c r="D194" s="30">
        <v>0.11</v>
      </c>
      <c r="E194" s="30">
        <v>0.09</v>
      </c>
      <c r="F194" s="30">
        <v>0.08</v>
      </c>
      <c r="G194" s="30">
        <v>-0.04</v>
      </c>
      <c r="H194" s="30">
        <v>0.08</v>
      </c>
      <c r="I194" s="30">
        <v>0.28000000000000003</v>
      </c>
    </row>
    <row r="195" spans="1:9" x14ac:dyDescent="0.3">
      <c r="A195" s="33" t="s">
        <v>107</v>
      </c>
      <c r="B195" s="34">
        <v>3.02</v>
      </c>
      <c r="C195" s="34">
        <v>3.02</v>
      </c>
      <c r="D195" s="34">
        <v>3.02</v>
      </c>
      <c r="E195" s="34">
        <v>3.02</v>
      </c>
      <c r="F195" s="34">
        <v>3.02</v>
      </c>
      <c r="G195" s="34">
        <v>3.02</v>
      </c>
      <c r="H195" s="34">
        <v>3.02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0.12</v>
      </c>
      <c r="D196" s="37">
        <v>0.08</v>
      </c>
      <c r="E196" s="37">
        <v>0.06</v>
      </c>
      <c r="F196" s="37">
        <v>7.0000000000000007E-2</v>
      </c>
      <c r="G196" s="37">
        <v>0.06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0.02</v>
      </c>
      <c r="D197" s="34">
        <v>-0.08</v>
      </c>
      <c r="E197" s="34">
        <v>-0.01</v>
      </c>
      <c r="F197" s="34">
        <v>-0.01</v>
      </c>
      <c r="G197" s="34">
        <v>-0.1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>
        <v>0.13</v>
      </c>
      <c r="C198" s="30">
        <v>0.15</v>
      </c>
      <c r="D198" s="30">
        <v>0.06</v>
      </c>
      <c r="E198" s="30">
        <v>0.04</v>
      </c>
      <c r="F198" s="30">
        <v>0.08</v>
      </c>
      <c r="G198" s="30">
        <v>-0.04</v>
      </c>
      <c r="H198" s="30">
        <v>0.16</v>
      </c>
      <c r="I198" s="30">
        <v>0.06</v>
      </c>
    </row>
    <row r="199" spans="1:9" x14ac:dyDescent="0.3">
      <c r="A199" s="31" t="s">
        <v>114</v>
      </c>
      <c r="B199" s="30">
        <v>0.1</v>
      </c>
      <c r="C199" s="30">
        <v>0.11</v>
      </c>
      <c r="D199" s="30">
        <v>0.09</v>
      </c>
      <c r="E199" s="30">
        <v>0.11</v>
      </c>
      <c r="F199" s="30">
        <v>0.08</v>
      </c>
      <c r="G199" s="30">
        <v>-0.06</v>
      </c>
      <c r="H199" s="30">
        <v>0.16</v>
      </c>
      <c r="I199" s="30">
        <v>-0.03</v>
      </c>
    </row>
    <row r="200" spans="1:9" x14ac:dyDescent="0.3">
      <c r="A200" s="31" t="s">
        <v>115</v>
      </c>
      <c r="B200" s="30">
        <v>0.01</v>
      </c>
      <c r="C200" s="30">
        <v>0.04</v>
      </c>
      <c r="D200" s="30">
        <v>-0.02</v>
      </c>
      <c r="E200" s="30">
        <v>-0.02</v>
      </c>
      <c r="F200" s="30">
        <v>-0.05</v>
      </c>
      <c r="G200" s="30">
        <v>-0.08</v>
      </c>
      <c r="H200" s="30">
        <v>0.16</v>
      </c>
      <c r="I200" s="30">
        <v>-0.16</v>
      </c>
    </row>
    <row r="201" spans="1:9" x14ac:dyDescent="0.3">
      <c r="A201" s="31" t="s">
        <v>121</v>
      </c>
      <c r="B201" s="30">
        <v>0.01</v>
      </c>
      <c r="C201" s="30">
        <v>0.04</v>
      </c>
      <c r="D201" s="30">
        <v>-0.02</v>
      </c>
      <c r="E201" s="30">
        <v>-0.02</v>
      </c>
      <c r="F201" s="30">
        <v>-0.05</v>
      </c>
      <c r="G201" s="30">
        <v>-0.08</v>
      </c>
      <c r="H201" s="30">
        <v>0.16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0.06</v>
      </c>
      <c r="C203" s="36">
        <v>7.0000000000000007E-2</v>
      </c>
      <c r="D203" s="36">
        <v>0.08</v>
      </c>
      <c r="E203" s="36">
        <v>7.0000000000000007E-2</v>
      </c>
      <c r="F203" s="36">
        <v>0.06</v>
      </c>
      <c r="G203" s="36">
        <v>0.05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H56" sqref="H56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50">
        <v>30601</v>
      </c>
      <c r="C3" s="50">
        <v>32376</v>
      </c>
      <c r="D3" s="50">
        <v>34350</v>
      </c>
      <c r="E3" s="50">
        <v>36397</v>
      </c>
      <c r="F3" s="50">
        <v>39117</v>
      </c>
      <c r="G3" s="50">
        <v>37403</v>
      </c>
      <c r="H3" s="50">
        <v>44538</v>
      </c>
      <c r="I3" s="50">
        <v>46710</v>
      </c>
      <c r="J3" s="50">
        <v>49045.5</v>
      </c>
      <c r="K3" s="50">
        <v>51497.78</v>
      </c>
      <c r="L3" s="50">
        <v>54072.66</v>
      </c>
      <c r="M3" s="50">
        <v>56776.3</v>
      </c>
      <c r="N3" s="50">
        <v>59615.11</v>
      </c>
      <c r="O3" t="s">
        <v>144</v>
      </c>
    </row>
    <row r="4" spans="1:15" x14ac:dyDescent="0.3">
      <c r="A4" s="42" t="s">
        <v>129</v>
      </c>
      <c r="B4" s="51">
        <v>0.06</v>
      </c>
      <c r="C4" s="51">
        <v>0.06</v>
      </c>
      <c r="D4" s="51">
        <v>0.06</v>
      </c>
      <c r="E4" s="51">
        <v>7.0000000000000007E-2</v>
      </c>
      <c r="F4" s="51">
        <v>-0.04</v>
      </c>
      <c r="G4" s="51">
        <v>0.19</v>
      </c>
      <c r="H4" s="51">
        <v>0.05</v>
      </c>
      <c r="I4" s="51">
        <v>0.05</v>
      </c>
      <c r="J4" s="51">
        <v>0.05</v>
      </c>
      <c r="K4" s="51">
        <v>0.05</v>
      </c>
      <c r="L4" s="51">
        <v>0.05</v>
      </c>
      <c r="M4" s="51">
        <v>0.05</v>
      </c>
      <c r="N4" s="51">
        <v>0.05</v>
      </c>
    </row>
    <row r="5" spans="1:15" x14ac:dyDescent="0.3">
      <c r="A5" s="41" t="s">
        <v>130</v>
      </c>
      <c r="B5" s="50">
        <v>7200</v>
      </c>
      <c r="C5" s="50">
        <v>7600</v>
      </c>
      <c r="D5" s="50">
        <v>8000</v>
      </c>
      <c r="E5" s="50">
        <v>8300</v>
      </c>
      <c r="F5" s="50">
        <v>8500</v>
      </c>
      <c r="G5" s="50">
        <v>7000</v>
      </c>
      <c r="H5" s="50">
        <v>9500</v>
      </c>
      <c r="I5" s="50">
        <v>9800</v>
      </c>
      <c r="J5" s="50">
        <v>10113.6</v>
      </c>
      <c r="K5" s="50">
        <v>10437.24</v>
      </c>
      <c r="L5" s="50">
        <v>10771.23</v>
      </c>
      <c r="M5" s="50">
        <v>11115.91</v>
      </c>
      <c r="N5" s="50">
        <v>11471.61</v>
      </c>
      <c r="O5" t="s">
        <v>145</v>
      </c>
    </row>
    <row r="6" spans="1:15" x14ac:dyDescent="0.3">
      <c r="A6" s="42" t="s">
        <v>129</v>
      </c>
      <c r="B6" s="52">
        <v>5.6000000000000001E-2</v>
      </c>
      <c r="C6" s="52">
        <v>5.2999999999999999E-2</v>
      </c>
      <c r="D6" s="52">
        <v>3.7999999999999999E-2</v>
      </c>
      <c r="E6" s="52">
        <v>2.4E-2</v>
      </c>
      <c r="F6" s="52">
        <v>-0.17599999999999999</v>
      </c>
      <c r="G6" s="52">
        <v>0.35699999999999998</v>
      </c>
      <c r="H6" s="52">
        <v>3.2000000000000001E-2</v>
      </c>
      <c r="I6" s="52">
        <v>3.2000000000000001E-2</v>
      </c>
      <c r="J6" s="52">
        <v>3.2000000000000001E-2</v>
      </c>
      <c r="K6" s="52">
        <v>3.2000000000000001E-2</v>
      </c>
      <c r="L6" s="52">
        <v>3.2000000000000001E-2</v>
      </c>
      <c r="M6" s="52">
        <v>3.2000000000000001E-2</v>
      </c>
      <c r="N6" s="52">
        <v>3.2000000000000001E-2</v>
      </c>
    </row>
    <row r="7" spans="1:15" x14ac:dyDescent="0.3">
      <c r="A7" s="42" t="s">
        <v>131</v>
      </c>
      <c r="B7" s="52">
        <v>0.23499999999999999</v>
      </c>
      <c r="C7" s="52">
        <v>0.23499999999999999</v>
      </c>
      <c r="D7" s="52">
        <v>0.23300000000000001</v>
      </c>
      <c r="E7" s="52">
        <v>0.22800000000000001</v>
      </c>
      <c r="F7" s="52">
        <v>0.217</v>
      </c>
      <c r="G7" s="52">
        <v>0.187</v>
      </c>
      <c r="H7" s="52">
        <v>0.21299999999999999</v>
      </c>
      <c r="I7" s="52">
        <v>0.21</v>
      </c>
      <c r="J7" s="52">
        <v>0.21</v>
      </c>
      <c r="K7" s="52">
        <v>0.21</v>
      </c>
      <c r="L7" s="52">
        <v>0.21</v>
      </c>
      <c r="M7" s="52">
        <v>0.21</v>
      </c>
      <c r="N7" s="52">
        <v>0.21</v>
      </c>
    </row>
    <row r="8" spans="1:15" x14ac:dyDescent="0.3">
      <c r="A8" s="41" t="s">
        <v>132</v>
      </c>
      <c r="B8" s="50">
        <v>1500</v>
      </c>
      <c r="C8" s="50">
        <v>1600</v>
      </c>
      <c r="D8" s="50">
        <v>1700</v>
      </c>
      <c r="E8" s="50">
        <v>1800</v>
      </c>
      <c r="F8" s="50">
        <v>1850</v>
      </c>
      <c r="G8" s="50">
        <v>1750</v>
      </c>
      <c r="H8" s="50">
        <v>1900</v>
      </c>
      <c r="I8" s="50">
        <v>2000</v>
      </c>
      <c r="J8" s="50">
        <v>2106</v>
      </c>
      <c r="K8" s="50">
        <v>2217.62</v>
      </c>
      <c r="L8" s="50">
        <v>2335.15</v>
      </c>
      <c r="M8" s="50">
        <v>2458.91</v>
      </c>
      <c r="N8" s="50">
        <v>2589.2399999999998</v>
      </c>
      <c r="O8" t="s">
        <v>146</v>
      </c>
    </row>
    <row r="9" spans="1:15" x14ac:dyDescent="0.3">
      <c r="A9" s="42" t="s">
        <v>129</v>
      </c>
      <c r="B9" s="52">
        <v>6.7000000000000004E-2</v>
      </c>
      <c r="C9" s="52">
        <v>6.3E-2</v>
      </c>
      <c r="D9" s="52">
        <v>5.8999999999999997E-2</v>
      </c>
      <c r="E9" s="52">
        <v>2.8000000000000001E-2</v>
      </c>
      <c r="F9" s="52">
        <v>-5.3999999999999999E-2</v>
      </c>
      <c r="G9" s="52">
        <v>8.5999999999999993E-2</v>
      </c>
      <c r="H9" s="52">
        <v>5.2999999999999999E-2</v>
      </c>
      <c r="I9" s="52">
        <v>5.2999999999999999E-2</v>
      </c>
      <c r="J9" s="52">
        <v>5.2999999999999999E-2</v>
      </c>
      <c r="K9" s="52">
        <v>5.2999999999999999E-2</v>
      </c>
      <c r="L9" s="52">
        <v>5.2999999999999999E-2</v>
      </c>
      <c r="M9" s="52">
        <v>5.2999999999999999E-2</v>
      </c>
      <c r="N9" s="52">
        <v>5.2999999999999999E-2</v>
      </c>
    </row>
    <row r="10" spans="1:15" x14ac:dyDescent="0.3">
      <c r="A10" s="42" t="s">
        <v>133</v>
      </c>
      <c r="B10" s="52">
        <v>4.9000000000000002E-2</v>
      </c>
      <c r="C10" s="52">
        <v>4.9000000000000002E-2</v>
      </c>
      <c r="D10" s="52">
        <v>0.05</v>
      </c>
      <c r="E10" s="52">
        <v>4.9000000000000002E-2</v>
      </c>
      <c r="F10" s="52">
        <v>4.7E-2</v>
      </c>
      <c r="G10" s="52">
        <v>4.7E-2</v>
      </c>
      <c r="H10" s="52">
        <v>4.2999999999999997E-2</v>
      </c>
      <c r="I10" s="52">
        <v>4.2999999999999997E-2</v>
      </c>
      <c r="J10" s="52">
        <v>4.2999999999999997E-2</v>
      </c>
      <c r="K10" s="52">
        <v>4.2999999999999997E-2</v>
      </c>
      <c r="L10" s="52">
        <v>4.2999999999999997E-2</v>
      </c>
      <c r="M10" s="52">
        <v>4.2999999999999997E-2</v>
      </c>
      <c r="N10" s="52">
        <v>4.2999999999999997E-2</v>
      </c>
    </row>
    <row r="11" spans="1:15" x14ac:dyDescent="0.3">
      <c r="A11" s="41" t="s">
        <v>134</v>
      </c>
      <c r="B11" s="50">
        <v>4500</v>
      </c>
      <c r="C11" s="50">
        <v>4800</v>
      </c>
      <c r="D11" s="50">
        <v>5100</v>
      </c>
      <c r="E11" s="50">
        <v>5200</v>
      </c>
      <c r="F11" s="50">
        <v>5400</v>
      </c>
      <c r="G11" s="50">
        <v>3000</v>
      </c>
      <c r="H11" s="50">
        <v>6923</v>
      </c>
      <c r="I11" s="50">
        <v>6856</v>
      </c>
      <c r="J11" s="50">
        <v>6787.44</v>
      </c>
      <c r="K11" s="50">
        <v>6719.57</v>
      </c>
      <c r="L11" s="50">
        <v>6652.37</v>
      </c>
      <c r="M11" s="50">
        <v>6585.85</v>
      </c>
      <c r="N11" s="50">
        <v>6519.99</v>
      </c>
      <c r="O11" t="s">
        <v>147</v>
      </c>
    </row>
    <row r="12" spans="1:15" x14ac:dyDescent="0.3">
      <c r="A12" s="42" t="s">
        <v>129</v>
      </c>
      <c r="B12" s="52">
        <v>6.7000000000000004E-2</v>
      </c>
      <c r="C12" s="52">
        <v>6.3E-2</v>
      </c>
      <c r="D12" s="52">
        <v>0.02</v>
      </c>
      <c r="E12" s="52">
        <v>3.7999999999999999E-2</v>
      </c>
      <c r="F12" s="52">
        <v>-0.44400000000000001</v>
      </c>
      <c r="G12" s="52">
        <v>1.3069999999999999</v>
      </c>
      <c r="H12" s="52">
        <v>-0.01</v>
      </c>
      <c r="I12" s="52">
        <v>-0.01</v>
      </c>
      <c r="J12" s="52">
        <v>-0.01</v>
      </c>
      <c r="K12" s="52">
        <v>-0.01</v>
      </c>
      <c r="L12" s="52">
        <v>-0.01</v>
      </c>
      <c r="M12" s="52">
        <v>-0.01</v>
      </c>
      <c r="N12" s="52">
        <v>-0.01</v>
      </c>
    </row>
    <row r="13" spans="1:15" x14ac:dyDescent="0.3">
      <c r="A13" s="42" t="s">
        <v>131</v>
      </c>
      <c r="B13" s="52">
        <v>0.14699999999999999</v>
      </c>
      <c r="C13" s="52">
        <v>0.15</v>
      </c>
      <c r="D13" s="52">
        <v>0.152</v>
      </c>
      <c r="E13" s="52">
        <v>0.14299999999999999</v>
      </c>
      <c r="F13" s="52">
        <v>0.14499999999999999</v>
      </c>
      <c r="G13" s="52">
        <v>0.08</v>
      </c>
      <c r="H13" s="52">
        <v>0.155</v>
      </c>
      <c r="I13" s="52">
        <v>0.14699999999999999</v>
      </c>
      <c r="J13" s="52">
        <v>0.14699999999999999</v>
      </c>
      <c r="K13" s="52">
        <v>0.14699999999999999</v>
      </c>
      <c r="L13" s="52">
        <v>0.14699999999999999</v>
      </c>
      <c r="M13" s="52">
        <v>0.14699999999999999</v>
      </c>
      <c r="N13" s="52">
        <v>0.14699999999999999</v>
      </c>
    </row>
    <row r="14" spans="1:15" x14ac:dyDescent="0.3">
      <c r="A14" s="41" t="s">
        <v>135</v>
      </c>
      <c r="B14" s="50">
        <v>1200</v>
      </c>
      <c r="C14" s="50">
        <v>1300</v>
      </c>
      <c r="D14" s="50">
        <v>1350</v>
      </c>
      <c r="E14" s="50">
        <v>1400</v>
      </c>
      <c r="F14" s="50">
        <v>1500</v>
      </c>
      <c r="G14" s="50">
        <v>1000</v>
      </c>
      <c r="H14" s="50">
        <v>1600</v>
      </c>
      <c r="I14" s="50">
        <v>1700</v>
      </c>
      <c r="J14" s="50">
        <v>1807.1</v>
      </c>
      <c r="K14" s="50">
        <v>1920.95</v>
      </c>
      <c r="L14" s="50">
        <v>2041.97</v>
      </c>
      <c r="M14" s="50">
        <v>2170.61</v>
      </c>
      <c r="N14" s="50">
        <v>2307.36</v>
      </c>
      <c r="O14" t="s">
        <v>148</v>
      </c>
    </row>
    <row r="15" spans="1:15" x14ac:dyDescent="0.3">
      <c r="A15" s="42" t="s">
        <v>129</v>
      </c>
      <c r="B15" s="52">
        <v>8.3000000000000004E-2</v>
      </c>
      <c r="C15" s="52">
        <v>3.7999999999999999E-2</v>
      </c>
      <c r="D15" s="52">
        <v>3.6999999999999998E-2</v>
      </c>
      <c r="E15" s="52">
        <v>7.0999999999999994E-2</v>
      </c>
      <c r="F15" s="52">
        <v>-0.33300000000000002</v>
      </c>
      <c r="G15" s="52">
        <v>0.6</v>
      </c>
      <c r="H15" s="52">
        <v>6.3E-2</v>
      </c>
      <c r="I15" s="52">
        <v>6.3E-2</v>
      </c>
      <c r="J15" s="52">
        <v>6.3E-2</v>
      </c>
      <c r="K15" s="52">
        <v>6.3E-2</v>
      </c>
      <c r="L15" s="52">
        <v>6.3E-2</v>
      </c>
      <c r="M15" s="52">
        <v>6.3E-2</v>
      </c>
      <c r="N15" s="52">
        <v>6.3E-2</v>
      </c>
    </row>
    <row r="16" spans="1:15" x14ac:dyDescent="0.3">
      <c r="A16" s="42" t="s">
        <v>133</v>
      </c>
      <c r="B16" s="52">
        <v>3.9E-2</v>
      </c>
      <c r="C16" s="52">
        <v>0.04</v>
      </c>
      <c r="D16" s="52">
        <v>3.9E-2</v>
      </c>
      <c r="E16" s="52">
        <v>3.7999999999999999E-2</v>
      </c>
      <c r="F16" s="52">
        <v>3.7999999999999999E-2</v>
      </c>
      <c r="G16" s="52">
        <v>2.7E-2</v>
      </c>
      <c r="H16" s="52">
        <v>3.5999999999999997E-2</v>
      </c>
      <c r="I16" s="52">
        <v>3.5999999999999997E-2</v>
      </c>
      <c r="J16" s="52">
        <v>3.5999999999999997E-2</v>
      </c>
      <c r="K16" s="52">
        <v>3.5999999999999997E-2</v>
      </c>
      <c r="L16" s="52">
        <v>3.5999999999999997E-2</v>
      </c>
      <c r="M16" s="52">
        <v>3.5999999999999997E-2</v>
      </c>
      <c r="N16" s="52">
        <v>3.5999999999999997E-2</v>
      </c>
    </row>
    <row r="17" spans="1:15" x14ac:dyDescent="0.3">
      <c r="A17" s="9" t="s">
        <v>143</v>
      </c>
      <c r="B17" s="50">
        <v>3011</v>
      </c>
      <c r="C17" s="50">
        <v>3520</v>
      </c>
      <c r="D17" s="50">
        <v>3989</v>
      </c>
      <c r="E17" s="50">
        <v>4544</v>
      </c>
      <c r="F17" s="50">
        <v>4744</v>
      </c>
      <c r="G17" s="50">
        <v>4866</v>
      </c>
      <c r="H17" s="50">
        <v>4904</v>
      </c>
      <c r="I17" s="50">
        <v>4791</v>
      </c>
      <c r="J17" s="50">
        <v>4680.8100000000004</v>
      </c>
      <c r="K17" s="50">
        <v>4573.1499999999996</v>
      </c>
      <c r="L17" s="50">
        <v>4467.97</v>
      </c>
      <c r="M17" s="50">
        <v>4365.2</v>
      </c>
      <c r="N17" s="50">
        <v>4264.8</v>
      </c>
      <c r="O17" t="s">
        <v>149</v>
      </c>
    </row>
    <row r="18" spans="1:15" x14ac:dyDescent="0.3">
      <c r="A18" s="42" t="s">
        <v>129</v>
      </c>
      <c r="B18" s="52">
        <v>0.16900000000000001</v>
      </c>
      <c r="C18" s="52">
        <v>0.13300000000000001</v>
      </c>
      <c r="D18" s="52">
        <v>0.14000000000000001</v>
      </c>
      <c r="E18" s="52">
        <v>0.14000000000000001</v>
      </c>
      <c r="F18" s="52">
        <v>4.3999999999999997E-2</v>
      </c>
      <c r="G18" s="52">
        <v>2.5999999999999999E-2</v>
      </c>
      <c r="H18" s="52">
        <v>8.0000000000000002E-3</v>
      </c>
      <c r="I18" s="52">
        <v>-2.3E-2</v>
      </c>
      <c r="J18" s="52">
        <v>-2.3E-2</v>
      </c>
      <c r="K18" s="52">
        <v>-2.3E-2</v>
      </c>
      <c r="L18" s="52">
        <v>-2.3E-2</v>
      </c>
      <c r="M18" s="52">
        <v>-2.3E-2</v>
      </c>
      <c r="N18" s="52">
        <v>-2.3E-2</v>
      </c>
    </row>
    <row r="19" spans="1:15" x14ac:dyDescent="0.3">
      <c r="A19" s="42" t="s">
        <v>133</v>
      </c>
      <c r="B19" s="52">
        <v>9.8000000000000004E-2</v>
      </c>
      <c r="C19" s="52">
        <v>0.109</v>
      </c>
      <c r="D19" s="52">
        <v>0.11600000000000001</v>
      </c>
      <c r="E19" s="52">
        <v>0.125</v>
      </c>
      <c r="F19" s="52">
        <v>0.121</v>
      </c>
      <c r="G19" s="52">
        <v>0.13</v>
      </c>
      <c r="H19" s="52">
        <v>0.11</v>
      </c>
      <c r="I19" s="52">
        <v>0.10299999999999999</v>
      </c>
      <c r="J19" s="52">
        <v>0.10299999999999999</v>
      </c>
      <c r="K19" s="52">
        <v>0.10299999999999999</v>
      </c>
      <c r="L19" s="52">
        <v>0.10299999999999999</v>
      </c>
      <c r="M19" s="52">
        <v>0.10299999999999999</v>
      </c>
      <c r="N19" s="52">
        <v>0.10299999999999999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">+SUM(K23+K27+K31)</f>
        <v>18353</v>
      </c>
      <c r="L21" s="9">
        <f t="shared" si="2"/>
        <v>18353</v>
      </c>
      <c r="M21" s="9">
        <f t="shared" si="2"/>
        <v>18353</v>
      </c>
      <c r="N21" s="9">
        <f t="shared" si="2"/>
        <v>18353</v>
      </c>
    </row>
    <row r="22" spans="1:15" x14ac:dyDescent="0.3">
      <c r="A22" s="44" t="s">
        <v>129</v>
      </c>
      <c r="B22" s="47" t="str">
        <f t="shared" ref="B22:H22" si="3">+IFERROR(B21/A21-1,"nm")</f>
        <v>nm</v>
      </c>
      <c r="C22" s="47">
        <f t="shared" si="3"/>
        <v>7.4526928675400228E-2</v>
      </c>
      <c r="D22" s="47">
        <f t="shared" si="3"/>
        <v>3.0615009482525046E-2</v>
      </c>
      <c r="E22" s="47">
        <f t="shared" si="3"/>
        <v>-2.372502628811779E-2</v>
      </c>
      <c r="F22" s="47">
        <f t="shared" si="3"/>
        <v>7.0481319421070276E-2</v>
      </c>
      <c r="G22" s="47">
        <f t="shared" si="3"/>
        <v>-8.9171173437303519E-2</v>
      </c>
      <c r="H22" s="47">
        <f t="shared" si="3"/>
        <v>0.18606738470035911</v>
      </c>
      <c r="I22" s="47">
        <f>+IFERROR(I21/H21-1,"nm")</f>
        <v>6.8339251411607238E-2</v>
      </c>
      <c r="J22" s="47">
        <f t="shared" ref="J22:N22" si="4">+IFERROR(J21/I21-1,"nm")</f>
        <v>0</v>
      </c>
      <c r="K22" s="47">
        <f t="shared" si="4"/>
        <v>0</v>
      </c>
      <c r="L22" s="47">
        <f t="shared" si="4"/>
        <v>0</v>
      </c>
      <c r="M22" s="47">
        <f t="shared" si="4"/>
        <v>0</v>
      </c>
      <c r="N22" s="47">
        <f t="shared" si="4"/>
        <v>0</v>
      </c>
    </row>
    <row r="23" spans="1:15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5">+J23*(1+K24)</f>
        <v>12228</v>
      </c>
      <c r="L23" s="3">
        <f t="shared" si="5"/>
        <v>12228</v>
      </c>
      <c r="M23" s="3">
        <f t="shared" si="5"/>
        <v>12228</v>
      </c>
      <c r="N23" s="3">
        <f t="shared" si="5"/>
        <v>12228</v>
      </c>
    </row>
    <row r="24" spans="1:15" x14ac:dyDescent="0.3">
      <c r="A24" s="44" t="s">
        <v>129</v>
      </c>
      <c r="B24" s="47" t="str">
        <f t="shared" ref="B24" si="6">+IFERROR(B23/A23-1,"nm")</f>
        <v>nm</v>
      </c>
      <c r="C24" s="47">
        <f t="shared" ref="C24" si="7">+IFERROR(C23/B23-1,"nm")</f>
        <v>9.3228309428638578E-2</v>
      </c>
      <c r="D24" s="47">
        <f t="shared" ref="D24" si="8">+IFERROR(D23/C23-1,"nm")</f>
        <v>4.1402301322722934E-2</v>
      </c>
      <c r="E24" s="47">
        <f t="shared" ref="E24" si="9">+IFERROR(E23/D23-1,"nm")</f>
        <v>-3.7381247418422192E-2</v>
      </c>
      <c r="F24" s="47">
        <f t="shared" ref="F24" si="10">+IFERROR(F23/E23-1,"nm")</f>
        <v>7.755846384895948E-2</v>
      </c>
      <c r="G24" s="47">
        <f t="shared" ref="G24" si="11">+IFERROR(G23/F23-1,"nm")</f>
        <v>-7.1279243404678949E-2</v>
      </c>
      <c r="H24" s="47">
        <f t="shared" ref="H24" si="1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3">+K25+K26</f>
        <v>0</v>
      </c>
      <c r="L24" s="47">
        <f t="shared" si="13"/>
        <v>0</v>
      </c>
      <c r="M24" s="47">
        <f t="shared" si="13"/>
        <v>0</v>
      </c>
      <c r="N24" s="47">
        <f t="shared" si="13"/>
        <v>0</v>
      </c>
    </row>
    <row r="25" spans="1:15" x14ac:dyDescent="0.3">
      <c r="A25" s="44" t="s">
        <v>137</v>
      </c>
      <c r="B25" s="47">
        <f>+Historicals!B180</f>
        <v>0.08</v>
      </c>
      <c r="C25" s="47">
        <f>+Historicals!C180</f>
        <v>0.1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0.19</v>
      </c>
      <c r="I25" s="47">
        <f>+Historicals!I180</f>
        <v>0.05</v>
      </c>
      <c r="J25" s="49">
        <v>0</v>
      </c>
      <c r="K25" s="49">
        <f t="shared" ref="K25:N26" si="14">+J25</f>
        <v>0</v>
      </c>
      <c r="L25" s="49">
        <f t="shared" si="14"/>
        <v>0</v>
      </c>
      <c r="M25" s="49">
        <f t="shared" si="14"/>
        <v>0</v>
      </c>
      <c r="N25" s="49">
        <f t="shared" si="14"/>
        <v>0</v>
      </c>
    </row>
    <row r="26" spans="1:15" x14ac:dyDescent="0.3">
      <c r="A26" s="44" t="s">
        <v>138</v>
      </c>
      <c r="B26" s="47" t="str">
        <f t="shared" ref="B26:H26" si="15">+IFERROR(B24-B25,"nm")</f>
        <v>nm</v>
      </c>
      <c r="C26" s="47">
        <f t="shared" si="15"/>
        <v>-6.7716905713614273E-3</v>
      </c>
      <c r="D26" s="47">
        <f t="shared" si="15"/>
        <v>1.4023013227229333E-3</v>
      </c>
      <c r="E26" s="47">
        <f t="shared" si="15"/>
        <v>2.6187525815778087E-3</v>
      </c>
      <c r="F26" s="47">
        <f t="shared" si="15"/>
        <v>-2.4415361510405215E-3</v>
      </c>
      <c r="G26" s="47">
        <f t="shared" si="15"/>
        <v>-1.2792434046789425E-3</v>
      </c>
      <c r="H26" s="47">
        <f t="shared" si="15"/>
        <v>5.815092721620746E-2</v>
      </c>
      <c r="I26" s="47">
        <f>+IFERROR(I24-I25,"nm")</f>
        <v>1.5458605290268046E-4</v>
      </c>
      <c r="J26" s="49">
        <v>0</v>
      </c>
      <c r="K26" s="49">
        <f t="shared" si="14"/>
        <v>0</v>
      </c>
      <c r="L26" s="49">
        <f t="shared" si="14"/>
        <v>0</v>
      </c>
      <c r="M26" s="49">
        <f t="shared" si="14"/>
        <v>0</v>
      </c>
      <c r="N26" s="49">
        <f t="shared" si="14"/>
        <v>0</v>
      </c>
    </row>
    <row r="27" spans="1:15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16">+J27*(1+K28)</f>
        <v>5492</v>
      </c>
      <c r="L27" s="3">
        <f t="shared" ref="L27" si="17">+K27*(1+L28)</f>
        <v>5492</v>
      </c>
      <c r="M27" s="3">
        <f t="shared" ref="M27" si="18">+L27*(1+M28)</f>
        <v>5492</v>
      </c>
      <c r="N27" s="3">
        <f t="shared" ref="N27" si="19">+M27*(1+N28)</f>
        <v>5492</v>
      </c>
    </row>
    <row r="28" spans="1:15" x14ac:dyDescent="0.3">
      <c r="A28" s="44" t="s">
        <v>129</v>
      </c>
      <c r="B28" s="47" t="str">
        <f t="shared" ref="B28" si="20">+IFERROR(B27/A27-1,"nm")</f>
        <v>nm</v>
      </c>
      <c r="C28" s="47">
        <f t="shared" ref="C28" si="21">+IFERROR(C27/B27-1,"nm")</f>
        <v>7.6190476190476142E-2</v>
      </c>
      <c r="D28" s="47">
        <f t="shared" ref="D28" si="22">+IFERROR(D27/C27-1,"nm")</f>
        <v>2.9498525073746285E-2</v>
      </c>
      <c r="E28" s="47">
        <f t="shared" ref="E28" si="23">+IFERROR(E27/D27-1,"nm")</f>
        <v>1.0642652476463343E-2</v>
      </c>
      <c r="F28" s="47">
        <f t="shared" ref="F28" si="24">+IFERROR(F27/E27-1,"nm")</f>
        <v>6.5208586472256025E-2</v>
      </c>
      <c r="G28" s="47">
        <f t="shared" ref="G28" si="25">+IFERROR(G27/F27-1,"nm")</f>
        <v>-0.11806083650190113</v>
      </c>
      <c r="H28" s="47">
        <f t="shared" ref="H28" si="2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27">+K29+K30</f>
        <v>0</v>
      </c>
      <c r="L28" s="47">
        <f t="shared" ref="L28" si="28">+L29+L30</f>
        <v>0</v>
      </c>
      <c r="M28" s="47">
        <f t="shared" ref="M28" si="29">+M29+M30</f>
        <v>0</v>
      </c>
      <c r="N28" s="47">
        <f t="shared" ref="N28" si="30">+N29+N30</f>
        <v>0</v>
      </c>
    </row>
    <row r="29" spans="1:15" x14ac:dyDescent="0.3">
      <c r="A29" s="44" t="s">
        <v>137</v>
      </c>
      <c r="B29" s="47">
        <f>+Historicals!B184</f>
        <v>0.12</v>
      </c>
      <c r="C29" s="47">
        <f>+Historicals!C184</f>
        <v>0.16</v>
      </c>
      <c r="D29" s="47">
        <f>+Historicals!D184</f>
        <v>0.06</v>
      </c>
      <c r="E29" s="47">
        <f>+Historicals!E184</f>
        <v>0.09</v>
      </c>
      <c r="F29" s="47">
        <f>+Historicals!F184</f>
        <v>7.0000000000000007E-2</v>
      </c>
      <c r="G29" s="47">
        <f>+Historicals!G184</f>
        <v>-0.06</v>
      </c>
      <c r="H29" s="47">
        <f>+Historicals!H184</f>
        <v>0.17</v>
      </c>
      <c r="I29" s="47">
        <f>+Historicals!I184</f>
        <v>0.09</v>
      </c>
      <c r="J29" s="49">
        <v>0</v>
      </c>
      <c r="K29" s="49">
        <f t="shared" ref="K29:N29" si="31">+J29</f>
        <v>0</v>
      </c>
      <c r="L29" s="49">
        <f t="shared" si="31"/>
        <v>0</v>
      </c>
      <c r="M29" s="49">
        <f t="shared" si="31"/>
        <v>0</v>
      </c>
      <c r="N29" s="49">
        <f t="shared" si="31"/>
        <v>0</v>
      </c>
    </row>
    <row r="30" spans="1:15" x14ac:dyDescent="0.3">
      <c r="A30" s="44" t="s">
        <v>138</v>
      </c>
      <c r="B30" s="47" t="str">
        <f t="shared" ref="B30" si="32">+IFERROR(B28-B29,"nm")</f>
        <v>nm</v>
      </c>
      <c r="C30" s="47">
        <f t="shared" ref="C30" si="33">+IFERROR(C28-C29,"nm")</f>
        <v>-8.3809523809523861E-2</v>
      </c>
      <c r="D30" s="47">
        <f t="shared" ref="D30" si="34">+IFERROR(D28-D29,"nm")</f>
        <v>-3.0501474926253713E-2</v>
      </c>
      <c r="E30" s="47">
        <f t="shared" ref="E30" si="35">+IFERROR(E28-E29,"nm")</f>
        <v>-7.9357347523536653E-2</v>
      </c>
      <c r="F30" s="47">
        <f t="shared" ref="F30" si="36">+IFERROR(F28-F29,"nm")</f>
        <v>-4.7914135277439818E-3</v>
      </c>
      <c r="G30" s="47">
        <f t="shared" ref="G30" si="37">+IFERROR(G28-G29,"nm")</f>
        <v>-5.8060836501901136E-2</v>
      </c>
      <c r="H30" s="47">
        <f t="shared" ref="H30" si="38">+IFERROR(H28-H29,"nm")</f>
        <v>-8.6145721060573471E-2</v>
      </c>
      <c r="I30" s="47">
        <f>+IFERROR(I28-I29,"nm")</f>
        <v>2.2832140015910107E-3</v>
      </c>
      <c r="J30" s="49">
        <v>0</v>
      </c>
      <c r="K30" s="49">
        <f t="shared" ref="K30:N30" si="39">+J30</f>
        <v>0</v>
      </c>
      <c r="L30" s="49">
        <f t="shared" si="39"/>
        <v>0</v>
      </c>
      <c r="M30" s="49">
        <f t="shared" si="39"/>
        <v>0</v>
      </c>
      <c r="N30" s="49">
        <f t="shared" si="39"/>
        <v>0</v>
      </c>
    </row>
    <row r="31" spans="1:15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40">+J31*(1+K32)</f>
        <v>633</v>
      </c>
      <c r="L31" s="3">
        <f t="shared" ref="L31" si="41">+K31*(1+L32)</f>
        <v>633</v>
      </c>
      <c r="M31" s="3">
        <f t="shared" ref="M31" si="42">+L31*(1+M32)</f>
        <v>633</v>
      </c>
      <c r="N31" s="3">
        <f t="shared" ref="N31" si="43">+M31*(1+N32)</f>
        <v>633</v>
      </c>
    </row>
    <row r="32" spans="1:15" x14ac:dyDescent="0.3">
      <c r="A32" s="44" t="s">
        <v>129</v>
      </c>
      <c r="B32" s="47" t="str">
        <f t="shared" ref="B32" si="44">+IFERROR(B31/A31-1,"nm")</f>
        <v>nm</v>
      </c>
      <c r="C32" s="47">
        <f t="shared" ref="C32" si="45">+IFERROR(C31/B31-1,"nm")</f>
        <v>-0.12742718446601942</v>
      </c>
      <c r="D32" s="47">
        <f t="shared" ref="D32" si="46">+IFERROR(D31/C31-1,"nm")</f>
        <v>-0.10152990264255912</v>
      </c>
      <c r="E32" s="47">
        <f t="shared" ref="E32" si="47">+IFERROR(E31/D31-1,"nm")</f>
        <v>-7.8947368421052655E-2</v>
      </c>
      <c r="F32" s="47">
        <f t="shared" ref="F32" si="48">+IFERROR(F31/E31-1,"nm")</f>
        <v>3.3613445378151141E-3</v>
      </c>
      <c r="G32" s="47">
        <f t="shared" ref="G32" si="49">+IFERROR(G31/F31-1,"nm")</f>
        <v>-0.13567839195979903</v>
      </c>
      <c r="H32" s="47">
        <f t="shared" ref="H32" si="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1">+K33+K34</f>
        <v>0</v>
      </c>
      <c r="L32" s="47">
        <f t="shared" ref="L32" si="52">+L33+L34</f>
        <v>0</v>
      </c>
      <c r="M32" s="47">
        <f t="shared" ref="M32" si="53">+M33+M34</f>
        <v>0</v>
      </c>
      <c r="N32" s="47">
        <f t="shared" ref="N32" si="54">+N33+N34</f>
        <v>0</v>
      </c>
    </row>
    <row r="33" spans="1:14" x14ac:dyDescent="0.3">
      <c r="A33" s="44" t="s">
        <v>137</v>
      </c>
      <c r="B33" s="47">
        <f>+Historicals!B182</f>
        <v>-0.13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-0.08</v>
      </c>
      <c r="H33" s="47">
        <f>+Historicals!H182</f>
        <v>0.19</v>
      </c>
      <c r="I33" s="47">
        <f>+Historicals!I182</f>
        <v>0.25</v>
      </c>
      <c r="J33" s="49">
        <v>0</v>
      </c>
      <c r="K33" s="49">
        <f t="shared" ref="K33:N33" si="55">+J33</f>
        <v>0</v>
      </c>
      <c r="L33" s="49">
        <f t="shared" si="55"/>
        <v>0</v>
      </c>
      <c r="M33" s="49">
        <f t="shared" si="55"/>
        <v>0</v>
      </c>
      <c r="N33" s="49">
        <f t="shared" si="55"/>
        <v>0</v>
      </c>
    </row>
    <row r="34" spans="1:14" x14ac:dyDescent="0.3">
      <c r="A34" s="44" t="s">
        <v>138</v>
      </c>
      <c r="B34" s="47" t="str">
        <f t="shared" ref="B34" si="56">+IFERROR(B32-B33,"nm")</f>
        <v>nm</v>
      </c>
      <c r="C34" s="47">
        <f t="shared" ref="C34" si="57">+IFERROR(C32-C33,"nm")</f>
        <v>2.572815533980588E-3</v>
      </c>
      <c r="D34" s="47">
        <f t="shared" ref="D34" si="58">+IFERROR(D32-D33,"nm")</f>
        <v>-1.5299026425591167E-3</v>
      </c>
      <c r="E34" s="47">
        <f t="shared" ref="E34" si="59">+IFERROR(E32-E33,"nm")</f>
        <v>1.0526315789473467E-3</v>
      </c>
      <c r="F34" s="47">
        <f t="shared" ref="F34" si="60">+IFERROR(F32-F33,"nm")</f>
        <v>3.3613445378151141E-3</v>
      </c>
      <c r="G34" s="47">
        <f t="shared" ref="G34" si="61">+IFERROR(G32-G33,"nm")</f>
        <v>-5.5678391959799026E-2</v>
      </c>
      <c r="H34" s="47">
        <f t="shared" ref="H34" si="62">+IFERROR(H32-H33,"nm")</f>
        <v>-0.20744186046511631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 x14ac:dyDescent="0.3">
      <c r="A35" s="9" t="s">
        <v>130</v>
      </c>
      <c r="B35" s="48">
        <f t="shared" ref="B35:H35" si="64">+B42+B38</f>
        <v>3766</v>
      </c>
      <c r="C35" s="48">
        <f t="shared" si="64"/>
        <v>3896</v>
      </c>
      <c r="D35" s="48">
        <f t="shared" si="64"/>
        <v>4015</v>
      </c>
      <c r="E35" s="48">
        <f t="shared" si="64"/>
        <v>3760</v>
      </c>
      <c r="F35" s="48">
        <f t="shared" si="64"/>
        <v>4074</v>
      </c>
      <c r="G35" s="48">
        <f t="shared" si="64"/>
        <v>3047</v>
      </c>
      <c r="H35" s="48">
        <f t="shared" si="64"/>
        <v>5219</v>
      </c>
      <c r="I35" s="48">
        <f>+I42+I38</f>
        <v>5238</v>
      </c>
      <c r="J35" s="48">
        <f>+J21*J37</f>
        <v>5238</v>
      </c>
      <c r="K35" s="48">
        <f t="shared" ref="K35:N35" si="65">+K21*K37</f>
        <v>5238</v>
      </c>
      <c r="L35" s="48">
        <f t="shared" si="65"/>
        <v>5238</v>
      </c>
      <c r="M35" s="48">
        <f t="shared" si="65"/>
        <v>5238</v>
      </c>
      <c r="N35" s="48">
        <f t="shared" si="65"/>
        <v>5238</v>
      </c>
    </row>
    <row r="36" spans="1:14" x14ac:dyDescent="0.3">
      <c r="A36" s="46" t="s">
        <v>129</v>
      </c>
      <c r="B36" s="47" t="str">
        <f t="shared" ref="B36" si="66">+IFERROR(B35/A35-1,"nm")</f>
        <v>nm</v>
      </c>
      <c r="C36" s="47">
        <f t="shared" ref="C36" si="67">+IFERROR(C35/B35-1,"nm")</f>
        <v>3.4519383961763239E-2</v>
      </c>
      <c r="D36" s="47">
        <f t="shared" ref="D36" si="68">+IFERROR(D35/C35-1,"nm")</f>
        <v>3.0544147843942548E-2</v>
      </c>
      <c r="E36" s="47">
        <f t="shared" ref="E36" si="69">+IFERROR(E35/D35-1,"nm")</f>
        <v>-6.3511830635118338E-2</v>
      </c>
      <c r="F36" s="47">
        <f t="shared" ref="F36" si="70">+IFERROR(F35/E35-1,"nm")</f>
        <v>8.3510638297872308E-2</v>
      </c>
      <c r="G36" s="47">
        <f t="shared" ref="G36" si="71">+IFERROR(G35/F35-1,"nm")</f>
        <v>-0.25208640157093765</v>
      </c>
      <c r="H36" s="47">
        <f t="shared" ref="H36" si="72">+IFERROR(H35/G35-1,"nm")</f>
        <v>0.71283229405973092</v>
      </c>
      <c r="I36" s="47">
        <f>+IFERROR(I35/H35-1,"nm")</f>
        <v>3.6405441655489312E-3</v>
      </c>
      <c r="J36" s="47">
        <f t="shared" ref="J36:N36" si="73">+IFERROR(J35/I35-1,"nm")</f>
        <v>0</v>
      </c>
      <c r="K36" s="47">
        <f t="shared" si="73"/>
        <v>0</v>
      </c>
      <c r="L36" s="47">
        <f t="shared" si="73"/>
        <v>0</v>
      </c>
      <c r="M36" s="47">
        <f t="shared" si="73"/>
        <v>0</v>
      </c>
      <c r="N36" s="47">
        <f t="shared" si="73"/>
        <v>0</v>
      </c>
    </row>
    <row r="37" spans="1:14" x14ac:dyDescent="0.3">
      <c r="A37" s="46" t="s">
        <v>131</v>
      </c>
      <c r="B37" s="47">
        <f t="shared" ref="B37:H37" si="74">+IFERROR(B35/B$21,"nm")</f>
        <v>0.27409024745269289</v>
      </c>
      <c r="C37" s="47">
        <f t="shared" si="74"/>
        <v>0.26388512598211866</v>
      </c>
      <c r="D37" s="47">
        <f t="shared" si="74"/>
        <v>0.26386698212407994</v>
      </c>
      <c r="E37" s="47">
        <f t="shared" si="74"/>
        <v>0.25311342982160889</v>
      </c>
      <c r="F37" s="47">
        <f t="shared" si="74"/>
        <v>0.25619418941013711</v>
      </c>
      <c r="G37" s="47">
        <f t="shared" si="74"/>
        <v>0.2103700635183651</v>
      </c>
      <c r="H37" s="47">
        <f t="shared" si="7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75">+J37</f>
        <v>0.28540293140086087</v>
      </c>
      <c r="L37" s="49">
        <f t="shared" si="75"/>
        <v>0.28540293140086087</v>
      </c>
      <c r="M37" s="49">
        <f t="shared" si="75"/>
        <v>0.28540293140086087</v>
      </c>
      <c r="N37" s="49">
        <f t="shared" si="75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6">+K41*K48</f>
        <v>124.00000000000001</v>
      </c>
      <c r="L38" s="48">
        <f t="shared" si="76"/>
        <v>124.00000000000001</v>
      </c>
      <c r="M38" s="48">
        <f t="shared" si="76"/>
        <v>124.00000000000001</v>
      </c>
      <c r="N38" s="48">
        <f t="shared" si="76"/>
        <v>124.00000000000001</v>
      </c>
    </row>
    <row r="39" spans="1:14" x14ac:dyDescent="0.3">
      <c r="A39" s="46" t="s">
        <v>129</v>
      </c>
      <c r="B39" s="47" t="str">
        <f t="shared" ref="B39" si="77">+IFERROR(B38/A38-1,"nm")</f>
        <v>nm</v>
      </c>
      <c r="C39" s="47">
        <f t="shared" ref="C39" si="78">+IFERROR(C38/B38-1,"nm")</f>
        <v>9.9173553719008156E-2</v>
      </c>
      <c r="D39" s="47">
        <f t="shared" ref="D39" si="79">+IFERROR(D38/C38-1,"nm")</f>
        <v>5.2631578947368363E-2</v>
      </c>
      <c r="E39" s="47">
        <f t="shared" ref="E39" si="80">+IFERROR(E38/D38-1,"nm")</f>
        <v>0.14285714285714279</v>
      </c>
      <c r="F39" s="47">
        <f t="shared" ref="F39" si="81">+IFERROR(F38/E38-1,"nm")</f>
        <v>-6.8749999999999978E-2</v>
      </c>
      <c r="G39" s="47">
        <f t="shared" ref="G39" si="82">+IFERROR(G38/F38-1,"nm")</f>
        <v>-6.7114093959731447E-3</v>
      </c>
      <c r="H39" s="47">
        <f t="shared" ref="H39" si="83">+IFERROR(H38/G38-1,"nm")</f>
        <v>-0.1216216216216216</v>
      </c>
      <c r="I39" s="47">
        <f>+IFERROR(I38/H38-1,"nm")</f>
        <v>-4.6153846153846101E-2</v>
      </c>
      <c r="J39" s="47">
        <f t="shared" ref="J39" si="84">+IFERROR(J38/I38-1,"nm")</f>
        <v>2.2204460492503131E-16</v>
      </c>
      <c r="K39" s="47">
        <f t="shared" ref="K39" si="85">+IFERROR(K38/J38-1,"nm")</f>
        <v>0</v>
      </c>
      <c r="L39" s="47">
        <f t="shared" ref="L39" si="86">+IFERROR(L38/K38-1,"nm")</f>
        <v>0</v>
      </c>
      <c r="M39" s="47">
        <f t="shared" ref="M39" si="87">+IFERROR(M38/L38-1,"nm")</f>
        <v>0</v>
      </c>
      <c r="N39" s="47">
        <f t="shared" ref="N39" si="88">+IFERROR(N38/M38-1,"nm")</f>
        <v>0</v>
      </c>
    </row>
    <row r="40" spans="1:14" x14ac:dyDescent="0.3">
      <c r="A40" s="46" t="s">
        <v>133</v>
      </c>
      <c r="B40" s="47">
        <f t="shared" ref="B40:H40" si="89">+IFERROR(B38/B$21,"nm")</f>
        <v>8.8064046579330417E-3</v>
      </c>
      <c r="C40" s="47">
        <f t="shared" si="89"/>
        <v>9.0083988079111346E-3</v>
      </c>
      <c r="D40" s="47">
        <f t="shared" si="89"/>
        <v>9.2008412197686646E-3</v>
      </c>
      <c r="E40" s="47">
        <f t="shared" si="89"/>
        <v>1.0770784247728038E-2</v>
      </c>
      <c r="F40" s="47">
        <f t="shared" si="89"/>
        <v>9.3698905798012821E-3</v>
      </c>
      <c r="G40" s="47">
        <f t="shared" si="89"/>
        <v>1.0218171775752554E-2</v>
      </c>
      <c r="H40" s="47">
        <f t="shared" si="89"/>
        <v>7.5673787764130628E-3</v>
      </c>
      <c r="I40" s="47">
        <f>+IFERROR(I38/I$21,"nm")</f>
        <v>6.7563886013185855E-3</v>
      </c>
      <c r="J40" s="47">
        <f t="shared" ref="J40:N40" si="90">+IFERROR(J38/J$21,"nm")</f>
        <v>6.7563886013185864E-3</v>
      </c>
      <c r="K40" s="47">
        <f t="shared" si="90"/>
        <v>6.7563886013185864E-3</v>
      </c>
      <c r="L40" s="47">
        <f t="shared" si="90"/>
        <v>6.7563886013185864E-3</v>
      </c>
      <c r="M40" s="47">
        <f t="shared" si="90"/>
        <v>6.7563886013185864E-3</v>
      </c>
      <c r="N40" s="47">
        <f t="shared" si="90"/>
        <v>6.7563886013185864E-3</v>
      </c>
    </row>
    <row r="41" spans="1:14" x14ac:dyDescent="0.3">
      <c r="A41" s="46" t="s">
        <v>142</v>
      </c>
      <c r="B41" s="47">
        <f t="shared" ref="B41:H41" si="91">+IFERROR(B38/B48,"nm")</f>
        <v>0.19145569620253164</v>
      </c>
      <c r="C41" s="47">
        <f t="shared" si="91"/>
        <v>0.17924528301886791</v>
      </c>
      <c r="D41" s="47">
        <f t="shared" si="91"/>
        <v>0.17094017094017094</v>
      </c>
      <c r="E41" s="47">
        <f t="shared" si="91"/>
        <v>0.18867924528301888</v>
      </c>
      <c r="F41" s="47">
        <f t="shared" si="91"/>
        <v>0.18304668304668303</v>
      </c>
      <c r="G41" s="47">
        <f t="shared" si="91"/>
        <v>0.22945736434108527</v>
      </c>
      <c r="H41" s="47">
        <f t="shared" si="9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92">+J41</f>
        <v>0.19405320813771518</v>
      </c>
      <c r="L41" s="49">
        <f t="shared" si="92"/>
        <v>0.19405320813771518</v>
      </c>
      <c r="M41" s="49">
        <f t="shared" si="92"/>
        <v>0.19405320813771518</v>
      </c>
      <c r="N41" s="49">
        <f t="shared" si="92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93">+K35-K38</f>
        <v>5114</v>
      </c>
      <c r="L42" s="9">
        <f t="shared" si="93"/>
        <v>5114</v>
      </c>
      <c r="M42" s="9">
        <f t="shared" si="93"/>
        <v>5114</v>
      </c>
      <c r="N42" s="9">
        <f t="shared" si="93"/>
        <v>5114</v>
      </c>
    </row>
    <row r="43" spans="1:14" x14ac:dyDescent="0.3">
      <c r="A43" s="46" t="s">
        <v>129</v>
      </c>
      <c r="B43" s="47" t="str">
        <f t="shared" ref="B43" si="94">+IFERROR(B42/A42-1,"nm")</f>
        <v>nm</v>
      </c>
      <c r="C43" s="47">
        <f t="shared" ref="C43" si="95">+IFERROR(C42/B42-1,"nm")</f>
        <v>3.2373113854595292E-2</v>
      </c>
      <c r="D43" s="47">
        <f t="shared" ref="D43" si="96">+IFERROR(D42/C42-1,"nm")</f>
        <v>2.9763486579856391E-2</v>
      </c>
      <c r="E43" s="47">
        <f t="shared" ref="E43" si="97">+IFERROR(E42/D42-1,"nm")</f>
        <v>-7.096774193548383E-2</v>
      </c>
      <c r="F43" s="47">
        <f t="shared" ref="F43" si="98">+IFERROR(F42/E42-1,"nm")</f>
        <v>9.0277777777777679E-2</v>
      </c>
      <c r="G43" s="47">
        <f t="shared" ref="G43" si="99">+IFERROR(G42/F42-1,"nm")</f>
        <v>-0.26140127388535028</v>
      </c>
      <c r="H43" s="47">
        <f t="shared" ref="H43" si="100">+IFERROR(H42/G42-1,"nm")</f>
        <v>0.75543290789927564</v>
      </c>
      <c r="I43" s="47">
        <f>+IFERROR(I42/H42-1,"nm")</f>
        <v>4.9125564943997002E-3</v>
      </c>
      <c r="J43" s="47">
        <f t="shared" ref="J43:N43" si="101">+IFERROR(J42/I42-1,"nm")</f>
        <v>0</v>
      </c>
      <c r="K43" s="47">
        <f t="shared" si="101"/>
        <v>0</v>
      </c>
      <c r="L43" s="47">
        <f t="shared" si="101"/>
        <v>0</v>
      </c>
      <c r="M43" s="47">
        <f t="shared" si="101"/>
        <v>0</v>
      </c>
      <c r="N43" s="47">
        <f t="shared" si="101"/>
        <v>0</v>
      </c>
    </row>
    <row r="44" spans="1:14" x14ac:dyDescent="0.3">
      <c r="A44" s="46" t="s">
        <v>131</v>
      </c>
      <c r="B44" s="47">
        <f t="shared" ref="B44:H44" si="102">+IFERROR(B42/B$21,"nm")</f>
        <v>0.26528384279475981</v>
      </c>
      <c r="C44" s="47">
        <f t="shared" si="102"/>
        <v>0.25487672717420751</v>
      </c>
      <c r="D44" s="47">
        <f t="shared" si="102"/>
        <v>0.25466614090431128</v>
      </c>
      <c r="E44" s="47">
        <f t="shared" si="102"/>
        <v>0.24234264557388085</v>
      </c>
      <c r="F44" s="47">
        <f t="shared" si="102"/>
        <v>0.2468242988303358</v>
      </c>
      <c r="G44" s="47">
        <f t="shared" si="102"/>
        <v>0.20015189174261253</v>
      </c>
      <c r="H44" s="47">
        <f t="shared" si="102"/>
        <v>0.29623377379358518</v>
      </c>
      <c r="I44" s="47">
        <f>+IFERROR(I42/I$21,"nm")</f>
        <v>0.27864654279954232</v>
      </c>
      <c r="J44" s="47">
        <f t="shared" ref="J44:N44" si="103">+IFERROR(J42/J$21,"nm")</f>
        <v>0.27864654279954232</v>
      </c>
      <c r="K44" s="47">
        <f t="shared" si="103"/>
        <v>0.27864654279954232</v>
      </c>
      <c r="L44" s="47">
        <f t="shared" si="103"/>
        <v>0.27864654279954232</v>
      </c>
      <c r="M44" s="47">
        <f t="shared" si="103"/>
        <v>0.27864654279954232</v>
      </c>
      <c r="N44" s="47">
        <f t="shared" si="103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04">+K21*K47</f>
        <v>146</v>
      </c>
      <c r="L45" s="48">
        <f t="shared" si="104"/>
        <v>146</v>
      </c>
      <c r="M45" s="48">
        <f t="shared" si="104"/>
        <v>146</v>
      </c>
      <c r="N45" s="48">
        <f t="shared" si="104"/>
        <v>146</v>
      </c>
    </row>
    <row r="46" spans="1:14" x14ac:dyDescent="0.3">
      <c r="A46" s="46" t="s">
        <v>129</v>
      </c>
      <c r="B46" s="47" t="str">
        <f t="shared" ref="B46" si="105">+IFERROR(B45/A45-1,"nm")</f>
        <v>nm</v>
      </c>
      <c r="C46" s="47">
        <f t="shared" ref="C46" si="106">+IFERROR(C45/B45-1,"nm")</f>
        <v>0.16346153846153855</v>
      </c>
      <c r="D46" s="47">
        <f t="shared" ref="D46" si="107">+IFERROR(D45/C45-1,"nm")</f>
        <v>-7.8512396694214837E-2</v>
      </c>
      <c r="E46" s="47">
        <f t="shared" ref="E46" si="108">+IFERROR(E45/D45-1,"nm")</f>
        <v>-0.12107623318385652</v>
      </c>
      <c r="F46" s="47">
        <f t="shared" ref="F46" si="109">+IFERROR(F45/E45-1,"nm")</f>
        <v>-0.40306122448979587</v>
      </c>
      <c r="G46" s="47">
        <f t="shared" ref="G46" si="110">+IFERROR(G45/F45-1,"nm")</f>
        <v>-5.9829059829059839E-2</v>
      </c>
      <c r="H46" s="47">
        <f t="shared" ref="H46" si="111">+IFERROR(H45/G45-1,"nm")</f>
        <v>-0.10909090909090913</v>
      </c>
      <c r="I46" s="47">
        <f>+IFERROR(I45/H45-1,"nm")</f>
        <v>0.48979591836734704</v>
      </c>
      <c r="J46" s="47">
        <f t="shared" ref="J46" si="112">+IFERROR(J45/I45-1,"nm")</f>
        <v>0</v>
      </c>
      <c r="K46" s="47">
        <f t="shared" ref="K46" si="113">+IFERROR(K45/J45-1,"nm")</f>
        <v>0</v>
      </c>
      <c r="L46" s="47">
        <f t="shared" ref="L46" si="114">+IFERROR(L45/K45-1,"nm")</f>
        <v>0</v>
      </c>
      <c r="M46" s="47">
        <f t="shared" ref="M46" si="115">+IFERROR(M45/L45-1,"nm")</f>
        <v>0</v>
      </c>
      <c r="N46" s="47">
        <f t="shared" ref="N46" si="116">+IFERROR(N45/M45-1,"nm")</f>
        <v>0</v>
      </c>
    </row>
    <row r="47" spans="1:14" x14ac:dyDescent="0.3">
      <c r="A47" s="46" t="s">
        <v>133</v>
      </c>
      <c r="B47" s="47">
        <f t="shared" ref="B47:H47" si="117">+IFERROR(B45/B$21,"nm")</f>
        <v>1.5138282387190683E-2</v>
      </c>
      <c r="C47" s="47">
        <f t="shared" si="117"/>
        <v>1.6391221891086428E-2</v>
      </c>
      <c r="D47" s="47">
        <f t="shared" si="117"/>
        <v>1.4655625657202945E-2</v>
      </c>
      <c r="E47" s="47">
        <f t="shared" si="117"/>
        <v>1.3194210703466847E-2</v>
      </c>
      <c r="F47" s="47">
        <f t="shared" si="117"/>
        <v>7.3575650861526856E-3</v>
      </c>
      <c r="G47" s="47">
        <f t="shared" si="117"/>
        <v>7.5945871306268989E-3</v>
      </c>
      <c r="H47" s="47">
        <f t="shared" si="11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18">+J47</f>
        <v>7.9551027080041418E-3</v>
      </c>
      <c r="L47" s="49">
        <f t="shared" si="118"/>
        <v>7.9551027080041418E-3</v>
      </c>
      <c r="M47" s="49">
        <f t="shared" si="118"/>
        <v>7.9551027080041418E-3</v>
      </c>
      <c r="N47" s="49">
        <f t="shared" si="118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19">+K21*K50</f>
        <v>639.00000000000011</v>
      </c>
      <c r="L48" s="48">
        <f t="shared" si="119"/>
        <v>639.00000000000011</v>
      </c>
      <c r="M48" s="48">
        <f t="shared" si="119"/>
        <v>639.00000000000011</v>
      </c>
      <c r="N48" s="48">
        <f t="shared" si="119"/>
        <v>639.00000000000011</v>
      </c>
    </row>
    <row r="49" spans="1:14" x14ac:dyDescent="0.3">
      <c r="A49" s="46" t="s">
        <v>129</v>
      </c>
      <c r="B49" s="47" t="str">
        <f t="shared" ref="B49" si="120">+IFERROR(B48/A48-1,"nm")</f>
        <v>nm</v>
      </c>
      <c r="C49" s="47">
        <f t="shared" ref="C49" si="121">+IFERROR(C48/B48-1,"nm")</f>
        <v>0.17405063291139244</v>
      </c>
      <c r="D49" s="47">
        <f t="shared" ref="D49" si="122">+IFERROR(D48/C48-1,"nm")</f>
        <v>0.10377358490566047</v>
      </c>
      <c r="E49" s="47">
        <f t="shared" ref="E49" si="123">+IFERROR(E48/D48-1,"nm")</f>
        <v>3.5409035409035505E-2</v>
      </c>
      <c r="F49" s="47">
        <f t="shared" ref="F49" si="124">+IFERROR(F48/E48-1,"nm")</f>
        <v>-4.0094339622641528E-2</v>
      </c>
      <c r="G49" s="47">
        <f t="shared" ref="G49" si="125">+IFERROR(G48/F48-1,"nm")</f>
        <v>-0.20761670761670759</v>
      </c>
      <c r="H49" s="47">
        <f t="shared" ref="H49" si="12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27">+K50+K51</f>
        <v>3.4817196098730456E-2</v>
      </c>
      <c r="L49" s="47">
        <f t="shared" ref="L49" si="128">+L50+L51</f>
        <v>3.4817196098730456E-2</v>
      </c>
      <c r="M49" s="47">
        <f t="shared" ref="M49" si="129">+M50+M51</f>
        <v>3.4817196098730456E-2</v>
      </c>
      <c r="N49" s="47">
        <f t="shared" ref="N49" si="130">+N50+N51</f>
        <v>3.4817196098730456E-2</v>
      </c>
    </row>
    <row r="50" spans="1:14" x14ac:dyDescent="0.3">
      <c r="A50" s="46" t="s">
        <v>133</v>
      </c>
      <c r="B50" s="47">
        <f t="shared" ref="B50:H50" si="131">+IFERROR(B48/B$21,"nm")</f>
        <v>4.599708879184862E-2</v>
      </c>
      <c r="C50" s="47">
        <f t="shared" si="131"/>
        <v>5.0257382823083174E-2</v>
      </c>
      <c r="D50" s="47">
        <f t="shared" si="131"/>
        <v>5.3824921135646686E-2</v>
      </c>
      <c r="E50" s="47">
        <f t="shared" si="131"/>
        <v>5.7085156512958597E-2</v>
      </c>
      <c r="F50" s="47">
        <f t="shared" si="131"/>
        <v>5.1188529744686205E-2</v>
      </c>
      <c r="G50" s="47">
        <f t="shared" si="131"/>
        <v>4.4531897265948632E-2</v>
      </c>
      <c r="H50" s="47">
        <f t="shared" si="13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32">+J50</f>
        <v>3.4817196098730456E-2</v>
      </c>
      <c r="L50" s="49">
        <f t="shared" si="132"/>
        <v>3.4817196098730456E-2</v>
      </c>
      <c r="M50" s="49">
        <f t="shared" si="132"/>
        <v>3.4817196098730456E-2</v>
      </c>
      <c r="N50" s="49">
        <f t="shared" si="132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2020-05-20T17:26:08Z</dcterms:created>
  <dcterms:modified xsi:type="dcterms:W3CDTF">2024-11-14T17:04:12Z</dcterms:modified>
</cp:coreProperties>
</file>