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Quill Capital Partners\"/>
    </mc:Choice>
  </mc:AlternateContent>
  <xr:revisionPtr revIDLastSave="0" documentId="13_ncr:1_{87049CFB-7E6B-4852-8828-42E7060242EC}" xr6:coauthVersionLast="47" xr6:coauthVersionMax="47" xr10:uidLastSave="{00000000-0000-0000-0000-000000000000}"/>
  <bookViews>
    <workbookView xWindow="43080" yWindow="5100" windowWidth="29040" windowHeight="1572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3" l="1"/>
  <c r="D81" i="3"/>
  <c r="C81" i="3"/>
  <c r="E80" i="3"/>
  <c r="D80" i="3"/>
  <c r="C80" i="3"/>
  <c r="E79" i="3"/>
  <c r="D79" i="3"/>
  <c r="C79" i="3"/>
  <c r="C76" i="3"/>
  <c r="D76" i="3"/>
  <c r="C75" i="3"/>
  <c r="D75" i="3"/>
  <c r="C74" i="3"/>
  <c r="D74" i="3"/>
  <c r="C73" i="3"/>
  <c r="D73" i="3"/>
  <c r="C71" i="3"/>
  <c r="D71" i="3"/>
  <c r="C70" i="3"/>
  <c r="D70" i="3"/>
  <c r="C56" i="3"/>
  <c r="D56" i="3"/>
  <c r="C55" i="3"/>
  <c r="D55" i="3"/>
  <c r="C67" i="3"/>
  <c r="D67" i="3"/>
  <c r="C66" i="3"/>
  <c r="D66" i="3"/>
  <c r="C65" i="3"/>
  <c r="D65" i="3"/>
  <c r="C64" i="3"/>
  <c r="D64" i="3"/>
  <c r="C63" i="3"/>
  <c r="D63" i="3"/>
  <c r="C62" i="3"/>
  <c r="D62" i="3"/>
  <c r="C61" i="3"/>
  <c r="D61" i="3"/>
  <c r="C60" i="3"/>
  <c r="D60" i="3"/>
  <c r="C58" i="3"/>
  <c r="D58" i="3"/>
  <c r="C57" i="3"/>
  <c r="D57" i="3"/>
  <c r="C54" i="3"/>
  <c r="D54" i="3"/>
  <c r="E45" i="3"/>
  <c r="D45" i="3"/>
  <c r="E44" i="3"/>
  <c r="D44" i="3"/>
  <c r="E51" i="3"/>
  <c r="D51" i="3"/>
  <c r="E50" i="3"/>
  <c r="D50" i="3"/>
  <c r="E49" i="3"/>
  <c r="D49" i="3"/>
  <c r="E48" i="3"/>
  <c r="D48" i="3"/>
  <c r="E47" i="3"/>
  <c r="D47" i="3"/>
  <c r="E46" i="3"/>
  <c r="D46" i="3"/>
  <c r="E43" i="3"/>
  <c r="D43" i="3"/>
  <c r="E42" i="3"/>
  <c r="D42" i="3"/>
  <c r="E41" i="3"/>
  <c r="D41" i="3"/>
  <c r="E40" i="3"/>
  <c r="D40" i="3"/>
  <c r="E37" i="3"/>
  <c r="D37" i="3"/>
  <c r="E36" i="3"/>
  <c r="D36" i="3"/>
  <c r="E35" i="3"/>
  <c r="D35" i="3"/>
  <c r="E34" i="3"/>
  <c r="D34" i="3"/>
  <c r="E30" i="3"/>
  <c r="D30" i="3"/>
  <c r="E29" i="3"/>
  <c r="D29" i="3"/>
  <c r="E28" i="3"/>
  <c r="D28" i="3"/>
  <c r="E27" i="3"/>
  <c r="D27" i="3"/>
  <c r="E26" i="3"/>
  <c r="D26" i="3"/>
  <c r="E25" i="3"/>
  <c r="D25" i="3"/>
  <c r="E22" i="3"/>
  <c r="D22" i="3"/>
  <c r="E21" i="3"/>
  <c r="D21" i="3"/>
  <c r="E20" i="3"/>
  <c r="D20" i="3"/>
  <c r="E19" i="3"/>
  <c r="D19" i="3"/>
  <c r="E18" i="3"/>
  <c r="D18" i="3"/>
  <c r="E17" i="3"/>
  <c r="D17" i="3"/>
  <c r="E13" i="3"/>
  <c r="D13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C50" i="3"/>
  <c r="C51" i="3"/>
  <c r="C49" i="3"/>
  <c r="C37" i="3"/>
  <c r="C48" i="3"/>
  <c r="C46" i="3"/>
  <c r="C47" i="3"/>
  <c r="C44" i="3"/>
  <c r="C45" i="3"/>
  <c r="C42" i="3"/>
  <c r="C43" i="3"/>
  <c r="C41" i="3"/>
  <c r="C40" i="3"/>
  <c r="C36" i="3"/>
  <c r="C35" i="3"/>
  <c r="C34" i="3"/>
  <c r="C30" i="3"/>
  <c r="C29" i="3"/>
  <c r="C18" i="3"/>
  <c r="C19" i="3"/>
  <c r="C28" i="3"/>
  <c r="C27" i="3"/>
  <c r="C26" i="3"/>
  <c r="C25" i="3"/>
  <c r="C22" i="3"/>
  <c r="C21" i="3"/>
  <c r="C20" i="3"/>
  <c r="C17" i="3"/>
  <c r="C13" i="3"/>
  <c r="C11" i="3"/>
  <c r="C10" i="3"/>
  <c r="C9" i="3"/>
  <c r="C8" i="3"/>
  <c r="C7" i="3"/>
  <c r="C6" i="3"/>
  <c r="C5" i="3"/>
  <c r="D108" i="1"/>
  <c r="C108" i="1"/>
  <c r="B108" i="1"/>
  <c r="D99" i="1"/>
  <c r="C99" i="1"/>
  <c r="B99" i="1"/>
  <c r="C12" i="3" l="1"/>
  <c r="D12" i="3"/>
  <c r="E12" i="3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62" i="1" l="1"/>
  <c r="C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<sst xmlns="http://schemas.openxmlformats.org/spreadsheetml/2006/main" count="200" uniqueCount="154">
  <si>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</si>
  <si>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</si>
  <si>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</si>
  <si>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</si>
  <si>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</si>
  <si>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</si>
  <si>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</si>
  <si>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</si>
  <si>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</si>
  <si>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</si>
  <si>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</si>
  <si>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</si>
  <si>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</si>
  <si>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</si>
  <si>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</si>
  <si>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</si>
  <si>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</si>
  <si>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</si>
  <si>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</si>
  <si>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</si>
  <si>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</si>
  <si>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</si>
  <si>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</si>
  <si>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</si>
  <si>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</si>
  <si>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</si>
  <si>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</si>
  <si>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</si>
  <si>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</si>
  <si>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</si>
  <si>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</si>
  <si>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</si>
  <si>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</si>
  <si>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</si>
  <si>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</si>
  <si>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</si>
  <si>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</si>
  <si>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</si>
  <si>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</si>
  <si>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</si>
  <si>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</si>
  <si>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</si>
  <si>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</si>
  <si>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</si>
  <si>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</si>
  <si>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</si>
  <si>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</si>
  <si>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</si>
  <si>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</si>
  <si>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</si>
  <si>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</si>
  <si>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</si>
  <si>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</si>
  <si>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</si>
  <si>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</si>
  <si>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</si>
  <si>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</si>
  <si>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</si>
  <si>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</si>
  <si>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</si>
  <si>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</si>
  <si>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</si>
  <si>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</si>
  <si>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</si>
  <si>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</si>
  <si>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</si>
  <si>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</si>
  <si>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</si>
  <si>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</si>
  <si>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</si>
  <si>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</si>
  <si>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</si>
  <si>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</si>
  <si>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</si>
  <si>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</si>
  <si>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</si>
  <si>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</si>
  <si>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</si>
  <si>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</si>
  <si>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</si>
  <si>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</si>
  <si>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</si>
  <si>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</si>
  <si>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</si>
  <si>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</si>
  <si>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</si>
  <si>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</si>
  <si>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</si>
  <si>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</si>
  <si>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</si>
  <si>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</si>
  <si>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</si>
  <si>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</si>
  <si>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</si>
  <si>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</si>
  <si>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</si>
  <si>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</si>
  <si>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</si>
  <si>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</si>
  <si>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</si>
  <si>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</si>
  <si>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</si>
  <si>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</si>
  <si>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</si>
  <si>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</si>
  <si>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</si>
  <si>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</si>
  <si>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</si>
  <si>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</si>
  <si>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</si>
  <si>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</si>
  <si>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</si>
  <si>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</si>
  <si>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</si>
  <si>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</si>
  <si>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</si>
  <si>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</si>
  <si>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</si>
  <si>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</si>
  <si>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</si>
  <si>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</si>
  <si>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</si>
  <si>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</si>
  <si>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</si>
  <si>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</si>
  <si>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</si>
  <si>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</si>
  <si>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</si>
  <si>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</si>
  <si>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</si>
  <si>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</si>
  <si>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</si>
  <si>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</si>
  <si>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</si>
  <si>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</si>
  <si>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</si>
  <si>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</si>
  <si>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</si>
  <si>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</si>
  <si>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</si>
  <si>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</si>
  <si>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</si>
  <si>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</si>
  <si>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</si>
  <si>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</si>
  <si>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</si>
  <si>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</si>
  <si>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</si>
  <si>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</si>
  <si>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</si>
  <si>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Operating income (EBIT)</t>
  </si>
  <si>
    <t>Main line items of the balance sheet:</t>
  </si>
  <si>
    <t>Total Net Sales (each category and net sales)</t>
  </si>
  <si>
    <t>Each operating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</si>
</sst>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73" formatCode="0.0000"/>
    <numFmt numFmtId="176" formatCode="0.0000E+00"/>
    <numFmt numFmtId="183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3" fontId="0" fillId="0" borderId="0" xfId="0" applyNumberFormat="1"/>
    <xf numFmtId="176" fontId="0" fillId="0" borderId="0" xfId="0" applyNumberFormat="1"/>
    <xf numFmtId="10" fontId="0" fillId="0" borderId="0" xfId="3" applyNumberFormat="1" applyFont="1"/>
    <xf numFmtId="0" fontId="8" fillId="0" borderId="0" xfId="0" applyFont="1" applyAlignment="1">
      <alignment horizontal="left" indent="1"/>
    </xf>
    <xf numFmtId="43" fontId="2" fillId="0" borderId="0" xfId="0" applyNumberFormat="1" applyFont="1"/>
    <xf numFmtId="183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Normal="100" workbookViewId="0">
      <selection activeCell="A22" sqref="A22"/>
    </sheetView>
  </sheetViews>
  <sheetFormatPr defaultRowHeight="14.25" x14ac:dyDescent="0.45"/>
  <cols>
    <col min="1" max="1" width="104.53125" customWidth="1"/>
  </cols>
  <sheetData>
    <row r="1" spans="1:1" ht="23.25" x14ac:dyDescent="0.7">
      <c r="A1" s="5" t="s">
        <v>87</v>
      </c>
    </row>
    <row r="3" spans="1:1" x14ac:dyDescent="0.45">
      <c r="A3" s="7" t="s">
        <v>141</v>
      </c>
    </row>
    <row r="4" spans="1:1" x14ac:dyDescent="0.45">
      <c r="A4" s="16" t="s">
        <v>88</v>
      </c>
    </row>
    <row r="5" spans="1:1" x14ac:dyDescent="0.45">
      <c r="A5" s="7" t="s">
        <v>97</v>
      </c>
    </row>
    <row r="6" spans="1:1" x14ac:dyDescent="0.45">
      <c r="A6" s="1" t="s">
        <v>148</v>
      </c>
    </row>
    <row r="7" spans="1:1" x14ac:dyDescent="0.45">
      <c r="A7" s="1"/>
    </row>
    <row r="8" spans="1:1" x14ac:dyDescent="0.45">
      <c r="A8" s="17" t="s">
        <v>149</v>
      </c>
    </row>
    <row r="9" spans="1:1" x14ac:dyDescent="0.45">
      <c r="A9" s="1" t="s">
        <v>145</v>
      </c>
    </row>
    <row r="10" spans="1:1" x14ac:dyDescent="0.45">
      <c r="A10" s="1" t="s">
        <v>89</v>
      </c>
    </row>
    <row r="11" spans="1:1" x14ac:dyDescent="0.45">
      <c r="A11" s="1" t="s">
        <v>90</v>
      </c>
    </row>
    <row r="12" spans="1:1" x14ac:dyDescent="0.45">
      <c r="A12" s="1" t="s">
        <v>91</v>
      </c>
    </row>
    <row r="13" spans="1:1" x14ac:dyDescent="0.45">
      <c r="A13" s="1"/>
    </row>
    <row r="14" spans="1:1" x14ac:dyDescent="0.45">
      <c r="A14" s="17" t="s">
        <v>92</v>
      </c>
    </row>
    <row r="15" spans="1:1" x14ac:dyDescent="0.45">
      <c r="A15" s="1" t="s">
        <v>146</v>
      </c>
    </row>
    <row r="16" spans="1:1" x14ac:dyDescent="0.45">
      <c r="A16" s="1" t="s">
        <v>89</v>
      </c>
    </row>
    <row r="17" spans="1:1" x14ac:dyDescent="0.45">
      <c r="A17" s="1" t="s">
        <v>90</v>
      </c>
    </row>
    <row r="18" spans="1:1" x14ac:dyDescent="0.45">
      <c r="A18" s="1" t="s">
        <v>14</v>
      </c>
    </row>
    <row r="19" spans="1:1" x14ac:dyDescent="0.45">
      <c r="A19" s="1" t="s">
        <v>93</v>
      </c>
    </row>
    <row r="20" spans="1:1" x14ac:dyDescent="0.45">
      <c r="A20" s="1"/>
    </row>
    <row r="21" spans="1:1" x14ac:dyDescent="0.45">
      <c r="A21" s="17" t="s">
        <v>98</v>
      </c>
    </row>
    <row r="22" spans="1:1" x14ac:dyDescent="0.45">
      <c r="A22" s="1" t="s">
        <v>94</v>
      </c>
    </row>
    <row r="23" spans="1:1" x14ac:dyDescent="0.45">
      <c r="A23" s="1" t="s">
        <v>95</v>
      </c>
    </row>
    <row r="24" spans="1:1" x14ac:dyDescent="0.45">
      <c r="A24" s="1" t="s">
        <v>96</v>
      </c>
    </row>
    <row r="25" spans="1:1" x14ac:dyDescent="0.45">
      <c r="A25" s="1"/>
    </row>
    <row r="26" spans="1:1" x14ac:dyDescent="0.45">
      <c r="A26" s="17" t="s">
        <v>144</v>
      </c>
    </row>
    <row r="27" spans="1:1" x14ac:dyDescent="0.45">
      <c r="A27" s="16" t="s">
        <v>143</v>
      </c>
    </row>
    <row r="29" spans="1:1" x14ac:dyDescent="0.4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63" workbookViewId="0">
      <selection activeCell="A20" sqref="A20"/>
    </sheetView>
  </sheetViews>
  <sheetFormatPr defaultRowHeight="14.25" x14ac:dyDescent="0.45"/>
  <cols>
    <col min="1" max="1" width="85.73046875" customWidth="1"/>
    <col min="2" max="3" width="11.53125" bestFit="1" customWidth="1"/>
    <col min="4" max="4" width="11.6640625" bestFit="1" customWidth="1"/>
    <col min="6" max="6" width="13.46484375" bestFit="1" customWidth="1"/>
  </cols>
  <sheetData>
    <row r="1" spans="1:10" ht="60" customHeight="1" x14ac:dyDescent="0.4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45">
      <c r="A2" s="25" t="s">
        <v>1</v>
      </c>
      <c r="B2" s="25"/>
      <c r="C2" s="25"/>
      <c r="D2" s="25"/>
    </row>
    <row r="3" spans="1:10" x14ac:dyDescent="0.45">
      <c r="B3" s="24" t="s">
        <v>23</v>
      </c>
      <c r="C3" s="24"/>
      <c r="D3" s="24"/>
    </row>
    <row r="4" spans="1:10" x14ac:dyDescent="0.45">
      <c r="B4" s="7">
        <v>2022</v>
      </c>
      <c r="C4" s="7">
        <v>2021</v>
      </c>
      <c r="D4" s="7">
        <v>2020</v>
      </c>
    </row>
    <row r="5" spans="1:10" x14ac:dyDescent="0.45">
      <c r="A5" t="s">
        <v>3</v>
      </c>
    </row>
    <row r="6" spans="1:10" x14ac:dyDescent="0.4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4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4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45">
      <c r="A9" t="s">
        <v>7</v>
      </c>
      <c r="B9" s="12"/>
      <c r="C9" s="12"/>
      <c r="D9" s="12"/>
    </row>
    <row r="10" spans="1:10" x14ac:dyDescent="0.4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4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4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4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45">
      <c r="A14" t="s">
        <v>10</v>
      </c>
      <c r="B14" s="12"/>
      <c r="C14" s="12"/>
      <c r="D14" s="12"/>
    </row>
    <row r="15" spans="1:10" x14ac:dyDescent="0.4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45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4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45">
      <c r="A18" s="8" t="s">
        <v>150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30"/>
    </row>
    <row r="19" spans="1:6" x14ac:dyDescent="0.45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4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6" x14ac:dyDescent="0.45">
      <c r="A21" t="s">
        <v>17</v>
      </c>
      <c r="B21" s="12">
        <v>19300</v>
      </c>
      <c r="C21" s="12">
        <v>14527</v>
      </c>
      <c r="D21" s="12">
        <v>9680</v>
      </c>
    </row>
    <row r="22" spans="1:6" ht="14.65" thickBot="1" x14ac:dyDescent="0.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4.65" thickTop="1" x14ac:dyDescent="0.45">
      <c r="A23" t="s">
        <v>19</v>
      </c>
    </row>
    <row r="24" spans="1:6" x14ac:dyDescent="0.45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45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45">
      <c r="A26" t="s">
        <v>22</v>
      </c>
    </row>
    <row r="27" spans="1:6" x14ac:dyDescent="0.45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45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45">
      <c r="A31" s="25" t="s">
        <v>24</v>
      </c>
      <c r="B31" s="25"/>
      <c r="C31" s="25"/>
      <c r="D31" s="25"/>
    </row>
    <row r="32" spans="1:6" x14ac:dyDescent="0.45">
      <c r="B32" s="24" t="s">
        <v>142</v>
      </c>
      <c r="C32" s="24"/>
      <c r="D32" s="24"/>
    </row>
    <row r="33" spans="1:4" x14ac:dyDescent="0.4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45">
      <c r="A35" t="s">
        <v>25</v>
      </c>
    </row>
    <row r="36" spans="1:4" x14ac:dyDescent="0.4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4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4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4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4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4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4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45">
      <c r="A43" t="s">
        <v>48</v>
      </c>
      <c r="B43" s="12"/>
      <c r="C43" s="12"/>
      <c r="D43" s="12"/>
    </row>
    <row r="44" spans="1:4" x14ac:dyDescent="0.4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4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4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4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4.65" thickBot="1" x14ac:dyDescent="0.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4.65" thickTop="1" x14ac:dyDescent="0.45"/>
    <row r="50" spans="1:4" x14ac:dyDescent="0.45">
      <c r="A50" t="s">
        <v>34</v>
      </c>
    </row>
    <row r="51" spans="1:4" x14ac:dyDescent="0.4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4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4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4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4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4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45">
      <c r="A57" t="s">
        <v>51</v>
      </c>
      <c r="B57" s="12"/>
      <c r="C57" s="12"/>
      <c r="D57" s="12"/>
    </row>
    <row r="58" spans="1:4" x14ac:dyDescent="0.45">
      <c r="A58" s="1" t="s">
        <v>37</v>
      </c>
      <c r="B58" s="12"/>
      <c r="C58" s="12"/>
      <c r="D58" s="12"/>
    </row>
    <row r="59" spans="1:4" x14ac:dyDescent="0.4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4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4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4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45">
      <c r="B63" s="12"/>
      <c r="C63" s="12"/>
      <c r="D63" s="12"/>
    </row>
    <row r="64" spans="1:4" x14ac:dyDescent="0.45">
      <c r="A64" t="s">
        <v>42</v>
      </c>
      <c r="B64" s="12"/>
      <c r="C64" s="12"/>
      <c r="D64" s="12"/>
    </row>
    <row r="65" spans="1:4" x14ac:dyDescent="0.4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4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4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4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4.65" thickBot="1" x14ac:dyDescent="0.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4.65" thickTop="1" x14ac:dyDescent="0.45"/>
    <row r="71" spans="1:4" x14ac:dyDescent="0.45">
      <c r="A71" s="25" t="s">
        <v>55</v>
      </c>
      <c r="B71" s="25"/>
      <c r="C71" s="25"/>
      <c r="D71" s="25"/>
    </row>
    <row r="72" spans="1:4" x14ac:dyDescent="0.45">
      <c r="B72" s="24" t="s">
        <v>23</v>
      </c>
      <c r="C72" s="24"/>
      <c r="D72" s="24"/>
    </row>
    <row r="73" spans="1:4" x14ac:dyDescent="0.4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45">
      <c r="A75" s="7" t="s">
        <v>56</v>
      </c>
      <c r="B75" s="15"/>
      <c r="C75" s="15"/>
      <c r="D75" s="15"/>
    </row>
    <row r="76" spans="1:4" x14ac:dyDescent="0.45">
      <c r="A76" s="7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45">
      <c r="A77" s="11" t="s">
        <v>18</v>
      </c>
      <c r="B77" s="15"/>
      <c r="C77" s="15"/>
      <c r="D77" s="15"/>
    </row>
    <row r="78" spans="1:4" x14ac:dyDescent="0.45">
      <c r="A78" s="1" t="s">
        <v>58</v>
      </c>
      <c r="B78" s="12"/>
      <c r="C78" s="12"/>
      <c r="D78" s="12"/>
    </row>
    <row r="79" spans="1:4" x14ac:dyDescent="0.4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4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4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4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45">
      <c r="A83" t="s">
        <v>62</v>
      </c>
      <c r="B83" s="12"/>
      <c r="C83" s="12"/>
      <c r="D83" s="12"/>
    </row>
    <row r="84" spans="1:4" x14ac:dyDescent="0.4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4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4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4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4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4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4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4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45">
      <c r="A92" s="7" t="s">
        <v>64</v>
      </c>
      <c r="B92" s="12"/>
      <c r="C92" s="12"/>
      <c r="D92" s="12"/>
    </row>
    <row r="93" spans="1:4" x14ac:dyDescent="0.4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4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4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4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4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4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4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45">
      <c r="A100" s="7" t="s">
        <v>71</v>
      </c>
      <c r="B100" s="12"/>
      <c r="C100" s="12"/>
      <c r="D100" s="12"/>
    </row>
    <row r="101" spans="1:4" x14ac:dyDescent="0.4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4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4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4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4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4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4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4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4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4.65" thickBot="1" x14ac:dyDescent="0.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4.65" thickTop="1" x14ac:dyDescent="0.45">
      <c r="B111" s="12"/>
      <c r="C111" s="12"/>
      <c r="D111" s="12"/>
    </row>
    <row r="112" spans="1:4" x14ac:dyDescent="0.45">
      <c r="A112" t="s">
        <v>80</v>
      </c>
      <c r="B112" s="12"/>
      <c r="C112" s="12"/>
      <c r="D112" s="12"/>
    </row>
    <row r="113" spans="1:4" x14ac:dyDescent="0.4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4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topLeftCell="A48" zoomScaleNormal="100" workbookViewId="0">
      <selection activeCell="H64" sqref="H64"/>
    </sheetView>
  </sheetViews>
  <sheetFormatPr defaultRowHeight="14.25" x14ac:dyDescent="0.45"/>
  <cols>
    <col min="1" max="1" width="4.6640625" customWidth="1"/>
    <col min="2" max="2" width="44.86328125" customWidth="1"/>
    <col min="3" max="3" width="10.33203125" bestFit="1" customWidth="1"/>
    <col min="4" max="5" width="11.73046875" bestFit="1" customWidth="1"/>
  </cols>
  <sheetData>
    <row r="1" spans="1:10" ht="60" customHeight="1" x14ac:dyDescent="0.7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45">
      <c r="C2" s="24" t="s">
        <v>23</v>
      </c>
      <c r="D2" s="24"/>
      <c r="E2" s="24"/>
    </row>
    <row r="3" spans="1:10" x14ac:dyDescent="0.4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45">
      <c r="A4" s="18">
        <v>1</v>
      </c>
      <c r="B4" s="7" t="s">
        <v>99</v>
      </c>
    </row>
    <row r="5" spans="1:10" x14ac:dyDescent="0.45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45">
      <c r="A6" s="18">
        <f t="shared" ref="A6:A13" si="0">+A5+0.1</f>
        <v>1.2000000000000002</v>
      </c>
      <c r="B6" s="1" t="s">
        <v>101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45">
      <c r="A7" s="18">
        <f t="shared" si="0"/>
        <v>1.3000000000000003</v>
      </c>
      <c r="B7" s="1" t="s">
        <v>102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</row>
    <row r="8" spans="1:10" x14ac:dyDescent="0.45">
      <c r="A8" s="18">
        <f t="shared" si="0"/>
        <v>1.4000000000000004</v>
      </c>
      <c r="B8" s="1" t="s">
        <v>103</v>
      </c>
      <c r="C8" s="26">
        <f>'Financial Statements'!B42/(('Financial Statements'!B17-'Financial Statements'!B79)/365)</f>
        <v>1228.1708953554833</v>
      </c>
      <c r="D8" s="26">
        <f>'Financial Statements'!C42/(('Financial Statements'!C17-'Financial Statements'!C79)/365)</f>
        <v>1509.5279575499187</v>
      </c>
      <c r="E8" s="26">
        <f>'Financial Statements'!D42/(('Financial Statements'!D17-'Financial Statements'!D79)/365)</f>
        <v>1899.7263870780819</v>
      </c>
    </row>
    <row r="9" spans="1:10" x14ac:dyDescent="0.45">
      <c r="A9" s="18">
        <f t="shared" si="0"/>
        <v>1.5000000000000004</v>
      </c>
      <c r="B9" s="1" t="s">
        <v>104</v>
      </c>
      <c r="C9" s="26">
        <f>'Financial Statements'!B39/'Financial Statements'!B12*365</f>
        <v>8.0756980666171607</v>
      </c>
      <c r="D9" s="26">
        <f>'Financial Statements'!C39/'Financial Statements'!C12*365</f>
        <v>11.27659274770989</v>
      </c>
      <c r="E9" s="26">
        <f>'Financial Statements'!D39/'Financial Statements'!D12*365</f>
        <v>8.7418833562358831</v>
      </c>
    </row>
    <row r="10" spans="1:10" x14ac:dyDescent="0.45">
      <c r="A10" s="18">
        <f t="shared" si="0"/>
        <v>1.6000000000000005</v>
      </c>
      <c r="B10" s="1" t="s">
        <v>105</v>
      </c>
      <c r="C10" s="26">
        <f>'Financial Statements'!B51/'Financial Statements'!B12*365</f>
        <v>104.68527730310539</v>
      </c>
      <c r="D10" s="26">
        <f>'Financial Statements'!C51/'Financial Statements'!C12*365</f>
        <v>93.851071222315596</v>
      </c>
      <c r="E10" s="26">
        <f>'Financial Statements'!D51/'Financial Statements'!D12*365</f>
        <v>91.048189715674198</v>
      </c>
    </row>
    <row r="11" spans="1:10" x14ac:dyDescent="0.45">
      <c r="A11" s="18">
        <f t="shared" si="0"/>
        <v>1.7000000000000006</v>
      </c>
      <c r="B11" s="1" t="s">
        <v>106</v>
      </c>
      <c r="C11" s="26">
        <f>'Financial Statements'!B38/'Financial Statements'!B8*365</f>
        <v>26.087825363656648</v>
      </c>
      <c r="D11" s="26">
        <f>'Financial Statements'!C38/'Financial Statements'!C8*365</f>
        <v>26.219311841713207</v>
      </c>
      <c r="E11" s="26">
        <f>'Financial Statements'!D38/'Financial Statements'!D8*365</f>
        <v>21.433437152796749</v>
      </c>
    </row>
    <row r="12" spans="1:10" x14ac:dyDescent="0.45">
      <c r="A12" s="18">
        <f t="shared" si="0"/>
        <v>1.8000000000000007</v>
      </c>
      <c r="B12" s="1" t="s">
        <v>107</v>
      </c>
      <c r="C12" s="26">
        <f>C9+C11</f>
        <v>34.163523430273813</v>
      </c>
      <c r="D12" s="26">
        <f t="shared" ref="D12:E12" si="1">D9+D11</f>
        <v>37.495904589423098</v>
      </c>
      <c r="E12" s="26">
        <f t="shared" si="1"/>
        <v>30.17532050903263</v>
      </c>
    </row>
    <row r="13" spans="1:10" x14ac:dyDescent="0.45">
      <c r="A13" s="18">
        <f t="shared" si="0"/>
        <v>1.9000000000000008</v>
      </c>
      <c r="B13" s="1" t="s">
        <v>108</v>
      </c>
      <c r="C13" s="23">
        <f>(('Financial Statements'!B42-'Financial Statements'!B56)/'Financial Statements'!B12)*100</f>
        <v>-8.31014645755236</v>
      </c>
      <c r="D13">
        <f>(('Financial Statements'!C42-'Financial Statements'!C56)/'Financial Statements'!C12)*100</f>
        <v>4.3924105906160644</v>
      </c>
      <c r="E13">
        <f>(('Financial Statements'!D42-'Financial Statements'!D56)/'Financial Statements'!D12)*100</f>
        <v>22.600392783632834</v>
      </c>
    </row>
    <row r="14" spans="1:10" x14ac:dyDescent="0.45">
      <c r="A14" s="18"/>
      <c r="B14" s="3" t="s">
        <v>109</v>
      </c>
    </row>
    <row r="15" spans="1:10" x14ac:dyDescent="0.45">
      <c r="A15" s="18"/>
    </row>
    <row r="16" spans="1:10" x14ac:dyDescent="0.45">
      <c r="A16" s="18">
        <f>+A4+1</f>
        <v>2</v>
      </c>
      <c r="B16" s="17" t="s">
        <v>110</v>
      </c>
    </row>
    <row r="17" spans="1:5" x14ac:dyDescent="0.45">
      <c r="A17" s="18">
        <f>+A16+0.1</f>
        <v>2.1</v>
      </c>
      <c r="B17" s="1" t="s">
        <v>9</v>
      </c>
      <c r="C17" s="26">
        <f>('Financial Statements'!B8-'Financial Statements'!B13)/'Financial Statements'!B8</f>
        <v>0.56690369438639909</v>
      </c>
      <c r="D17" s="26">
        <f>('Financial Statements'!C8-'Financial Statements'!C13)/'Financial Statements'!C8</f>
        <v>0.58220640374832222</v>
      </c>
      <c r="E17" s="26">
        <f>('Financial Statements'!D8-'Financial Statements'!D13)/'Financial Statements'!D8</f>
        <v>0.61766752272189129</v>
      </c>
    </row>
    <row r="18" spans="1:5" x14ac:dyDescent="0.45">
      <c r="A18" s="18">
        <f>+A17+0.1</f>
        <v>2.2000000000000002</v>
      </c>
      <c r="B18" s="1" t="s">
        <v>111</v>
      </c>
      <c r="C18" s="26">
        <f>('Financial Statements'!B18+'Financial Statements'!B79)/'Financial Statements'!B8</f>
        <v>0.3310467428130896</v>
      </c>
      <c r="D18" s="26">
        <f>('Financial Statements'!C18+'Financial Statements'!C79)/'Financial Statements'!C8</f>
        <v>0.32866979938056462</v>
      </c>
      <c r="E18" s="26">
        <f>('Financial Statements'!D18+'Financial Statements'!D79)/'Financial Statements'!D8</f>
        <v>0.2817478097736007</v>
      </c>
    </row>
    <row r="19" spans="1:5" x14ac:dyDescent="0.45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</row>
    <row r="20" spans="1:5" x14ac:dyDescent="0.45">
      <c r="A20" s="18">
        <f>+A18+0.1</f>
        <v>2.3000000000000003</v>
      </c>
      <c r="B20" s="1" t="s">
        <v>113</v>
      </c>
      <c r="C20" s="26">
        <f>'Financial Statements'!B18/'Financial Statements'!B8</f>
        <v>0.30288744395528594</v>
      </c>
      <c r="D20" s="26">
        <f>'Financial Statements'!C18/'Financial Statements'!C8</f>
        <v>0.29782377527561593</v>
      </c>
      <c r="E20" s="26">
        <f>'Financial Statements'!D18/'Financial Statements'!D8</f>
        <v>0.24147314354406862</v>
      </c>
    </row>
    <row r="21" spans="1:5" x14ac:dyDescent="0.45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45">
      <c r="A22" s="18">
        <f>+A20+0.1</f>
        <v>2.4000000000000004</v>
      </c>
      <c r="B22" s="1" t="s">
        <v>115</v>
      </c>
      <c r="C22" s="26">
        <f>('Financial Statements'!B8-'Financial Statements'!B12)/'Financial Statements'!B8</f>
        <v>0.43309630561360085</v>
      </c>
      <c r="D22" s="26">
        <f>('Financial Statements'!C8-'Financial Statements'!C12)/'Financial Statements'!C8</f>
        <v>0.41779359625167778</v>
      </c>
      <c r="E22" s="26">
        <f>('Financial Statements'!D8-'Financial Statements'!D12)/'Financial Statements'!D8</f>
        <v>0.38233247727810865</v>
      </c>
    </row>
    <row r="23" spans="1:5" x14ac:dyDescent="0.45">
      <c r="A23" s="18"/>
    </row>
    <row r="24" spans="1:5" x14ac:dyDescent="0.45">
      <c r="A24" s="18">
        <f>+A16+1</f>
        <v>3</v>
      </c>
      <c r="B24" s="7" t="s">
        <v>116</v>
      </c>
    </row>
    <row r="25" spans="1:5" x14ac:dyDescent="0.45">
      <c r="A25" s="18">
        <f>+A24+0.1</f>
        <v>3.1</v>
      </c>
      <c r="B25" s="1" t="s">
        <v>117</v>
      </c>
      <c r="C25" s="26">
        <f>'Financial Statements'!B62/'Financial Statements'!B68</f>
        <v>5.9615369434796337</v>
      </c>
      <c r="D25" s="26">
        <f>'Financial Statements'!C62/'Financial Statements'!C68</f>
        <v>4.5635124425423994</v>
      </c>
      <c r="E25" s="26">
        <f>'Financial Statements'!D62/'Financial Statements'!D68</f>
        <v>3.9570394404566951</v>
      </c>
    </row>
    <row r="26" spans="1:5" x14ac:dyDescent="0.45">
      <c r="A26" s="18">
        <f t="shared" ref="A26:A30" si="2">+A25+0.1</f>
        <v>3.2</v>
      </c>
      <c r="B26" s="1" t="s">
        <v>118</v>
      </c>
      <c r="C26" s="26">
        <f>'Financial Statements'!B62/'Financial Statements'!B48</f>
        <v>0.85635355983614692</v>
      </c>
      <c r="D26" s="26">
        <f>'Financial Statements'!C62/'Financial Statements'!C48</f>
        <v>0.82025743443057308</v>
      </c>
      <c r="E26" s="26">
        <f>'Financial Statements'!D62/'Financial Statements'!D48</f>
        <v>0.79826668477992391</v>
      </c>
    </row>
    <row r="27" spans="1:5" x14ac:dyDescent="0.45">
      <c r="A27" s="18">
        <f t="shared" si="2"/>
        <v>3.3000000000000003</v>
      </c>
      <c r="B27" s="1" t="s">
        <v>119</v>
      </c>
      <c r="C27" s="26">
        <f>'Financial Statements'!B61/('Financial Statements'!B61+'Financial Statements'!B68)</f>
        <v>0.74507604151469264</v>
      </c>
      <c r="D27" s="26">
        <f>'Financial Statements'!C61/('Financial Statements'!C61+'Financial Statements'!C68)</f>
        <v>0.72024778180302496</v>
      </c>
      <c r="E27" s="26">
        <f>'Financial Statements'!D61/('Financial Statements'!D61+'Financial Statements'!D68)</f>
        <v>0.70096020064440534</v>
      </c>
    </row>
    <row r="28" spans="1:5" x14ac:dyDescent="0.45">
      <c r="A28" s="18">
        <f t="shared" si="2"/>
        <v>3.4000000000000004</v>
      </c>
      <c r="B28" s="1" t="s">
        <v>120</v>
      </c>
      <c r="C28" s="26">
        <f>('Financial Statements'!B18+'Financial Statements'!B79)/'Financial Statements'!B19</f>
        <v>-390.84131736526945</v>
      </c>
      <c r="D28" s="26">
        <f>('Financial Statements'!C18+'Financial Statements'!C79)/'Financial Statements'!C19</f>
        <v>466.01937984496124</v>
      </c>
      <c r="E28" s="26">
        <f>('Financial Statements'!D18+'Financial Statements'!D79)/'Financial Statements'!D19</f>
        <v>96.318804483188046</v>
      </c>
    </row>
    <row r="29" spans="1:5" x14ac:dyDescent="0.45">
      <c r="A29" s="18">
        <f t="shared" si="2"/>
        <v>3.5000000000000004</v>
      </c>
      <c r="B29" s="1" t="s">
        <v>121</v>
      </c>
      <c r="C29" s="26">
        <f>'Financial Statements'!B20/'Financial Statements'!B56</f>
        <v>0.77348651141042457</v>
      </c>
      <c r="D29" s="26">
        <f>'Financial Statements'!C20/'Financial Statements'!C56</f>
        <v>0.87030705843912626</v>
      </c>
      <c r="E29" s="26">
        <f>'Financial Statements'!D20/'Financial Statements'!D56</f>
        <v>0.63658531956884779</v>
      </c>
    </row>
    <row r="30" spans="1:5" x14ac:dyDescent="0.45">
      <c r="A30" s="18">
        <f t="shared" si="2"/>
        <v>3.6000000000000005</v>
      </c>
      <c r="B30" s="1" t="s">
        <v>122</v>
      </c>
      <c r="C30" s="12">
        <f>'Financial Statements'!B22+'Financial Statements'!B79-('Financial Statements'!B42-'Financial Statements'!B56)-'Financial Statements'!B45+('Financial Statements'!B59+'Financial Statements'!B55-'Financial Statements'!B36)</f>
        <v>173808</v>
      </c>
      <c r="D30" s="12">
        <f>'Financial Statements'!C22+'Financial Statements'!C79-('Financial Statements'!C42-'Financial Statements'!C56)-'Financial Statements'!C45+('Financial Statements'!C59+'Financial Statements'!C55-'Financial Statements'!C36)</f>
        <v>140948</v>
      </c>
      <c r="E30" s="12">
        <f>'Financial Statements'!D22+'Financial Statements'!D79-('Financial Statements'!D42-'Financial Statements'!D56)-'Financial Statements'!D45+('Financial Statements'!D59+'Financial Statements'!D55-'Financial Statements'!D36)</f>
        <v>62804</v>
      </c>
    </row>
    <row r="31" spans="1:5" x14ac:dyDescent="0.45">
      <c r="A31" s="18"/>
      <c r="B31" s="3" t="s">
        <v>123</v>
      </c>
    </row>
    <row r="32" spans="1:5" x14ac:dyDescent="0.45">
      <c r="A32" s="18"/>
    </row>
    <row r="33" spans="1:5" x14ac:dyDescent="0.45">
      <c r="A33" s="18">
        <f>+A24+1</f>
        <v>4</v>
      </c>
      <c r="B33" s="17" t="s">
        <v>124</v>
      </c>
    </row>
    <row r="34" spans="1:5" x14ac:dyDescent="0.45">
      <c r="A34" s="18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</row>
    <row r="35" spans="1:5" x14ac:dyDescent="0.45">
      <c r="A35" s="18">
        <f t="shared" ref="A35:A37" si="3">+A34+0.1</f>
        <v>4.1999999999999993</v>
      </c>
      <c r="B35" s="1" t="s">
        <v>126</v>
      </c>
      <c r="C35" s="26">
        <f>'Financial Statements'!B8/('Financial Statements'!B45-'Financial Statements'!B79)</f>
        <v>12.714925998774707</v>
      </c>
      <c r="D35" s="26">
        <f>'Financial Statements'!C8/('Financial Statements'!C45-'Financial Statements'!C79)</f>
        <v>12.992506037789459</v>
      </c>
      <c r="E35" s="26">
        <f>'Financial Statements'!D8/('Financial Statements'!D45-'Financial Statements'!D79)</f>
        <v>10.677362893815635</v>
      </c>
    </row>
    <row r="36" spans="1:5" x14ac:dyDescent="0.45">
      <c r="A36" s="18">
        <f t="shared" si="3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</row>
    <row r="37" spans="1:5" x14ac:dyDescent="0.45">
      <c r="A37" s="18">
        <f t="shared" si="3"/>
        <v>4.3999999999999986</v>
      </c>
      <c r="B37" s="1" t="s">
        <v>128</v>
      </c>
      <c r="C37" s="26">
        <f>'Financial Statements'!B22/'Financial Statements'!B48*100</f>
        <v>28.292440929256852</v>
      </c>
      <c r="D37" s="26">
        <f>'Financial Statements'!C22/'Financial Statements'!C48*100</f>
        <v>26.974205275183614</v>
      </c>
      <c r="E37" s="26">
        <f>'Financial Statements'!D22/'Financial Statements'!D48*100</f>
        <v>17.725571802598431</v>
      </c>
    </row>
    <row r="38" spans="1:5" x14ac:dyDescent="0.45">
      <c r="A38" s="18"/>
    </row>
    <row r="39" spans="1:5" x14ac:dyDescent="0.45">
      <c r="A39" s="18">
        <f>+A33+1</f>
        <v>5</v>
      </c>
      <c r="B39" s="17" t="s">
        <v>129</v>
      </c>
    </row>
    <row r="40" spans="1:5" x14ac:dyDescent="0.45">
      <c r="A40" s="18">
        <f>+A39+0.1</f>
        <v>5.0999999999999996</v>
      </c>
      <c r="B40" s="1" t="s">
        <v>130</v>
      </c>
      <c r="C40" s="26">
        <f>136.69/'Financial Statements'!B24</f>
        <v>22.226016260162599</v>
      </c>
      <c r="D40" s="26">
        <f>136.69/'Financial Statements'!C24</f>
        <v>24.10758377425044</v>
      </c>
      <c r="E40" s="26">
        <f>136.69/'Financial Statements'!D24</f>
        <v>41.296072507552871</v>
      </c>
    </row>
    <row r="41" spans="1:5" x14ac:dyDescent="0.45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45">
      <c r="A42" s="18">
        <f t="shared" si="4"/>
        <v>5.2999999999999989</v>
      </c>
      <c r="B42" s="1" t="s">
        <v>132</v>
      </c>
      <c r="C42" s="27">
        <f>136.69/('Financial Statements'!B48-'Financial Statements'!B46-'Financial Statements'!B62)/'Financial Statements'!B27</f>
        <v>-2.2442354342226381E-9</v>
      </c>
      <c r="D42" s="27">
        <f>136.69/('Financial Statements'!C48-'Financial Statements'!C46-'Financial Statements'!C62)/'Financial Statements'!C27</f>
        <v>5.7470729253464673E-10</v>
      </c>
      <c r="E42" s="27">
        <f>136.69/('Financial Statements'!D48-'Financial Statements'!D46-'Financial Statements'!D62)/'Financial Statements'!D27</f>
        <v>3.4524363751326158E-10</v>
      </c>
    </row>
    <row r="43" spans="1:5" x14ac:dyDescent="0.45">
      <c r="A43" s="18">
        <f t="shared" si="4"/>
        <v>5.3999999999999986</v>
      </c>
      <c r="B43" s="3" t="s">
        <v>133</v>
      </c>
      <c r="C43" s="27">
        <f>('Financial Statements'!B48-'Financial Statements'!B46-'Financial Statements'!B62)/'Financial Statements'!B27</f>
        <v>-2.3162361680277636E-4</v>
      </c>
      <c r="D43" s="27">
        <f>('Financial Statements'!C48-'Financial Statements'!C46-'Financial Statements'!C62)/'Financial Statements'!C27</f>
        <v>8.5268954364673538E-4</v>
      </c>
      <c r="E43" s="27">
        <f>('Financial Statements'!D48-'Financial Statements'!D46-'Financial Statements'!D62)/'Financial Statements'!D27</f>
        <v>1.3149402675258278E-3</v>
      </c>
    </row>
    <row r="44" spans="1:5" x14ac:dyDescent="0.45">
      <c r="A44" s="18">
        <f t="shared" si="4"/>
        <v>5.4999999999999982</v>
      </c>
      <c r="B44" s="1" t="s">
        <v>134</v>
      </c>
      <c r="C44" s="27">
        <f>('Financial Statements'!B22+'Financial Statements'!B66)/'Financial Statements'!B27</f>
        <v>5.9654181500044126E-3</v>
      </c>
      <c r="D44" s="27">
        <f>('Financial Statements'!C22-'Financial Statements'!C66)/'Financial Statements'!C27</f>
        <v>5.33600075491256E-3</v>
      </c>
      <c r="E44" s="27">
        <f>('Financial Statements'!D22-'Financial Statements'!D66)/'Financial Statements'!D27</f>
        <v>2.4460989461863418E-3</v>
      </c>
    </row>
    <row r="45" spans="1:5" x14ac:dyDescent="0.45">
      <c r="A45" s="18"/>
      <c r="B45" s="3" t="s">
        <v>135</v>
      </c>
      <c r="C45" s="12">
        <f>'Financial Statements'!B22+'Financial Statements'!B66</f>
        <v>96735</v>
      </c>
      <c r="D45" s="12">
        <f>'Financial Statements'!C22-'Financial Statements'!C66</f>
        <v>89118</v>
      </c>
      <c r="E45" s="12">
        <f>'Financial Statements'!D22-'Financial Statements'!D66</f>
        <v>42445</v>
      </c>
    </row>
    <row r="46" spans="1:5" x14ac:dyDescent="0.45">
      <c r="A46" s="18">
        <f>+A44+0.1</f>
        <v>5.5999999999999979</v>
      </c>
      <c r="B46" s="1" t="s">
        <v>136</v>
      </c>
      <c r="C46" s="26">
        <f>('Financial Statements'!B22+'Financial Statements'!B66)/136.39</f>
        <v>709.25287777696315</v>
      </c>
      <c r="D46" s="26">
        <f>('Financial Statements'!C22+'Financial Statements'!C66)/136.39</f>
        <v>734.96590659139235</v>
      </c>
      <c r="E46" s="26">
        <f>('Financial Statements'!D22+'Financial Statements'!D66)/136.39</f>
        <v>530.66207199941346</v>
      </c>
    </row>
    <row r="47" spans="1:5" x14ac:dyDescent="0.45">
      <c r="A47" s="18">
        <f t="shared" ref="A47:A50" si="5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5" x14ac:dyDescent="0.45">
      <c r="A48" s="18">
        <f t="shared" si="5"/>
        <v>5.6999999999999975</v>
      </c>
      <c r="B48" s="1" t="s">
        <v>138</v>
      </c>
      <c r="C48" s="26">
        <f>'Financial Statements'!B18/('Financial Statements'!B48-'Financial Statements'!B62)</f>
        <v>2.3570610988317018</v>
      </c>
      <c r="D48" s="26">
        <f>'Financial Statements'!C18/('Financial Statements'!C48-'Financial Statements'!C62)</f>
        <v>1.7268822317324457</v>
      </c>
      <c r="E48" s="26">
        <f>'Financial Statements'!D18/('Financial Statements'!D48-'Financial Statements'!D62)</f>
        <v>1.0145242504476653</v>
      </c>
    </row>
    <row r="49" spans="1:5" x14ac:dyDescent="0.45">
      <c r="A49" s="18">
        <f t="shared" si="5"/>
        <v>0.2</v>
      </c>
      <c r="B49" s="1" t="s">
        <v>128</v>
      </c>
      <c r="C49" s="26">
        <f>'Financial Statements'!B22/'Financial Statements'!B48*100</f>
        <v>28.292440929256852</v>
      </c>
      <c r="D49" s="26">
        <f>'Financial Statements'!C22/'Financial Statements'!C48*100</f>
        <v>26.974205275183614</v>
      </c>
      <c r="E49" s="26">
        <f>'Financial Statements'!D22/'Financial Statements'!D48*100</f>
        <v>17.725571802598431</v>
      </c>
    </row>
    <row r="50" spans="1:5" x14ac:dyDescent="0.45">
      <c r="A50" s="18">
        <f t="shared" si="5"/>
        <v>5.7999999999999972</v>
      </c>
      <c r="B50" s="1" t="s">
        <v>139</v>
      </c>
      <c r="C50" s="26">
        <f>('Financial Statements'!B68+('Financial Statements'!B55+'Financial Statements'!B59-'Financial Statements'!B36))/('Financial Statements'!B18+'Financial Statements'!B79)</f>
        <v>1.0503443362621705</v>
      </c>
      <c r="D50" s="26">
        <f>('Financial Statements'!C68+('Financial Statements'!C55+'Financial Statements'!C59-'Financial Statements'!C36))/('Financial Statements'!C18+'Financial Statements'!C79)</f>
        <v>1.221536516596941</v>
      </c>
      <c r="E50" s="26">
        <f>('Financial Statements'!D68+('Financial Statements'!D55+'Financial Statements'!D59-'Financial Statements'!D36))/('Financial Statements'!D18+'Financial Statements'!D79)</f>
        <v>1.742384671079851</v>
      </c>
    </row>
    <row r="51" spans="1:5" x14ac:dyDescent="0.45">
      <c r="A51" s="18"/>
      <c r="B51" s="3" t="s">
        <v>140</v>
      </c>
      <c r="C51" s="12">
        <f>'Financial Statements'!B68+('Financial Statements'!B55+'Financial Statements'!B59-'Financial Statements'!B36)</f>
        <v>137113</v>
      </c>
      <c r="D51" s="12">
        <f>'Financial Statements'!C68+('Financial Statements'!C55+'Financial Statements'!C59-'Financial Statements'!C36)</f>
        <v>146869</v>
      </c>
      <c r="E51" s="12">
        <f>'Financial Statements'!D68+('Financial Statements'!D55+'Financial Statements'!D59-'Financial Statements'!D36)</f>
        <v>134763</v>
      </c>
    </row>
    <row r="52" spans="1:5" x14ac:dyDescent="0.45">
      <c r="A52" s="18"/>
      <c r="B52" s="3"/>
      <c r="C52" s="12"/>
      <c r="D52" s="12"/>
      <c r="E52" s="12"/>
    </row>
    <row r="53" spans="1:5" x14ac:dyDescent="0.45">
      <c r="B53" s="17" t="s">
        <v>149</v>
      </c>
    </row>
    <row r="54" spans="1:5" x14ac:dyDescent="0.45">
      <c r="B54" s="1" t="s">
        <v>152</v>
      </c>
      <c r="C54" s="28">
        <f>'Financial Statements'!B8/'Financial Statements'!C8-1</f>
        <v>7.7937876041846099E-2</v>
      </c>
      <c r="D54" s="28">
        <f>'Financial Statements'!C8/'Financial Statements'!D8-1</f>
        <v>0.33259384733074704</v>
      </c>
      <c r="E54" s="28">
        <v>0</v>
      </c>
    </row>
    <row r="55" spans="1:5" x14ac:dyDescent="0.45">
      <c r="B55" s="1" t="s">
        <v>4</v>
      </c>
      <c r="C55" s="28">
        <f>'Financial Statements'!B6/'Financial Statements'!C6-1</f>
        <v>6.3239764351428418E-2</v>
      </c>
      <c r="D55" s="28">
        <f>'Financial Statements'!C6/'Financial Statements'!D6-1</f>
        <v>0.34720743656765429</v>
      </c>
      <c r="E55" s="28">
        <v>0</v>
      </c>
    </row>
    <row r="56" spans="1:5" x14ac:dyDescent="0.45">
      <c r="B56" s="1" t="s">
        <v>5</v>
      </c>
      <c r="C56" s="28">
        <f>'Financial Statements'!B7/'Financial Statements'!C7-1</f>
        <v>0.14181951041286078</v>
      </c>
      <c r="D56" s="28">
        <f>'Financial Statements'!C7/'Financial Statements'!D7-1</f>
        <v>0.27259708376729663</v>
      </c>
      <c r="E56" s="28">
        <v>0</v>
      </c>
    </row>
    <row r="57" spans="1:5" x14ac:dyDescent="0.45">
      <c r="B57" s="1" t="s">
        <v>89</v>
      </c>
      <c r="C57" s="28">
        <f>'Financial Statements'!B13/'Financial Statements'!C13-1</f>
        <v>0.1174199795859614</v>
      </c>
      <c r="D57" s="28">
        <f>'Financial Statements'!C13/'Financial Statements'!D13-1</f>
        <v>0.45619116582186825</v>
      </c>
      <c r="E57" s="28">
        <v>0</v>
      </c>
    </row>
    <row r="58" spans="1:5" x14ac:dyDescent="0.45">
      <c r="B58" s="1" t="s">
        <v>90</v>
      </c>
      <c r="C58" s="28">
        <f>'Financial Statements'!B17/'Financial Statements'!C17-1</f>
        <v>0.16993642764372141</v>
      </c>
      <c r="D58" s="28">
        <f>'Financial Statements'!C17/'Financial Statements'!D17-1</f>
        <v>0.13496948381090301</v>
      </c>
      <c r="E58" s="28">
        <v>0</v>
      </c>
    </row>
    <row r="59" spans="1:5" x14ac:dyDescent="0.45">
      <c r="B59" s="29" t="s">
        <v>151</v>
      </c>
    </row>
    <row r="60" spans="1:5" x14ac:dyDescent="0.45">
      <c r="B60" s="1" t="s">
        <v>31</v>
      </c>
      <c r="C60" s="28">
        <f>'Financial Statements'!B42/'Financial Statements'!C42-1</f>
        <v>4.2199412619774446E-3</v>
      </c>
      <c r="D60" s="28">
        <f>'Financial Statements'!C42/'Financial Statements'!D42-1</f>
        <v>-6.1768942266879123E-2</v>
      </c>
      <c r="E60" s="28">
        <v>0</v>
      </c>
    </row>
    <row r="61" spans="1:5" x14ac:dyDescent="0.45">
      <c r="B61" s="1" t="s">
        <v>50</v>
      </c>
      <c r="C61" s="28">
        <f>'Financial Statements'!B47/'Financial Statements'!C47-1</f>
        <v>5.477272096444441E-3</v>
      </c>
      <c r="D61" s="28">
        <f>'Financial Statements'!C47/'Financial Statements'!D47-1</f>
        <v>0.19975579297904811</v>
      </c>
      <c r="E61" s="28">
        <v>0</v>
      </c>
    </row>
    <row r="62" spans="1:5" x14ac:dyDescent="0.45">
      <c r="B62" s="1" t="s">
        <v>33</v>
      </c>
      <c r="C62" s="28">
        <f>'Financial Statements'!B48/'Financial Statements'!C48-1</f>
        <v>4.994273536902849E-3</v>
      </c>
      <c r="D62" s="28">
        <f>'Financial Statements'!C48/'Financial Statements'!D48-1</f>
        <v>8.3714123400681739E-2</v>
      </c>
      <c r="E62" s="28">
        <v>0</v>
      </c>
    </row>
    <row r="63" spans="1:5" x14ac:dyDescent="0.45">
      <c r="B63" s="1" t="s">
        <v>40</v>
      </c>
      <c r="C63" s="28">
        <f>'Financial Statements'!B56/'Financial Statements'!C56-1</f>
        <v>0.22713398841258825</v>
      </c>
      <c r="D63" s="28">
        <f>'Financial Statements'!C56/'Financial Statements'!D56-1</f>
        <v>0.19061219067860935</v>
      </c>
      <c r="E63" s="28">
        <v>0</v>
      </c>
    </row>
    <row r="64" spans="1:5" x14ac:dyDescent="0.45">
      <c r="B64" s="1" t="s">
        <v>53</v>
      </c>
      <c r="C64" s="28">
        <f>'Financial Statements'!B60/'Financial Statements'!C60-1</f>
        <v>-7.8443506797937212E-2</v>
      </c>
      <c r="D64" s="28">
        <f>'Financial Statements'!C60/'Financial Statements'!D60-1</f>
        <v>-2.1380069737566565E-2</v>
      </c>
      <c r="E64" s="28">
        <v>0</v>
      </c>
    </row>
    <row r="65" spans="2:5" x14ac:dyDescent="0.45">
      <c r="B65" s="1" t="s">
        <v>41</v>
      </c>
      <c r="C65" s="28">
        <f>'Financial Statements'!B62/'Financial Statements'!C62-1</f>
        <v>4.9219900525160565E-2</v>
      </c>
      <c r="D65" s="28">
        <f>'Financial Statements'!C62/'Financial Statements'!D62-1</f>
        <v>0.11356841449783217</v>
      </c>
      <c r="E65" s="28">
        <v>0</v>
      </c>
    </row>
    <row r="66" spans="2:5" x14ac:dyDescent="0.45">
      <c r="B66" s="1" t="s">
        <v>45</v>
      </c>
      <c r="C66" s="28">
        <f>'Financial Statements'!B68/'Financial Statements'!C68-1</f>
        <v>-0.19682992550324929</v>
      </c>
      <c r="D66" s="28">
        <f>'Financial Statements'!C68/'Financial Statements'!D68-1</f>
        <v>-3.4420483937617652E-2</v>
      </c>
      <c r="E66" s="28">
        <v>0</v>
      </c>
    </row>
    <row r="67" spans="2:5" x14ac:dyDescent="0.45">
      <c r="B67" s="1" t="s">
        <v>46</v>
      </c>
      <c r="C67" s="28">
        <f>'Financial Statements'!B69/'Financial Statements'!C69-1</f>
        <v>4.994273536902849E-3</v>
      </c>
      <c r="D67" s="28">
        <f>'Financial Statements'!C69/'Financial Statements'!D69-1</f>
        <v>8.3714123400681739E-2</v>
      </c>
      <c r="E67" s="28">
        <v>0</v>
      </c>
    </row>
    <row r="68" spans="2:5" x14ac:dyDescent="0.45">
      <c r="B68" s="1"/>
      <c r="C68" s="28"/>
      <c r="D68" s="28"/>
      <c r="E68" s="28"/>
    </row>
    <row r="69" spans="2:5" x14ac:dyDescent="0.45">
      <c r="B69" s="17" t="s">
        <v>92</v>
      </c>
    </row>
    <row r="70" spans="2:5" x14ac:dyDescent="0.45">
      <c r="B70" s="1" t="s">
        <v>146</v>
      </c>
      <c r="C70" s="28">
        <f>'Financial Statements'!B12/'Financial Statements'!C12-1</f>
        <v>4.960536385874792E-2</v>
      </c>
      <c r="D70" s="28">
        <f>'Financial Statements'!C12/'Financial Statements'!D12-1</f>
        <v>0.25608785142634716</v>
      </c>
      <c r="E70" s="28">
        <v>0</v>
      </c>
    </row>
    <row r="71" spans="2:5" x14ac:dyDescent="0.45">
      <c r="B71" s="1" t="s">
        <v>89</v>
      </c>
      <c r="C71" s="28">
        <f>'Financial Statements'!B13/'Financial Statements'!C13-1</f>
        <v>0.1174199795859614</v>
      </c>
      <c r="D71" s="28">
        <f>'Financial Statements'!C13/'Financial Statements'!D13-1</f>
        <v>0.45619116582186825</v>
      </c>
      <c r="E71" s="28">
        <v>0</v>
      </c>
    </row>
    <row r="72" spans="2:5" x14ac:dyDescent="0.45">
      <c r="B72" s="29" t="s">
        <v>153</v>
      </c>
    </row>
    <row r="73" spans="2:5" x14ac:dyDescent="0.45">
      <c r="B73" s="1" t="s">
        <v>11</v>
      </c>
      <c r="C73" s="28">
        <f>'Financial Statements'!B15/'Financial Statements'!C15-1</f>
        <v>0.19791001186456136</v>
      </c>
      <c r="D73" s="28">
        <f>'Financial Statements'!C15/'Financial Statements'!D15-1</f>
        <v>0.16862201365187723</v>
      </c>
      <c r="E73" s="28">
        <v>0</v>
      </c>
    </row>
    <row r="74" spans="2:5" x14ac:dyDescent="0.45">
      <c r="B74" s="1" t="s">
        <v>12</v>
      </c>
      <c r="C74" s="28">
        <f>'Financial Statements'!B16/'Financial Statements'!C16-1</f>
        <v>0.14203795567287125</v>
      </c>
      <c r="D74" s="28">
        <f>'Financial Statements'!C16/'Financial Statements'!D16-1</f>
        <v>0.10328379192608961</v>
      </c>
      <c r="E74" s="28">
        <v>0</v>
      </c>
    </row>
    <row r="75" spans="2:5" x14ac:dyDescent="0.45">
      <c r="B75" s="1" t="s">
        <v>14</v>
      </c>
      <c r="C75" s="28">
        <f>'Financial Statements'!B18/'Financial Statements'!C18-1</f>
        <v>9.6265225013538513E-2</v>
      </c>
      <c r="D75" s="28">
        <f>'Financial Statements'!C18/'Financial Statements'!D18-1</f>
        <v>0.64357048032826447</v>
      </c>
      <c r="E75" s="28">
        <v>0</v>
      </c>
    </row>
    <row r="76" spans="2:5" x14ac:dyDescent="0.45">
      <c r="B76" s="1" t="s">
        <v>93</v>
      </c>
      <c r="C76" s="28">
        <f>'Financial Statements'!B22/'Financial Statements'!C22-1</f>
        <v>5.410857625686516E-2</v>
      </c>
      <c r="D76" s="28">
        <f>'Financial Statements'!C22/'Financial Statements'!D22-1</f>
        <v>0.64916131055024295</v>
      </c>
      <c r="E76" s="28">
        <v>0</v>
      </c>
    </row>
    <row r="78" spans="2:5" x14ac:dyDescent="0.45">
      <c r="B78" s="17" t="s">
        <v>98</v>
      </c>
    </row>
    <row r="79" spans="2:5" x14ac:dyDescent="0.45">
      <c r="B79" s="1" t="s">
        <v>94</v>
      </c>
      <c r="C79" s="31">
        <f>'Financial Statements'!B113/'Financial Statements'!B20</f>
        <v>0.1643367505436471</v>
      </c>
      <c r="D79" s="31">
        <f>'Financial Statements'!C113/'Financial Statements'!C20</f>
        <v>0.23244846942045841</v>
      </c>
      <c r="E79" s="31">
        <f>'Financial Statements'!D113/'Financial Statements'!D20</f>
        <v>0.14161362924982487</v>
      </c>
    </row>
    <row r="80" spans="2:5" x14ac:dyDescent="0.45">
      <c r="B80" s="1" t="s">
        <v>95</v>
      </c>
      <c r="C80" s="28">
        <f>('Financial Statements'!B45+'Financial Statements'!B79)/'Financial Statements'!B8*100</f>
        <v>13.496632245237466</v>
      </c>
      <c r="D80" s="28">
        <f>('Financial Statements'!C45+'Financial Statements'!C79)/'Financial Statements'!C8*100</f>
        <v>13.865949368126687</v>
      </c>
      <c r="E80" s="28">
        <f>('Financial Statements'!D45+'Financial Statements'!D79)/'Financial Statements'!D8*100</f>
        <v>17.420541682603865</v>
      </c>
    </row>
    <row r="81" spans="2:5" x14ac:dyDescent="0.45">
      <c r="B81" s="1" t="s">
        <v>96</v>
      </c>
      <c r="C81" s="28">
        <f>('Financial Statements'!B45+'Financial Statements'!B79)/'Financial Statements'!B45</f>
        <v>1.2636465085357456</v>
      </c>
      <c r="D81" s="28">
        <f>('Financial Statements'!C45+'Financial Statements'!C79)/'Financial Statements'!C45</f>
        <v>1.2861054766734279</v>
      </c>
      <c r="E81" s="28">
        <f>('Financial Statements'!D45+'Financial Statements'!D79)/'Financial Statements'!D45</f>
        <v>1.3007126149159549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2020-05-18T16:32:37Z</dcterms:created>
  <dcterms:modified xsi:type="dcterms:W3CDTF">2024-10-05T18:24:47Z</dcterms:modified>
</cp:coreProperties>
</file>