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Quill Capital Partners\TASK 8\"/>
    </mc:Choice>
  </mc:AlternateContent>
  <xr:revisionPtr revIDLastSave="0" documentId="13_ncr:1_{A4395F19-95BA-4823-9EE9-B40A84EAA000}" xr6:coauthVersionLast="47" xr6:coauthVersionMax="47" xr10:uidLastSave="{00000000-0000-0000-0000-000000000000}"/>
  <bookViews>
    <workbookView xWindow="43080" yWindow="5100" windowWidth="29040" windowHeight="1572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3" l="1"/>
  <c r="M6" i="3"/>
  <c r="L6" i="3"/>
  <c r="K6" i="3"/>
  <c r="J6" i="3"/>
  <c r="N123" i="3"/>
  <c r="M123" i="3"/>
  <c r="L123" i="3"/>
  <c r="K123" i="3"/>
  <c r="K122" i="3"/>
  <c r="K124" i="3" s="1"/>
  <c r="N120" i="3"/>
  <c r="M120" i="3"/>
  <c r="L120" i="3"/>
  <c r="K120" i="3"/>
  <c r="K119" i="3"/>
  <c r="K121" i="3" s="1"/>
  <c r="N117" i="3"/>
  <c r="M117" i="3"/>
  <c r="L117" i="3"/>
  <c r="K117" i="3"/>
  <c r="K116" i="3"/>
  <c r="K118" i="3" s="1"/>
  <c r="N114" i="3"/>
  <c r="M114" i="3"/>
  <c r="L114" i="3"/>
  <c r="K114" i="3"/>
  <c r="K113" i="3"/>
  <c r="K115" i="3" s="1"/>
  <c r="N111" i="3"/>
  <c r="M111" i="3"/>
  <c r="L111" i="3"/>
  <c r="K111" i="3"/>
  <c r="N110" i="3"/>
  <c r="N112" i="3" s="1"/>
  <c r="M110" i="3"/>
  <c r="M112" i="3" s="1"/>
  <c r="L110" i="3"/>
  <c r="L112" i="3" s="1"/>
  <c r="K110" i="3"/>
  <c r="K112" i="3" s="1"/>
  <c r="N107" i="3"/>
  <c r="M107" i="3"/>
  <c r="M108" i="3" s="1"/>
  <c r="L107" i="3"/>
  <c r="L108" i="3" s="1"/>
  <c r="K107" i="3"/>
  <c r="K108" i="3" s="1"/>
  <c r="N106" i="3"/>
  <c r="N108" i="3" s="1"/>
  <c r="M106" i="3"/>
  <c r="L106" i="3"/>
  <c r="K106" i="3"/>
  <c r="K105" i="3"/>
  <c r="L105" i="3" s="1"/>
  <c r="M105" i="3" s="1"/>
  <c r="N105" i="3" s="1"/>
  <c r="N104" i="3"/>
  <c r="M104" i="3"/>
  <c r="L104" i="3"/>
  <c r="K104" i="3"/>
  <c r="N103" i="3"/>
  <c r="M103" i="3"/>
  <c r="L103" i="3"/>
  <c r="K103" i="3"/>
  <c r="N102" i="3"/>
  <c r="M102" i="3"/>
  <c r="L102" i="3"/>
  <c r="K102" i="3"/>
  <c r="K101" i="3"/>
  <c r="L101" i="3" s="1"/>
  <c r="M101" i="3" s="1"/>
  <c r="N101" i="3" s="1"/>
  <c r="N100" i="3"/>
  <c r="M100" i="3"/>
  <c r="L100" i="3"/>
  <c r="K100" i="3"/>
  <c r="K99" i="3"/>
  <c r="L99" i="3" s="1"/>
  <c r="M99" i="3" s="1"/>
  <c r="N99" i="3" s="1"/>
  <c r="J124" i="3"/>
  <c r="J123" i="3"/>
  <c r="J122" i="3" s="1"/>
  <c r="J121" i="3"/>
  <c r="J120" i="3"/>
  <c r="J119" i="3" s="1"/>
  <c r="J118" i="3"/>
  <c r="J117" i="3"/>
  <c r="J114" i="3"/>
  <c r="J111" i="3"/>
  <c r="J110" i="3"/>
  <c r="J107" i="3"/>
  <c r="J106" i="3"/>
  <c r="J103" i="3"/>
  <c r="J102" i="3"/>
  <c r="J100" i="3"/>
  <c r="J99" i="3" s="1"/>
  <c r="J116" i="3"/>
  <c r="J108" i="3"/>
  <c r="J105" i="3"/>
  <c r="J104" i="3"/>
  <c r="J101" i="3"/>
  <c r="N96" i="3"/>
  <c r="M96" i="3"/>
  <c r="L96" i="3"/>
  <c r="K96" i="3"/>
  <c r="K95" i="3"/>
  <c r="K97" i="3" s="1"/>
  <c r="N93" i="3"/>
  <c r="M93" i="3"/>
  <c r="L93" i="3"/>
  <c r="K93" i="3"/>
  <c r="K92" i="3"/>
  <c r="L92" i="3" s="1"/>
  <c r="N90" i="3"/>
  <c r="M90" i="3"/>
  <c r="L90" i="3"/>
  <c r="K90" i="3"/>
  <c r="K89" i="3"/>
  <c r="L89" i="3" s="1"/>
  <c r="N87" i="3"/>
  <c r="M87" i="3"/>
  <c r="L87" i="3"/>
  <c r="K87" i="3"/>
  <c r="K86" i="3"/>
  <c r="K88" i="3" s="1"/>
  <c r="N84" i="3"/>
  <c r="M84" i="3"/>
  <c r="L84" i="3"/>
  <c r="K84" i="3"/>
  <c r="N83" i="3"/>
  <c r="N85" i="3" s="1"/>
  <c r="M83" i="3"/>
  <c r="M85" i="3" s="1"/>
  <c r="L83" i="3"/>
  <c r="L85" i="3" s="1"/>
  <c r="K83" i="3"/>
  <c r="K85" i="3" s="1"/>
  <c r="N80" i="3"/>
  <c r="N81" i="3" s="1"/>
  <c r="M80" i="3"/>
  <c r="M81" i="3" s="1"/>
  <c r="L80" i="3"/>
  <c r="L81" i="3" s="1"/>
  <c r="K80" i="3"/>
  <c r="K81" i="3" s="1"/>
  <c r="N79" i="3"/>
  <c r="M79" i="3"/>
  <c r="L79" i="3"/>
  <c r="K79" i="3"/>
  <c r="K78" i="3"/>
  <c r="L78" i="3" s="1"/>
  <c r="M78" i="3" s="1"/>
  <c r="N78" i="3" s="1"/>
  <c r="N77" i="3"/>
  <c r="M77" i="3"/>
  <c r="L77" i="3"/>
  <c r="K77" i="3"/>
  <c r="N76" i="3"/>
  <c r="M76" i="3"/>
  <c r="L76" i="3"/>
  <c r="K76" i="3"/>
  <c r="N75" i="3"/>
  <c r="M75" i="3"/>
  <c r="L75" i="3"/>
  <c r="K75" i="3"/>
  <c r="K74" i="3"/>
  <c r="L74" i="3" s="1"/>
  <c r="M74" i="3" s="1"/>
  <c r="N74" i="3" s="1"/>
  <c r="N73" i="3"/>
  <c r="M73" i="3"/>
  <c r="L73" i="3"/>
  <c r="K73" i="3"/>
  <c r="K72" i="3"/>
  <c r="L72" i="3" s="1"/>
  <c r="M72" i="3" s="1"/>
  <c r="N72" i="3" s="1"/>
  <c r="J97" i="3"/>
  <c r="J96" i="3"/>
  <c r="J94" i="3"/>
  <c r="J93" i="3"/>
  <c r="J91" i="3"/>
  <c r="J90" i="3"/>
  <c r="N69" i="3"/>
  <c r="M69" i="3"/>
  <c r="L69" i="3"/>
  <c r="K69" i="3"/>
  <c r="K68" i="3"/>
  <c r="K70" i="3" s="1"/>
  <c r="N66" i="3"/>
  <c r="M66" i="3"/>
  <c r="L66" i="3"/>
  <c r="K66" i="3"/>
  <c r="K65" i="3"/>
  <c r="K67" i="3" s="1"/>
  <c r="N63" i="3"/>
  <c r="M63" i="3"/>
  <c r="L63" i="3"/>
  <c r="K63" i="3"/>
  <c r="K62" i="3"/>
  <c r="L62" i="3" s="1"/>
  <c r="N60" i="3"/>
  <c r="M60" i="3"/>
  <c r="L60" i="3"/>
  <c r="K60" i="3"/>
  <c r="K59" i="3"/>
  <c r="K61" i="3" s="1"/>
  <c r="N57" i="3"/>
  <c r="M57" i="3"/>
  <c r="L57" i="3"/>
  <c r="K57" i="3"/>
  <c r="N56" i="3"/>
  <c r="N58" i="3" s="1"/>
  <c r="M56" i="3"/>
  <c r="M58" i="3" s="1"/>
  <c r="L56" i="3"/>
  <c r="L58" i="3" s="1"/>
  <c r="K56" i="3"/>
  <c r="K58" i="3" s="1"/>
  <c r="N53" i="3"/>
  <c r="N54" i="3" s="1"/>
  <c r="M53" i="3"/>
  <c r="M54" i="3" s="1"/>
  <c r="L53" i="3"/>
  <c r="L54" i="3" s="1"/>
  <c r="K53" i="3"/>
  <c r="K54" i="3" s="1"/>
  <c r="N52" i="3"/>
  <c r="M52" i="3"/>
  <c r="L52" i="3"/>
  <c r="K52" i="3"/>
  <c r="K51" i="3"/>
  <c r="L51" i="3" s="1"/>
  <c r="M51" i="3" s="1"/>
  <c r="N51" i="3" s="1"/>
  <c r="N50" i="3"/>
  <c r="M50" i="3"/>
  <c r="L50" i="3"/>
  <c r="K50" i="3"/>
  <c r="N49" i="3"/>
  <c r="M49" i="3"/>
  <c r="L49" i="3"/>
  <c r="K49" i="3"/>
  <c r="N48" i="3"/>
  <c r="M48" i="3"/>
  <c r="L48" i="3"/>
  <c r="K48" i="3"/>
  <c r="K47" i="3"/>
  <c r="L47" i="3" s="1"/>
  <c r="M47" i="3" s="1"/>
  <c r="N47" i="3" s="1"/>
  <c r="N46" i="3"/>
  <c r="M46" i="3"/>
  <c r="L46" i="3"/>
  <c r="K46" i="3"/>
  <c r="K45" i="3"/>
  <c r="L45" i="3" s="1"/>
  <c r="M45" i="3" s="1"/>
  <c r="N45" i="3" s="1"/>
  <c r="J70" i="3"/>
  <c r="J67" i="3"/>
  <c r="J64" i="3"/>
  <c r="J61" i="3"/>
  <c r="J87" i="3"/>
  <c r="J84" i="3"/>
  <c r="J83" i="3"/>
  <c r="J80" i="3"/>
  <c r="J79" i="3"/>
  <c r="J76" i="3"/>
  <c r="J75" i="3"/>
  <c r="J73" i="3"/>
  <c r="J72" i="3" s="1"/>
  <c r="J95" i="3"/>
  <c r="J92" i="3"/>
  <c r="J89" i="3"/>
  <c r="J85" i="3"/>
  <c r="J82" i="3"/>
  <c r="J69" i="3"/>
  <c r="J68" i="3" s="1"/>
  <c r="J66" i="3"/>
  <c r="J65" i="3" s="1"/>
  <c r="J63" i="3"/>
  <c r="J62" i="3" s="1"/>
  <c r="J60" i="3"/>
  <c r="J57" i="3"/>
  <c r="J56" i="3"/>
  <c r="J53" i="3"/>
  <c r="J52" i="3"/>
  <c r="J54" i="3" s="1"/>
  <c r="J49" i="3"/>
  <c r="J50" i="3" s="1"/>
  <c r="J48" i="3"/>
  <c r="J46" i="3"/>
  <c r="J45" i="3" s="1"/>
  <c r="J47" i="3"/>
  <c r="N42" i="3"/>
  <c r="M42" i="3"/>
  <c r="L42" i="3"/>
  <c r="K42" i="3"/>
  <c r="K41" i="3"/>
  <c r="L41" i="3" s="1"/>
  <c r="N39" i="3"/>
  <c r="M39" i="3"/>
  <c r="L39" i="3"/>
  <c r="K39" i="3"/>
  <c r="N36" i="3"/>
  <c r="M36" i="3"/>
  <c r="L36" i="3"/>
  <c r="K36" i="3"/>
  <c r="N33" i="3"/>
  <c r="M33" i="3"/>
  <c r="L33" i="3"/>
  <c r="K33" i="3"/>
  <c r="N30" i="3"/>
  <c r="M30" i="3"/>
  <c r="L30" i="3"/>
  <c r="K30" i="3"/>
  <c r="N29" i="3"/>
  <c r="N31" i="3" s="1"/>
  <c r="M29" i="3"/>
  <c r="M31" i="3" s="1"/>
  <c r="L29" i="3"/>
  <c r="L31" i="3" s="1"/>
  <c r="K29" i="3"/>
  <c r="K31" i="3" s="1"/>
  <c r="N26" i="3"/>
  <c r="N27" i="3" s="1"/>
  <c r="M26" i="3"/>
  <c r="M27" i="3" s="1"/>
  <c r="L26" i="3"/>
  <c r="L27" i="3" s="1"/>
  <c r="K26" i="3"/>
  <c r="K27" i="3" s="1"/>
  <c r="N25" i="3"/>
  <c r="M25" i="3"/>
  <c r="L25" i="3"/>
  <c r="K25" i="3"/>
  <c r="N23" i="3"/>
  <c r="M23" i="3"/>
  <c r="L23" i="3"/>
  <c r="K23" i="3"/>
  <c r="N22" i="3"/>
  <c r="M22" i="3"/>
  <c r="L22" i="3"/>
  <c r="K22" i="3"/>
  <c r="N21" i="3"/>
  <c r="M21" i="3"/>
  <c r="L21" i="3"/>
  <c r="K21" i="3"/>
  <c r="N19" i="3"/>
  <c r="M19" i="3"/>
  <c r="L19" i="3"/>
  <c r="K19" i="3"/>
  <c r="N4" i="3"/>
  <c r="M4" i="3"/>
  <c r="L4" i="3"/>
  <c r="K4" i="3"/>
  <c r="J42" i="3"/>
  <c r="J39" i="3"/>
  <c r="J36" i="3"/>
  <c r="J33" i="3"/>
  <c r="J30" i="3"/>
  <c r="J29" i="3"/>
  <c r="J26" i="3"/>
  <c r="J25" i="3"/>
  <c r="J22" i="3"/>
  <c r="J21" i="3"/>
  <c r="J19" i="3"/>
  <c r="J18" i="3" s="1"/>
  <c r="K18" i="3" s="1"/>
  <c r="L18" i="3" s="1"/>
  <c r="M18" i="3" s="1"/>
  <c r="N18" i="3" s="1"/>
  <c r="J4" i="3"/>
  <c r="J41" i="3"/>
  <c r="L119" i="3" l="1"/>
  <c r="L116" i="3"/>
  <c r="L122" i="3"/>
  <c r="K109" i="3"/>
  <c r="L109" i="3" s="1"/>
  <c r="M109" i="3" s="1"/>
  <c r="N109" i="3" s="1"/>
  <c r="J113" i="3"/>
  <c r="J115" i="3" s="1"/>
  <c r="J112" i="3"/>
  <c r="J109" i="3"/>
  <c r="L94" i="3"/>
  <c r="M92" i="3"/>
  <c r="L86" i="3"/>
  <c r="L88" i="3" s="1"/>
  <c r="L91" i="3"/>
  <c r="M89" i="3"/>
  <c r="L95" i="3"/>
  <c r="K82" i="3"/>
  <c r="L82" i="3" s="1"/>
  <c r="M82" i="3" s="1"/>
  <c r="N82" i="3" s="1"/>
  <c r="K91" i="3"/>
  <c r="K94" i="3"/>
  <c r="J86" i="3"/>
  <c r="J88" i="3" s="1"/>
  <c r="M62" i="3"/>
  <c r="L64" i="3"/>
  <c r="L68" i="3"/>
  <c r="K55" i="3"/>
  <c r="L55" i="3" s="1"/>
  <c r="M55" i="3" s="1"/>
  <c r="N55" i="3" s="1"/>
  <c r="K64" i="3"/>
  <c r="L65" i="3"/>
  <c r="J81" i="3"/>
  <c r="J78" i="3"/>
  <c r="J77" i="3"/>
  <c r="J74" i="3"/>
  <c r="J58" i="3"/>
  <c r="J55" i="3"/>
  <c r="J51" i="3"/>
  <c r="J59" i="3"/>
  <c r="M41" i="3"/>
  <c r="L43" i="3"/>
  <c r="K43" i="3"/>
  <c r="J35" i="3"/>
  <c r="J43" i="3"/>
  <c r="J20" i="3"/>
  <c r="K20" i="3" s="1"/>
  <c r="L20" i="3" s="1"/>
  <c r="M20" i="3" s="1"/>
  <c r="N20" i="3" s="1"/>
  <c r="J23" i="3"/>
  <c r="L124" i="3" l="1"/>
  <c r="M122" i="3"/>
  <c r="L118" i="3"/>
  <c r="M116" i="3"/>
  <c r="L121" i="3"/>
  <c r="M119" i="3"/>
  <c r="L113" i="3"/>
  <c r="L115" i="3" s="1"/>
  <c r="L97" i="3"/>
  <c r="M95" i="3"/>
  <c r="N89" i="3"/>
  <c r="N91" i="3" s="1"/>
  <c r="M91" i="3"/>
  <c r="M94" i="3"/>
  <c r="N92" i="3"/>
  <c r="M86" i="3"/>
  <c r="M88" i="3" s="1"/>
  <c r="L67" i="3"/>
  <c r="M65" i="3"/>
  <c r="L59" i="3"/>
  <c r="L61" i="3" s="1"/>
  <c r="M68" i="3"/>
  <c r="L70" i="3"/>
  <c r="N62" i="3"/>
  <c r="N64" i="3" s="1"/>
  <c r="M64" i="3"/>
  <c r="N41" i="3"/>
  <c r="N43" i="3" s="1"/>
  <c r="M43" i="3"/>
  <c r="J37" i="3"/>
  <c r="K35" i="3"/>
  <c r="J24" i="3"/>
  <c r="K24" i="3" s="1"/>
  <c r="L24" i="3" s="1"/>
  <c r="M24" i="3" s="1"/>
  <c r="N24" i="3" s="1"/>
  <c r="J27" i="3"/>
  <c r="J28" i="3"/>
  <c r="K28" i="3" s="1"/>
  <c r="L28" i="3" s="1"/>
  <c r="M28" i="3" s="1"/>
  <c r="N28" i="3" s="1"/>
  <c r="J31" i="3"/>
  <c r="M118" i="3" l="1"/>
  <c r="N116" i="3"/>
  <c r="N118" i="3" s="1"/>
  <c r="N122" i="3"/>
  <c r="N124" i="3" s="1"/>
  <c r="M124" i="3"/>
  <c r="N119" i="3"/>
  <c r="M121" i="3"/>
  <c r="M113" i="3"/>
  <c r="M115" i="3" s="1"/>
  <c r="N94" i="3"/>
  <c r="N86" i="3"/>
  <c r="N88" i="3" s="1"/>
  <c r="N95" i="3"/>
  <c r="N97" i="3" s="1"/>
  <c r="M97" i="3"/>
  <c r="M70" i="3"/>
  <c r="N68" i="3"/>
  <c r="N70" i="3" s="1"/>
  <c r="M67" i="3"/>
  <c r="N65" i="3"/>
  <c r="M59" i="3"/>
  <c r="M61" i="3" s="1"/>
  <c r="L35" i="3"/>
  <c r="K37" i="3"/>
  <c r="G123" i="3"/>
  <c r="F123" i="3"/>
  <c r="E123" i="3"/>
  <c r="I122" i="3"/>
  <c r="I124" i="3" s="1"/>
  <c r="H122" i="3"/>
  <c r="H124" i="3" s="1"/>
  <c r="G122" i="3"/>
  <c r="G124" i="3" s="1"/>
  <c r="F122" i="3"/>
  <c r="E122" i="3"/>
  <c r="D122" i="3"/>
  <c r="D123" i="3" s="1"/>
  <c r="C122" i="3"/>
  <c r="C123" i="3" s="1"/>
  <c r="H121" i="3"/>
  <c r="G121" i="3"/>
  <c r="C121" i="3"/>
  <c r="D120" i="3"/>
  <c r="C120" i="3"/>
  <c r="I119" i="3"/>
  <c r="I120" i="3" s="1"/>
  <c r="H119" i="3"/>
  <c r="H120" i="3" s="1"/>
  <c r="G119" i="3"/>
  <c r="F119" i="3"/>
  <c r="F121" i="3" s="1"/>
  <c r="E119" i="3"/>
  <c r="E121" i="3" s="1"/>
  <c r="D119" i="3"/>
  <c r="D121" i="3" s="1"/>
  <c r="C119" i="3"/>
  <c r="D118" i="3"/>
  <c r="C117" i="3"/>
  <c r="I116" i="3"/>
  <c r="I117" i="3" s="1"/>
  <c r="H116" i="3"/>
  <c r="H117" i="3" s="1"/>
  <c r="G116" i="3"/>
  <c r="G117" i="3" s="1"/>
  <c r="F116" i="3"/>
  <c r="F117" i="3" s="1"/>
  <c r="E116" i="3"/>
  <c r="E117" i="3" s="1"/>
  <c r="D116" i="3"/>
  <c r="C116" i="3"/>
  <c r="C118" i="3" s="1"/>
  <c r="E113" i="3"/>
  <c r="E114" i="3" s="1"/>
  <c r="D113" i="3"/>
  <c r="D114" i="3" s="1"/>
  <c r="C113" i="3"/>
  <c r="C114" i="3" s="1"/>
  <c r="I111" i="3"/>
  <c r="H111" i="3"/>
  <c r="G111" i="3"/>
  <c r="F111" i="3"/>
  <c r="E111" i="3"/>
  <c r="D111" i="3"/>
  <c r="C111" i="3"/>
  <c r="C110" i="3"/>
  <c r="C112" i="3" s="1"/>
  <c r="I109" i="3"/>
  <c r="I110" i="3" s="1"/>
  <c r="I112" i="3" s="1"/>
  <c r="H109" i="3"/>
  <c r="H110" i="3" s="1"/>
  <c r="H112" i="3" s="1"/>
  <c r="G109" i="3"/>
  <c r="G110" i="3" s="1"/>
  <c r="G112" i="3" s="1"/>
  <c r="F109" i="3"/>
  <c r="F110" i="3" s="1"/>
  <c r="F112" i="3" s="1"/>
  <c r="E109" i="3"/>
  <c r="D109" i="3"/>
  <c r="E110" i="3" s="1"/>
  <c r="E112" i="3" s="1"/>
  <c r="C109" i="3"/>
  <c r="D110" i="3" s="1"/>
  <c r="D112" i="3" s="1"/>
  <c r="I107" i="3"/>
  <c r="H107" i="3"/>
  <c r="G107" i="3"/>
  <c r="F107" i="3"/>
  <c r="E107" i="3"/>
  <c r="D107" i="3"/>
  <c r="C107" i="3"/>
  <c r="G106" i="3"/>
  <c r="G108" i="3" s="1"/>
  <c r="F106" i="3"/>
  <c r="F108" i="3" s="1"/>
  <c r="E106" i="3"/>
  <c r="E108" i="3" s="1"/>
  <c r="D106" i="3"/>
  <c r="D108" i="3" s="1"/>
  <c r="I105" i="3"/>
  <c r="H105" i="3"/>
  <c r="I106" i="3" s="1"/>
  <c r="I108" i="3" s="1"/>
  <c r="G105" i="3"/>
  <c r="H106" i="3" s="1"/>
  <c r="H108" i="3" s="1"/>
  <c r="F105" i="3"/>
  <c r="E105" i="3"/>
  <c r="D105" i="3"/>
  <c r="C105" i="3"/>
  <c r="C106" i="3" s="1"/>
  <c r="C108" i="3" s="1"/>
  <c r="I103" i="3"/>
  <c r="H103" i="3"/>
  <c r="G103" i="3"/>
  <c r="F103" i="3"/>
  <c r="E103" i="3"/>
  <c r="D103" i="3"/>
  <c r="C103" i="3"/>
  <c r="I102" i="3"/>
  <c r="I104" i="3" s="1"/>
  <c r="H102" i="3"/>
  <c r="H104" i="3" s="1"/>
  <c r="I101" i="3"/>
  <c r="H101" i="3"/>
  <c r="G101" i="3"/>
  <c r="G102" i="3" s="1"/>
  <c r="G104" i="3" s="1"/>
  <c r="F101" i="3"/>
  <c r="F102" i="3" s="1"/>
  <c r="F104" i="3" s="1"/>
  <c r="E101" i="3"/>
  <c r="E102" i="3" s="1"/>
  <c r="E104" i="3" s="1"/>
  <c r="D101" i="3"/>
  <c r="D102" i="3" s="1"/>
  <c r="D104" i="3" s="1"/>
  <c r="C101" i="3"/>
  <c r="C102" i="3" s="1"/>
  <c r="C104" i="3" s="1"/>
  <c r="C100" i="3"/>
  <c r="I99" i="3"/>
  <c r="I100" i="3" s="1"/>
  <c r="H99" i="3"/>
  <c r="H100" i="3" s="1"/>
  <c r="G99" i="3"/>
  <c r="G100" i="3" s="1"/>
  <c r="F99" i="3"/>
  <c r="F124" i="3" s="1"/>
  <c r="E99" i="3"/>
  <c r="E124" i="3" s="1"/>
  <c r="D99" i="3"/>
  <c r="D100" i="3" s="1"/>
  <c r="C99" i="3"/>
  <c r="B124" i="3"/>
  <c r="B123" i="3"/>
  <c r="B122" i="3"/>
  <c r="B121" i="3"/>
  <c r="B120" i="3"/>
  <c r="B119" i="3"/>
  <c r="B113" i="3" s="1"/>
  <c r="B114" i="3" s="1"/>
  <c r="B118" i="3"/>
  <c r="B117" i="3"/>
  <c r="B116" i="3"/>
  <c r="B111" i="3"/>
  <c r="B107" i="3"/>
  <c r="B103" i="3"/>
  <c r="B104" i="3" s="1"/>
  <c r="B110" i="3"/>
  <c r="B106" i="3"/>
  <c r="B102" i="3"/>
  <c r="B109" i="3"/>
  <c r="B105" i="3"/>
  <c r="B101" i="3"/>
  <c r="B100" i="3"/>
  <c r="B99" i="3"/>
  <c r="C72" i="3"/>
  <c r="D72" i="3"/>
  <c r="E72" i="3"/>
  <c r="F72" i="3"/>
  <c r="G72" i="3"/>
  <c r="G94" i="3" s="1"/>
  <c r="H72" i="3"/>
  <c r="H73" i="3" s="1"/>
  <c r="I72" i="3"/>
  <c r="I73" i="3" s="1"/>
  <c r="C73" i="3"/>
  <c r="D73" i="3"/>
  <c r="E73" i="3"/>
  <c r="F73" i="3"/>
  <c r="G73" i="3"/>
  <c r="C74" i="3"/>
  <c r="D74" i="3"/>
  <c r="E74" i="3"/>
  <c r="F74" i="3"/>
  <c r="F75" i="3" s="1"/>
  <c r="F77" i="3" s="1"/>
  <c r="G74" i="3"/>
  <c r="G75" i="3" s="1"/>
  <c r="G77" i="3" s="1"/>
  <c r="H74" i="3"/>
  <c r="H75" i="3" s="1"/>
  <c r="H77" i="3" s="1"/>
  <c r="I74" i="3"/>
  <c r="I75" i="3" s="1"/>
  <c r="I77" i="3" s="1"/>
  <c r="C75" i="3"/>
  <c r="D75" i="3"/>
  <c r="D77" i="3" s="1"/>
  <c r="E75" i="3"/>
  <c r="E77" i="3" s="1"/>
  <c r="C76" i="3"/>
  <c r="D76" i="3"/>
  <c r="E76" i="3"/>
  <c r="F76" i="3"/>
  <c r="G76" i="3"/>
  <c r="H76" i="3"/>
  <c r="I76" i="3"/>
  <c r="C77" i="3"/>
  <c r="C78" i="3"/>
  <c r="C79" i="3" s="1"/>
  <c r="C81" i="3" s="1"/>
  <c r="D78" i="3"/>
  <c r="D79" i="3" s="1"/>
  <c r="D81" i="3" s="1"/>
  <c r="E78" i="3"/>
  <c r="E79" i="3" s="1"/>
  <c r="E81" i="3" s="1"/>
  <c r="F78" i="3"/>
  <c r="F79" i="3" s="1"/>
  <c r="F81" i="3" s="1"/>
  <c r="G78" i="3"/>
  <c r="G79" i="3" s="1"/>
  <c r="G81" i="3" s="1"/>
  <c r="H78" i="3"/>
  <c r="H79" i="3" s="1"/>
  <c r="H81" i="3" s="1"/>
  <c r="I78" i="3"/>
  <c r="C80" i="3"/>
  <c r="D80" i="3"/>
  <c r="E80" i="3"/>
  <c r="F80" i="3"/>
  <c r="G80" i="3"/>
  <c r="H80" i="3"/>
  <c r="I80" i="3"/>
  <c r="C82" i="3"/>
  <c r="C83" i="3" s="1"/>
  <c r="C85" i="3" s="1"/>
  <c r="D82" i="3"/>
  <c r="D83" i="3" s="1"/>
  <c r="D85" i="3" s="1"/>
  <c r="E82" i="3"/>
  <c r="F82" i="3"/>
  <c r="G82" i="3"/>
  <c r="H82" i="3"/>
  <c r="I82" i="3"/>
  <c r="F83" i="3"/>
  <c r="G83" i="3"/>
  <c r="H83" i="3"/>
  <c r="H85" i="3" s="1"/>
  <c r="I83" i="3"/>
  <c r="I85" i="3" s="1"/>
  <c r="C84" i="3"/>
  <c r="D84" i="3"/>
  <c r="E84" i="3"/>
  <c r="F84" i="3"/>
  <c r="G84" i="3"/>
  <c r="H84" i="3"/>
  <c r="I84" i="3"/>
  <c r="F85" i="3"/>
  <c r="G85" i="3"/>
  <c r="G86" i="3"/>
  <c r="H86" i="3"/>
  <c r="H87" i="3" s="1"/>
  <c r="I86" i="3"/>
  <c r="I87" i="3" s="1"/>
  <c r="G88" i="3"/>
  <c r="H88" i="3"/>
  <c r="I88" i="3"/>
  <c r="C89" i="3"/>
  <c r="C91" i="3" s="1"/>
  <c r="D89" i="3"/>
  <c r="E89" i="3"/>
  <c r="F89" i="3"/>
  <c r="G89" i="3"/>
  <c r="H89" i="3"/>
  <c r="H91" i="3" s="1"/>
  <c r="I89" i="3"/>
  <c r="I90" i="3" s="1"/>
  <c r="E90" i="3"/>
  <c r="F90" i="3"/>
  <c r="G90" i="3"/>
  <c r="H90" i="3"/>
  <c r="D91" i="3"/>
  <c r="E91" i="3"/>
  <c r="F91" i="3"/>
  <c r="G91" i="3"/>
  <c r="I91" i="3"/>
  <c r="C92" i="3"/>
  <c r="C86" i="3" s="1"/>
  <c r="D92" i="3"/>
  <c r="D93" i="3" s="1"/>
  <c r="E92" i="3"/>
  <c r="E94" i="3" s="1"/>
  <c r="F92" i="3"/>
  <c r="F94" i="3" s="1"/>
  <c r="G92" i="3"/>
  <c r="H92" i="3"/>
  <c r="I92" i="3"/>
  <c r="H93" i="3"/>
  <c r="I93" i="3"/>
  <c r="C94" i="3"/>
  <c r="D94" i="3"/>
  <c r="C95" i="3"/>
  <c r="C96" i="3" s="1"/>
  <c r="D95" i="3"/>
  <c r="D96" i="3" s="1"/>
  <c r="E95" i="3"/>
  <c r="E96" i="3" s="1"/>
  <c r="F95" i="3"/>
  <c r="F96" i="3" s="1"/>
  <c r="G95" i="3"/>
  <c r="G96" i="3" s="1"/>
  <c r="H95" i="3"/>
  <c r="H97" i="3" s="1"/>
  <c r="I95" i="3"/>
  <c r="I97" i="3" s="1"/>
  <c r="C97" i="3"/>
  <c r="D97" i="3"/>
  <c r="E97" i="3"/>
  <c r="F97" i="3"/>
  <c r="G97" i="3"/>
  <c r="B97" i="3"/>
  <c r="B96" i="3"/>
  <c r="B95" i="3"/>
  <c r="B88" i="3"/>
  <c r="B87" i="3"/>
  <c r="B86" i="3"/>
  <c r="B94" i="3"/>
  <c r="B93" i="3"/>
  <c r="B92" i="3"/>
  <c r="B91" i="3"/>
  <c r="B90" i="3"/>
  <c r="B89" i="3"/>
  <c r="B85" i="3"/>
  <c r="B84" i="3"/>
  <c r="B83" i="3"/>
  <c r="B82" i="3"/>
  <c r="B81" i="3"/>
  <c r="B80" i="3"/>
  <c r="B79" i="3"/>
  <c r="B78" i="3"/>
  <c r="B77" i="3"/>
  <c r="B76" i="3"/>
  <c r="B75" i="3"/>
  <c r="B74" i="3"/>
  <c r="B73" i="3"/>
  <c r="B72" i="3"/>
  <c r="A98" i="3"/>
  <c r="I68" i="3"/>
  <c r="H68" i="3"/>
  <c r="G68" i="3"/>
  <c r="F68" i="3"/>
  <c r="E68" i="3"/>
  <c r="D68" i="3"/>
  <c r="C68" i="3"/>
  <c r="B68" i="3"/>
  <c r="C69" i="3" s="1"/>
  <c r="I65" i="3"/>
  <c r="H65" i="3"/>
  <c r="G65" i="3"/>
  <c r="F65" i="3"/>
  <c r="E65" i="3"/>
  <c r="D65" i="3"/>
  <c r="C65" i="3"/>
  <c r="B65" i="3"/>
  <c r="B59" i="3" s="1"/>
  <c r="B60" i="3" s="1"/>
  <c r="I62" i="3"/>
  <c r="H62" i="3"/>
  <c r="G62" i="3"/>
  <c r="G64" i="3" s="1"/>
  <c r="F62" i="3"/>
  <c r="F64" i="3" s="1"/>
  <c r="E62" i="3"/>
  <c r="E63" i="3" s="1"/>
  <c r="D62" i="3"/>
  <c r="D63" i="3" s="1"/>
  <c r="C62" i="3"/>
  <c r="B62" i="3"/>
  <c r="I57" i="3"/>
  <c r="H57" i="3"/>
  <c r="G57" i="3"/>
  <c r="F57" i="3"/>
  <c r="E57" i="3"/>
  <c r="D57" i="3"/>
  <c r="C57" i="3"/>
  <c r="B57" i="3"/>
  <c r="I55" i="3"/>
  <c r="H55" i="3"/>
  <c r="G55" i="3"/>
  <c r="F55" i="3"/>
  <c r="E55" i="3"/>
  <c r="D55" i="3"/>
  <c r="C55" i="3"/>
  <c r="C56" i="3" s="1"/>
  <c r="B55" i="3"/>
  <c r="I53" i="3"/>
  <c r="H53" i="3"/>
  <c r="G53" i="3"/>
  <c r="F53" i="3"/>
  <c r="E53" i="3"/>
  <c r="D53" i="3"/>
  <c r="C53" i="3"/>
  <c r="B53" i="3"/>
  <c r="I51" i="3"/>
  <c r="H51" i="3"/>
  <c r="G51" i="3"/>
  <c r="G52" i="3" s="1"/>
  <c r="G54" i="3" s="1"/>
  <c r="F51" i="3"/>
  <c r="F52" i="3" s="1"/>
  <c r="F54" i="3" s="1"/>
  <c r="E51" i="3"/>
  <c r="E52" i="3" s="1"/>
  <c r="D51" i="3"/>
  <c r="D52" i="3" s="1"/>
  <c r="C51" i="3"/>
  <c r="C52" i="3" s="1"/>
  <c r="B51" i="3"/>
  <c r="I49" i="3"/>
  <c r="H49" i="3"/>
  <c r="G49" i="3"/>
  <c r="F49" i="3"/>
  <c r="E49" i="3"/>
  <c r="D49" i="3"/>
  <c r="C49" i="3"/>
  <c r="B49" i="3"/>
  <c r="I47" i="3"/>
  <c r="H47" i="3"/>
  <c r="G47" i="3"/>
  <c r="F47" i="3"/>
  <c r="E47" i="3"/>
  <c r="D47" i="3"/>
  <c r="D48" i="3" s="1"/>
  <c r="C47" i="3"/>
  <c r="C48" i="3" s="1"/>
  <c r="I48" i="3"/>
  <c r="I50" i="3" s="1"/>
  <c r="H48" i="3"/>
  <c r="H50" i="3" s="1"/>
  <c r="G48" i="3"/>
  <c r="G50" i="3" s="1"/>
  <c r="F48" i="3"/>
  <c r="F50" i="3" s="1"/>
  <c r="E48" i="3"/>
  <c r="E50" i="3" s="1"/>
  <c r="B47" i="3"/>
  <c r="I45" i="3"/>
  <c r="H45" i="3"/>
  <c r="G45" i="3"/>
  <c r="F45" i="3"/>
  <c r="F70" i="3" s="1"/>
  <c r="E45" i="3"/>
  <c r="E70" i="3" s="1"/>
  <c r="D45" i="3"/>
  <c r="D70" i="3" s="1"/>
  <c r="C45" i="3"/>
  <c r="C70" i="3" s="1"/>
  <c r="B45" i="3"/>
  <c r="A71" i="3"/>
  <c r="I70" i="3"/>
  <c r="H70" i="3"/>
  <c r="G70" i="3"/>
  <c r="B70" i="3"/>
  <c r="I69" i="3"/>
  <c r="H69" i="3"/>
  <c r="G69" i="3"/>
  <c r="F69" i="3"/>
  <c r="E69" i="3"/>
  <c r="D69" i="3"/>
  <c r="I67" i="3"/>
  <c r="H67" i="3"/>
  <c r="G67" i="3"/>
  <c r="B67" i="3"/>
  <c r="I66" i="3"/>
  <c r="H66" i="3"/>
  <c r="G66" i="3"/>
  <c r="F66" i="3"/>
  <c r="E66" i="3"/>
  <c r="D66" i="3"/>
  <c r="B66" i="3"/>
  <c r="I59" i="3"/>
  <c r="H59" i="3"/>
  <c r="G59" i="3"/>
  <c r="G61" i="3" s="1"/>
  <c r="F59" i="3"/>
  <c r="F61" i="3" s="1"/>
  <c r="E59" i="3"/>
  <c r="E61" i="3" s="1"/>
  <c r="D59" i="3"/>
  <c r="D61" i="3" s="1"/>
  <c r="I64" i="3"/>
  <c r="H64" i="3"/>
  <c r="B64" i="3"/>
  <c r="I63" i="3"/>
  <c r="H63" i="3"/>
  <c r="G63" i="3"/>
  <c r="F63" i="3"/>
  <c r="B63" i="3"/>
  <c r="I16" i="3"/>
  <c r="H16" i="3"/>
  <c r="G16" i="3"/>
  <c r="F16" i="3"/>
  <c r="E16" i="3"/>
  <c r="D16" i="3"/>
  <c r="C16" i="3"/>
  <c r="B16" i="3"/>
  <c r="I13" i="3"/>
  <c r="H13" i="3"/>
  <c r="G13" i="3"/>
  <c r="F13" i="3"/>
  <c r="E13" i="3"/>
  <c r="D13" i="3"/>
  <c r="C13" i="3"/>
  <c r="B13" i="3"/>
  <c r="I10" i="3"/>
  <c r="H10" i="3"/>
  <c r="G10" i="3"/>
  <c r="F10" i="3"/>
  <c r="E10" i="3"/>
  <c r="D10" i="3"/>
  <c r="C10" i="3"/>
  <c r="B10" i="3"/>
  <c r="C5" i="3"/>
  <c r="C7" i="3" s="1"/>
  <c r="D5" i="3"/>
  <c r="E5" i="3"/>
  <c r="F5" i="3"/>
  <c r="G5" i="3"/>
  <c r="H5" i="3"/>
  <c r="I5" i="3"/>
  <c r="I7" i="3" s="1"/>
  <c r="D7" i="3"/>
  <c r="E7" i="3"/>
  <c r="F7" i="3"/>
  <c r="G7" i="3"/>
  <c r="H7" i="3"/>
  <c r="B7" i="3"/>
  <c r="I56" i="3"/>
  <c r="H56" i="3"/>
  <c r="G56" i="3"/>
  <c r="F56" i="3"/>
  <c r="F58" i="3" s="1"/>
  <c r="E56" i="3"/>
  <c r="E58" i="3" s="1"/>
  <c r="D56" i="3"/>
  <c r="D58" i="3" s="1"/>
  <c r="B56" i="3"/>
  <c r="B58" i="3" s="1"/>
  <c r="I52" i="3"/>
  <c r="I54" i="3" s="1"/>
  <c r="H52" i="3"/>
  <c r="H54" i="3" s="1"/>
  <c r="B52" i="3"/>
  <c r="B54" i="3" s="1"/>
  <c r="I15" i="3"/>
  <c r="H15" i="3"/>
  <c r="G15" i="3"/>
  <c r="F15" i="3"/>
  <c r="E15" i="3"/>
  <c r="D15" i="3"/>
  <c r="C15" i="3"/>
  <c r="I12" i="3"/>
  <c r="H12" i="3"/>
  <c r="G12" i="3"/>
  <c r="F12" i="3"/>
  <c r="E12" i="3"/>
  <c r="D12" i="3"/>
  <c r="C12" i="3"/>
  <c r="I9" i="3"/>
  <c r="H9" i="3"/>
  <c r="G9" i="3"/>
  <c r="F9" i="3"/>
  <c r="E9" i="3"/>
  <c r="D9" i="3"/>
  <c r="C9" i="3"/>
  <c r="I6" i="3"/>
  <c r="H6" i="3"/>
  <c r="G6" i="3"/>
  <c r="F6" i="3"/>
  <c r="E6" i="3"/>
  <c r="D6" i="3"/>
  <c r="C6" i="3"/>
  <c r="I4" i="3"/>
  <c r="H4" i="3"/>
  <c r="G4" i="3"/>
  <c r="F4" i="3"/>
  <c r="E4" i="3"/>
  <c r="D4" i="3"/>
  <c r="C4" i="3"/>
  <c r="C23" i="3"/>
  <c r="C24" i="3"/>
  <c r="C25" i="3"/>
  <c r="C26" i="3"/>
  <c r="C27" i="3"/>
  <c r="C28" i="3"/>
  <c r="C29" i="3"/>
  <c r="C30" i="3"/>
  <c r="C31" i="3"/>
  <c r="C32" i="3"/>
  <c r="C33" i="3"/>
  <c r="C34" i="3"/>
  <c r="C35" i="3"/>
  <c r="C36" i="3"/>
  <c r="C37" i="3"/>
  <c r="C38" i="3"/>
  <c r="C39" i="3"/>
  <c r="C40" i="3"/>
  <c r="C41" i="3"/>
  <c r="C42" i="3"/>
  <c r="C43" i="3"/>
  <c r="B6" i="3"/>
  <c r="B48" i="3"/>
  <c r="B50" i="3" s="1"/>
  <c r="I46" i="3"/>
  <c r="H46" i="3"/>
  <c r="G46" i="3"/>
  <c r="F46" i="3"/>
  <c r="E46" i="3"/>
  <c r="D46" i="3"/>
  <c r="I14" i="3"/>
  <c r="H14" i="3"/>
  <c r="G14" i="3"/>
  <c r="F14" i="3"/>
  <c r="E14" i="3"/>
  <c r="D14" i="3"/>
  <c r="C14" i="3"/>
  <c r="B14" i="3"/>
  <c r="B5" i="3"/>
  <c r="B15" i="3"/>
  <c r="B12" i="3"/>
  <c r="B9" i="3"/>
  <c r="B4" i="3"/>
  <c r="I11" i="3"/>
  <c r="H11" i="3"/>
  <c r="G11" i="3"/>
  <c r="F11" i="3"/>
  <c r="E11" i="3"/>
  <c r="D11" i="3"/>
  <c r="C11" i="3"/>
  <c r="B11" i="3"/>
  <c r="I8" i="3"/>
  <c r="H8" i="3"/>
  <c r="G8" i="3"/>
  <c r="F8" i="3"/>
  <c r="E8" i="3"/>
  <c r="D8" i="3"/>
  <c r="C8" i="3"/>
  <c r="B8" i="3"/>
  <c r="I3" i="3"/>
  <c r="H3" i="3"/>
  <c r="G3" i="3"/>
  <c r="F3" i="3"/>
  <c r="E3" i="3"/>
  <c r="D3" i="3"/>
  <c r="C3" i="3"/>
  <c r="B3" i="3"/>
  <c r="H207" i="1"/>
  <c r="G207" i="1"/>
  <c r="F207" i="1"/>
  <c r="E207" i="1"/>
  <c r="D207" i="1"/>
  <c r="C207" i="1"/>
  <c r="H206" i="1"/>
  <c r="G206" i="1"/>
  <c r="F206" i="1"/>
  <c r="E206" i="1"/>
  <c r="D206" i="1"/>
  <c r="C206" i="1"/>
  <c r="H205" i="1"/>
  <c r="G205" i="1"/>
  <c r="F205" i="1"/>
  <c r="E205" i="1"/>
  <c r="D205" i="1"/>
  <c r="C205" i="1"/>
  <c r="H204" i="1"/>
  <c r="G204" i="1"/>
  <c r="F204" i="1"/>
  <c r="E204" i="1"/>
  <c r="D204" i="1"/>
  <c r="C204" i="1"/>
  <c r="H203" i="1"/>
  <c r="G203" i="1"/>
  <c r="F203" i="1"/>
  <c r="E203" i="1"/>
  <c r="D203" i="1"/>
  <c r="C203" i="1"/>
  <c r="H202" i="1"/>
  <c r="G202" i="1"/>
  <c r="F202" i="1"/>
  <c r="E202" i="1"/>
  <c r="D202" i="1"/>
  <c r="C202" i="1"/>
  <c r="H201" i="1"/>
  <c r="G201" i="1"/>
  <c r="F201" i="1"/>
  <c r="E201" i="1"/>
  <c r="D201" i="1"/>
  <c r="C201" i="1"/>
  <c r="H200" i="1"/>
  <c r="G200" i="1"/>
  <c r="F200" i="1"/>
  <c r="E200" i="1"/>
  <c r="D200" i="1"/>
  <c r="C200" i="1"/>
  <c r="H199" i="1"/>
  <c r="G199" i="1"/>
  <c r="F199" i="1"/>
  <c r="E199" i="1"/>
  <c r="D199" i="1"/>
  <c r="C199" i="1"/>
  <c r="H198" i="1"/>
  <c r="G198" i="1"/>
  <c r="F198" i="1"/>
  <c r="E198" i="1"/>
  <c r="D198" i="1"/>
  <c r="C198" i="1"/>
  <c r="H197" i="1"/>
  <c r="G197" i="1"/>
  <c r="F197" i="1"/>
  <c r="E197" i="1"/>
  <c r="D197" i="1"/>
  <c r="C197" i="1"/>
  <c r="H196" i="1"/>
  <c r="G196" i="1"/>
  <c r="F196" i="1"/>
  <c r="E196" i="1"/>
  <c r="D196" i="1"/>
  <c r="C196" i="1"/>
  <c r="H195" i="1"/>
  <c r="G195" i="1"/>
  <c r="F195" i="1"/>
  <c r="E195" i="1"/>
  <c r="D195" i="1"/>
  <c r="C195" i="1"/>
  <c r="H194" i="1"/>
  <c r="G194" i="1"/>
  <c r="F194" i="1"/>
  <c r="E194" i="1"/>
  <c r="D194" i="1"/>
  <c r="C194" i="1"/>
  <c r="H193" i="1"/>
  <c r="G193" i="1"/>
  <c r="F193" i="1"/>
  <c r="E193" i="1"/>
  <c r="D193" i="1"/>
  <c r="C193" i="1"/>
  <c r="H192" i="1"/>
  <c r="G192" i="1"/>
  <c r="F192" i="1"/>
  <c r="E192" i="1"/>
  <c r="D192" i="1"/>
  <c r="C192" i="1"/>
  <c r="H191" i="1"/>
  <c r="G191" i="1"/>
  <c r="F191" i="1"/>
  <c r="E191" i="1"/>
  <c r="D191" i="1"/>
  <c r="C191" i="1"/>
  <c r="H190" i="1"/>
  <c r="G190" i="1"/>
  <c r="F190" i="1"/>
  <c r="E190" i="1"/>
  <c r="D190" i="1"/>
  <c r="C190" i="1"/>
  <c r="H189" i="1"/>
  <c r="G189" i="1"/>
  <c r="F189" i="1"/>
  <c r="E189" i="1"/>
  <c r="D189" i="1"/>
  <c r="C189" i="1"/>
  <c r="H188" i="1"/>
  <c r="H26" i="3" s="1"/>
  <c r="G188" i="1"/>
  <c r="G26" i="3" s="1"/>
  <c r="F188" i="1"/>
  <c r="F26" i="3" s="1"/>
  <c r="E188" i="1"/>
  <c r="E26" i="3" s="1"/>
  <c r="D188" i="1"/>
  <c r="D26" i="3" s="1"/>
  <c r="C188" i="1"/>
  <c r="H187" i="1"/>
  <c r="G187" i="1"/>
  <c r="F187" i="1"/>
  <c r="E187" i="1"/>
  <c r="D187" i="1"/>
  <c r="C187" i="1"/>
  <c r="H186" i="1"/>
  <c r="H30" i="3" s="1"/>
  <c r="G186" i="1"/>
  <c r="G30" i="3" s="1"/>
  <c r="F186" i="1"/>
  <c r="E186" i="1"/>
  <c r="D186" i="1"/>
  <c r="C186" i="1"/>
  <c r="H185" i="1"/>
  <c r="G185" i="1"/>
  <c r="F185" i="1"/>
  <c r="E185" i="1"/>
  <c r="D185" i="1"/>
  <c r="C185" i="1"/>
  <c r="H184" i="1"/>
  <c r="G184" i="1"/>
  <c r="G22" i="3" s="1"/>
  <c r="F184" i="1"/>
  <c r="F22" i="3" s="1"/>
  <c r="E184" i="1"/>
  <c r="E22" i="3" s="1"/>
  <c r="D184" i="1"/>
  <c r="D22" i="3" s="1"/>
  <c r="C184" i="1"/>
  <c r="C22" i="3" s="1"/>
  <c r="H183" i="1"/>
  <c r="G183" i="1"/>
  <c r="F183" i="1"/>
  <c r="E183" i="1"/>
  <c r="D183" i="1"/>
  <c r="C183" i="1"/>
  <c r="C141" i="1"/>
  <c r="B141" i="1"/>
  <c r="C140" i="1"/>
  <c r="C139" i="1"/>
  <c r="B139" i="1"/>
  <c r="B127" i="1"/>
  <c r="C126" i="1"/>
  <c r="B126" i="1"/>
  <c r="C125" i="1"/>
  <c r="B125" i="1"/>
  <c r="C124" i="1"/>
  <c r="B124" i="1"/>
  <c r="C118" i="1"/>
  <c r="B118" i="1"/>
  <c r="C117" i="1"/>
  <c r="B117" i="1"/>
  <c r="C116" i="1"/>
  <c r="B116" i="1"/>
  <c r="G100" i="1"/>
  <c r="F100" i="1"/>
  <c r="E100" i="1"/>
  <c r="D100" i="1"/>
  <c r="C100" i="1"/>
  <c r="B100" i="1"/>
  <c r="A17" i="3"/>
  <c r="A44" i="3"/>
  <c r="H41" i="3"/>
  <c r="G41" i="3"/>
  <c r="F41" i="3"/>
  <c r="E41" i="3"/>
  <c r="D41" i="3"/>
  <c r="B41" i="3"/>
  <c r="B42" i="3" s="1"/>
  <c r="I41" i="3"/>
  <c r="I42" i="3" s="1"/>
  <c r="I35" i="3"/>
  <c r="H35" i="3"/>
  <c r="G35" i="3"/>
  <c r="F35" i="3"/>
  <c r="E35" i="3"/>
  <c r="D35" i="3"/>
  <c r="B35" i="3"/>
  <c r="H38" i="3"/>
  <c r="H32" i="3" s="1"/>
  <c r="G38" i="3"/>
  <c r="F38" i="3"/>
  <c r="E38" i="3"/>
  <c r="D38" i="3"/>
  <c r="B38" i="3"/>
  <c r="B39" i="3" s="1"/>
  <c r="I38" i="3"/>
  <c r="B30" i="3"/>
  <c r="D30" i="3"/>
  <c r="E30" i="3"/>
  <c r="F30" i="3"/>
  <c r="I30" i="3"/>
  <c r="I26" i="3"/>
  <c r="B26" i="3"/>
  <c r="H22" i="3"/>
  <c r="B22" i="3"/>
  <c r="I22" i="3"/>
  <c r="D29" i="3"/>
  <c r="B29" i="3"/>
  <c r="B31" i="3" s="1"/>
  <c r="I28" i="3"/>
  <c r="H28" i="3"/>
  <c r="G28" i="3"/>
  <c r="F28" i="3"/>
  <c r="E28" i="3"/>
  <c r="D28" i="3"/>
  <c r="B28" i="3"/>
  <c r="I24" i="3"/>
  <c r="H24" i="3"/>
  <c r="G24" i="3"/>
  <c r="F24" i="3"/>
  <c r="E24" i="3"/>
  <c r="D24" i="3"/>
  <c r="B24" i="3"/>
  <c r="B25" i="3" s="1"/>
  <c r="B20" i="3"/>
  <c r="B21" i="3" s="1"/>
  <c r="C20" i="3"/>
  <c r="D20" i="3"/>
  <c r="D21" i="3" s="1"/>
  <c r="E20" i="3"/>
  <c r="F20" i="3"/>
  <c r="G20" i="3"/>
  <c r="H20" i="3"/>
  <c r="H21" i="3" s="1"/>
  <c r="I20" i="3"/>
  <c r="I21" i="3" s="1"/>
  <c r="I23" i="3" s="1"/>
  <c r="J1" i="3"/>
  <c r="K1" i="3" s="1"/>
  <c r="L1" i="3" s="1"/>
  <c r="M1" i="3" s="1"/>
  <c r="N1" i="3" s="1"/>
  <c r="H1" i="3"/>
  <c r="G1" i="3" s="1"/>
  <c r="F1" i="3" s="1"/>
  <c r="E1" i="3" s="1"/>
  <c r="D1" i="3" s="1"/>
  <c r="C1" i="3" s="1"/>
  <c r="B1" i="3" s="1"/>
  <c r="N121" i="3" l="1"/>
  <c r="N113" i="3"/>
  <c r="N115" i="3" s="1"/>
  <c r="N67" i="3"/>
  <c r="N59" i="3"/>
  <c r="N61" i="3" s="1"/>
  <c r="L37" i="3"/>
  <c r="M35" i="3"/>
  <c r="N12" i="3"/>
  <c r="L12" i="3"/>
  <c r="K12" i="3"/>
  <c r="M12" i="3"/>
  <c r="J12" i="3"/>
  <c r="M9" i="3"/>
  <c r="N9" i="3"/>
  <c r="L9" i="3"/>
  <c r="K9" i="3"/>
  <c r="J9" i="3"/>
  <c r="J8" i="3" s="1"/>
  <c r="K8" i="3" s="1"/>
  <c r="N15" i="3"/>
  <c r="M15" i="3"/>
  <c r="L15" i="3"/>
  <c r="K15" i="3"/>
  <c r="J15" i="3"/>
  <c r="J14" i="3" s="1"/>
  <c r="K14" i="3" s="1"/>
  <c r="I121" i="3"/>
  <c r="F113" i="3"/>
  <c r="D115" i="3"/>
  <c r="G118" i="3"/>
  <c r="E120" i="3"/>
  <c r="H123" i="3"/>
  <c r="B115" i="3"/>
  <c r="G113" i="3"/>
  <c r="E115" i="3"/>
  <c r="H118" i="3"/>
  <c r="F120" i="3"/>
  <c r="I123" i="3"/>
  <c r="H113" i="3"/>
  <c r="D117" i="3"/>
  <c r="I118" i="3"/>
  <c r="G120" i="3"/>
  <c r="C124" i="3"/>
  <c r="I113" i="3"/>
  <c r="D124" i="3"/>
  <c r="E118" i="3"/>
  <c r="C115" i="3"/>
  <c r="F118" i="3"/>
  <c r="E100" i="3"/>
  <c r="F100" i="3"/>
  <c r="B108" i="3"/>
  <c r="B112" i="3"/>
  <c r="C88" i="3"/>
  <c r="C87" i="3"/>
  <c r="H94" i="3"/>
  <c r="C93" i="3"/>
  <c r="D86" i="3"/>
  <c r="G93" i="3"/>
  <c r="E83" i="3"/>
  <c r="E85" i="3" s="1"/>
  <c r="I79" i="3"/>
  <c r="I81" i="3" s="1"/>
  <c r="I96" i="3"/>
  <c r="C90" i="3"/>
  <c r="I94" i="3"/>
  <c r="D90" i="3"/>
  <c r="F93" i="3"/>
  <c r="E93" i="3"/>
  <c r="F86" i="3"/>
  <c r="G87" i="3" s="1"/>
  <c r="E86" i="3"/>
  <c r="H96" i="3"/>
  <c r="B69" i="3"/>
  <c r="H60" i="3"/>
  <c r="C59" i="3"/>
  <c r="C66" i="3"/>
  <c r="C61" i="3"/>
  <c r="C60" i="3"/>
  <c r="D60" i="3"/>
  <c r="E60" i="3"/>
  <c r="F60" i="3"/>
  <c r="I60" i="3"/>
  <c r="I61" i="3"/>
  <c r="D64" i="3"/>
  <c r="G60" i="3"/>
  <c r="H61" i="3"/>
  <c r="C64" i="3"/>
  <c r="C63" i="3"/>
  <c r="E64" i="3"/>
  <c r="B61" i="3"/>
  <c r="G58" i="3"/>
  <c r="H58" i="3"/>
  <c r="I58" i="3"/>
  <c r="C58" i="3"/>
  <c r="D54" i="3"/>
  <c r="C54" i="3"/>
  <c r="E54" i="3"/>
  <c r="C50" i="3"/>
  <c r="D50" i="3"/>
  <c r="C67" i="3"/>
  <c r="D67" i="3"/>
  <c r="E67" i="3"/>
  <c r="F67" i="3"/>
  <c r="C46" i="3"/>
  <c r="B46" i="3"/>
  <c r="B23" i="3"/>
  <c r="B27" i="3"/>
  <c r="F32" i="3"/>
  <c r="E29" i="3"/>
  <c r="E31" i="3" s="1"/>
  <c r="F29" i="3"/>
  <c r="F31" i="3" s="1"/>
  <c r="C21" i="3"/>
  <c r="I25" i="3"/>
  <c r="I27" i="3" s="1"/>
  <c r="E21" i="3"/>
  <c r="E23" i="3" s="1"/>
  <c r="H42" i="3"/>
  <c r="B32" i="3"/>
  <c r="B33" i="3" s="1"/>
  <c r="G29" i="3"/>
  <c r="G31" i="3" s="1"/>
  <c r="D23" i="3"/>
  <c r="G21" i="3"/>
  <c r="G23" i="3" s="1"/>
  <c r="D31" i="3"/>
  <c r="G42" i="3"/>
  <c r="H23" i="3"/>
  <c r="G25" i="3"/>
  <c r="G27" i="3" s="1"/>
  <c r="E42" i="3"/>
  <c r="F21" i="3"/>
  <c r="F23" i="3" s="1"/>
  <c r="F42" i="3"/>
  <c r="H29" i="3"/>
  <c r="H31" i="3" s="1"/>
  <c r="E25" i="3"/>
  <c r="E27" i="3" s="1"/>
  <c r="I29" i="3"/>
  <c r="I31" i="3" s="1"/>
  <c r="F25" i="3"/>
  <c r="F27" i="3" s="1"/>
  <c r="H25" i="3"/>
  <c r="H27" i="3" s="1"/>
  <c r="D32" i="3"/>
  <c r="I36" i="3"/>
  <c r="D25" i="3"/>
  <c r="D27" i="3" s="1"/>
  <c r="H36" i="3"/>
  <c r="E32" i="3"/>
  <c r="B36" i="3"/>
  <c r="F39" i="3"/>
  <c r="G32" i="3"/>
  <c r="D36" i="3"/>
  <c r="H39" i="3"/>
  <c r="D42" i="3"/>
  <c r="I32" i="3"/>
  <c r="D39" i="3"/>
  <c r="E39" i="3"/>
  <c r="G39" i="3"/>
  <c r="E36" i="3"/>
  <c r="I39" i="3"/>
  <c r="F36" i="3"/>
  <c r="G36" i="3"/>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H165" i="1"/>
  <c r="H167" i="1" s="1"/>
  <c r="H168" i="1" s="1"/>
  <c r="H169" i="1" s="1"/>
  <c r="G165" i="1"/>
  <c r="G167" i="1" s="1"/>
  <c r="F165" i="1"/>
  <c r="F167" i="1" s="1"/>
  <c r="E165" i="1"/>
  <c r="E167" i="1" s="1"/>
  <c r="D165" i="1"/>
  <c r="D167" i="1" s="1"/>
  <c r="C165" i="1"/>
  <c r="C167" i="1" s="1"/>
  <c r="B165" i="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N35" i="3" l="1"/>
  <c r="N37" i="3" s="1"/>
  <c r="M37" i="3"/>
  <c r="L8" i="3"/>
  <c r="J38" i="3"/>
  <c r="J11" i="3"/>
  <c r="L14" i="3"/>
  <c r="K16" i="3"/>
  <c r="G114" i="3"/>
  <c r="G115" i="3"/>
  <c r="I115" i="3"/>
  <c r="I114" i="3"/>
  <c r="F114" i="3"/>
  <c r="F115" i="3"/>
  <c r="H115" i="3"/>
  <c r="H114" i="3"/>
  <c r="E88" i="3"/>
  <c r="E87" i="3"/>
  <c r="D88" i="3"/>
  <c r="D87" i="3"/>
  <c r="F87" i="3"/>
  <c r="F88" i="3"/>
  <c r="J3" i="3"/>
  <c r="K3" i="3" s="1"/>
  <c r="L3" i="3" s="1"/>
  <c r="M3" i="3" s="1"/>
  <c r="N3" i="3" s="1"/>
  <c r="D33" i="3"/>
  <c r="E33" i="3"/>
  <c r="G33" i="3"/>
  <c r="I167" i="1"/>
  <c r="I168" i="1" s="1"/>
  <c r="I169" i="1" s="1"/>
  <c r="F33" i="3"/>
  <c r="I33" i="3"/>
  <c r="B167" i="1"/>
  <c r="B168" i="1" s="1"/>
  <c r="B169" i="1" s="1"/>
  <c r="H33" i="3"/>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18" i="3" s="1"/>
  <c r="G111" i="1"/>
  <c r="G18" i="3" s="1"/>
  <c r="G34" i="3" s="1"/>
  <c r="F111" i="1"/>
  <c r="F18" i="3" s="1"/>
  <c r="E111" i="1"/>
  <c r="E18" i="3" s="1"/>
  <c r="E34" i="3" s="1"/>
  <c r="D111" i="1"/>
  <c r="D18" i="3" s="1"/>
  <c r="C111" i="1"/>
  <c r="C18" i="3" s="1"/>
  <c r="B111" i="1"/>
  <c r="B18" i="3" s="1"/>
  <c r="I111" i="1"/>
  <c r="I18" i="3" s="1"/>
  <c r="I34" i="3" s="1"/>
  <c r="I143" i="1"/>
  <c r="I146" i="1" s="1"/>
  <c r="H143" i="1"/>
  <c r="H146" i="1" s="1"/>
  <c r="G143" i="1"/>
  <c r="G146" i="1" s="1"/>
  <c r="F143" i="1"/>
  <c r="F146" i="1" s="1"/>
  <c r="E143" i="1"/>
  <c r="E146" i="1" s="1"/>
  <c r="D143" i="1"/>
  <c r="D146" i="1" s="1"/>
  <c r="C143" i="1"/>
  <c r="C146" i="1" s="1"/>
  <c r="B143" i="1"/>
  <c r="B146" i="1" s="1"/>
  <c r="K38" i="3" l="1"/>
  <c r="J40" i="3"/>
  <c r="J32" i="3"/>
  <c r="J34" i="3" s="1"/>
  <c r="K11" i="3"/>
  <c r="J5" i="3"/>
  <c r="L16" i="3"/>
  <c r="M14" i="3"/>
  <c r="L10" i="3"/>
  <c r="M8" i="3"/>
  <c r="K10" i="3"/>
  <c r="J10" i="3"/>
  <c r="J13" i="3"/>
  <c r="J16" i="3"/>
  <c r="J7" i="3"/>
  <c r="C19" i="3"/>
  <c r="D19" i="3"/>
  <c r="D43" i="3"/>
  <c r="D34" i="3"/>
  <c r="D40" i="3"/>
  <c r="D37" i="3"/>
  <c r="B40" i="3"/>
  <c r="B19" i="3"/>
  <c r="B43" i="3"/>
  <c r="B37" i="3"/>
  <c r="B34" i="3"/>
  <c r="F19" i="3"/>
  <c r="F34" i="3"/>
  <c r="F40" i="3"/>
  <c r="F43" i="3"/>
  <c r="F37" i="3"/>
  <c r="H19" i="3"/>
  <c r="H37" i="3"/>
  <c r="H34" i="3"/>
  <c r="H40" i="3"/>
  <c r="H43" i="3"/>
  <c r="E19" i="3"/>
  <c r="E37" i="3"/>
  <c r="E43" i="3"/>
  <c r="E40" i="3"/>
  <c r="G19" i="3"/>
  <c r="G37" i="3"/>
  <c r="G43" i="3"/>
  <c r="G40" i="3"/>
  <c r="I19" i="3"/>
  <c r="I37" i="3"/>
  <c r="I40" i="3"/>
  <c r="I43" i="3"/>
  <c r="H128" i="1"/>
  <c r="H135" i="1" s="1"/>
  <c r="H136" i="1" s="1"/>
  <c r="C128" i="1"/>
  <c r="I128" i="1"/>
  <c r="E128" i="1"/>
  <c r="F128" i="1"/>
  <c r="D128" i="1"/>
  <c r="B128" i="1"/>
  <c r="B135" i="1" s="1"/>
  <c r="G128" i="1"/>
  <c r="K40" i="3" l="1"/>
  <c r="L38" i="3"/>
  <c r="K32" i="3"/>
  <c r="K34" i="3" s="1"/>
  <c r="N14" i="3"/>
  <c r="N16" i="3" s="1"/>
  <c r="M16" i="3"/>
  <c r="K13" i="3"/>
  <c r="L11" i="3"/>
  <c r="K5" i="3"/>
  <c r="K7" i="3" s="1"/>
  <c r="M10" i="3"/>
  <c r="N8" i="3"/>
  <c r="N10" i="3" s="1"/>
  <c r="E135" i="1"/>
  <c r="E136" i="1" s="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B4" i="1"/>
  <c r="I4" i="1"/>
  <c r="M38" i="3" l="1"/>
  <c r="L32" i="3"/>
  <c r="L34" i="3" s="1"/>
  <c r="L40" i="3"/>
  <c r="L13" i="3"/>
  <c r="M11" i="3"/>
  <c r="L5" i="3"/>
  <c r="L7" i="3" s="1"/>
  <c r="D59" i="1"/>
  <c r="D60" i="1" s="1"/>
  <c r="F59" i="1"/>
  <c r="F60" i="1" s="1"/>
  <c r="E59" i="1"/>
  <c r="E60" i="1" s="1"/>
  <c r="G59" i="1"/>
  <c r="G60" i="1" s="1"/>
  <c r="F10" i="1"/>
  <c r="F147" i="1" s="1"/>
  <c r="H59" i="1"/>
  <c r="H60" i="1" s="1"/>
  <c r="H10" i="1"/>
  <c r="H147" i="1" s="1"/>
  <c r="I10" i="1"/>
  <c r="I12" i="1" s="1"/>
  <c r="I20" i="1" s="1"/>
  <c r="B10" i="1"/>
  <c r="B12" i="1" s="1"/>
  <c r="B20" i="1" s="1"/>
  <c r="B59" i="1"/>
  <c r="B60" i="1" s="1"/>
  <c r="C10" i="1"/>
  <c r="C12" i="1" s="1"/>
  <c r="C20" i="1" s="1"/>
  <c r="C59" i="1"/>
  <c r="C60" i="1" s="1"/>
  <c r="E12" i="1"/>
  <c r="E20" i="1" s="1"/>
  <c r="E147" i="1"/>
  <c r="D12" i="1"/>
  <c r="D20" i="1" s="1"/>
  <c r="D147" i="1"/>
  <c r="E98" i="1"/>
  <c r="D98" i="1"/>
  <c r="C98" i="1"/>
  <c r="B98" i="1"/>
  <c r="F98" i="1"/>
  <c r="G98" i="1"/>
  <c r="G10" i="1"/>
  <c r="I59" i="1"/>
  <c r="I60" i="1" s="1"/>
  <c r="M32" i="3" l="1"/>
  <c r="M34" i="3" s="1"/>
  <c r="M40" i="3"/>
  <c r="N38" i="3"/>
  <c r="N11" i="3"/>
  <c r="M5" i="3"/>
  <c r="M7" i="3" s="1"/>
  <c r="M13" i="3"/>
  <c r="I147" i="1"/>
  <c r="H12" i="1"/>
  <c r="H20" i="1" s="1"/>
  <c r="B147" i="1"/>
  <c r="C147" i="1"/>
  <c r="F12" i="1"/>
  <c r="F20" i="1" s="1"/>
  <c r="I64" i="1"/>
  <c r="I76" i="1" s="1"/>
  <c r="I98" i="1" s="1"/>
  <c r="G12" i="1"/>
  <c r="G20" i="1" s="1"/>
  <c r="G147" i="1"/>
  <c r="N40" i="3" l="1"/>
  <c r="N32" i="3"/>
  <c r="N34" i="3" s="1"/>
  <c r="N13" i="3"/>
  <c r="N5" i="3"/>
  <c r="N7" i="3" s="1"/>
  <c r="H64" i="1"/>
  <c r="H76" i="1" s="1"/>
  <c r="H98" i="1" s="1"/>
  <c r="H100" i="1" s="1"/>
  <c r="H1" i="1"/>
  <c r="G1" i="1" s="1"/>
  <c r="F1" i="1" s="1"/>
  <c r="E1" i="1" s="1"/>
  <c r="D1" i="1" s="1"/>
  <c r="C1" i="1" s="1"/>
  <c r="B1" i="1" s="1"/>
  <c r="I99" i="1" l="1"/>
  <c r="I100" i="1" s="1"/>
  <c r="I101" i="1" s="1"/>
  <c r="H1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<sst xmlns="http://schemas.openxmlformats.org/spreadsheetml/2006/main" count="329" uniqueCount="148">
  <si>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</si>
  <si>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</si>
  <si>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</si>
  <si>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</si>
  <si>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</si>
  <si>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</si>
  <si>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</si>
  <si>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</si>
  <si>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</si>
  <si>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</si>
  <si>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</si>
  <si>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</si>
  <si>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</si>
  <si>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</si>
  <si>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</si>
  <si>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</si>
  <si>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</si>
  <si>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</si>
  <si>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</si>
  <si>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</si>
  <si>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</si>
  <si>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</si>
  <si>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</si>
  <si>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</si>
  <si>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</si>
  <si>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</si>
  <si>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</si>
  <si>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</si>
  <si>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</si>
  <si>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</si>
  <si>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</si>
  <si>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</si>
  <si>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</si>
  <si>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</si>
  <si>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</si>
  <si>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</si>
  <si>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</si>
  <si>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</si>
  <si>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</si>
  <si>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</si>
  <si>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</si>
  <si>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</si>
  <si>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</si>
  <si>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</si>
  <si>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</si>
  <si>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</si>
  <si>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</si>
  <si>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</si>
  <si>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</si>
  <si>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</si>
  <si>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</si>
  <si>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</si>
  <si>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</si>
  <si>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</si>
  <si>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</si>
  <si>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</si>
  <si>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</si>
  <si>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</si>
  <si>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</si>
  <si>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</si>
  <si>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</si>
  <si>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</si>
  <si>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</si>
  <si>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</si>
  <si>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</si>
  <si>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</si>
  <si>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</si>
  <si>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</si>
  <si>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</si>
  <si>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</si>
  <si>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</si>
  <si>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</si>
  <si>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</si>
  <si>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</si>
  <si>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</si>
  <si>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</si>
  <si>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</si>
  <si>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</si>
  <si>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</si>
  <si>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</si>
  <si>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</si>
  <si>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</si>
  <si>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</si>
  <si>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</si>
  <si>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</si>
  <si>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</si>
  <si>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</si>
  <si>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</si>
  <si>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</si>
  <si>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</si>
  <si>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</si>
  <si>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</si>
  <si>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</si>
  <si>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</si>
  <si>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</si>
  <si>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</si>
  <si>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</si>
  <si>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</si>
  <si>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</si>
  <si>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</si>
  <si>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</si>
  <si>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</si>
  <si>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</si>
  <si>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</si>
  <si>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</si>
  <si>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</si>
  <si>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</si>
  <si>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</si>
  <si>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</si>
  <si>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</si>
  <si>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</si>
  <si>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</si>
  <si>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</si>
  <si>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</si>
  <si>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</si>
  <si>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</si>
  <si>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</si>
  <si>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</si>
  <si>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</si>
  <si>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</si>
  <si>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</si>
  <si>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</si>
  <si>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</si>
  <si>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</si>
  <si>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</si>
  <si>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</si>
  <si>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</si>
  <si>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</si>
  <si>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</si>
  <si>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</si>
  <si>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</si>
  <si>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</si>
  <si>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</si>
  <si>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</si>
  <si>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</si>
  <si>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</si>
  <si>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</si>
  <si>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</si>
  <si>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</si>
  <si>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</si>
  <si>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</si>
  <si>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</si>
  <si>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</si>
  <si>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</si>
  <si>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inreversere purchase agreements</t>
  </si>
  <si>
    <t>Disposals of property, plant and equipment</t>
  </si>
  <si>
    <t>Long-term debt payments, including current portion</t>
  </si>
  <si>
    <t>Excess tax benefits from share-based payment 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</si>
</sst>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70" formatCode="_-* #,##0_-;\-* #,##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i/>
      <sz val="10"/>
      <color rgb="FF00B0F0"/>
      <name val="Calibri"/>
      <family val="2"/>
      <scheme val="minor"/>
    </font>
    <font>
      <i/>
      <sz val="11"/>
      <color rgb="FF00B0F0"/>
      <name val="Calibri"/>
      <family val="2"/>
      <scheme val="minor"/>
    </font>
    <font>
      <sz val="11"/>
      <name val="Calibri"/>
      <family val="2"/>
      <scheme val="minor"/>
    </font>
    <font>
      <i/>
      <sz val="10"/>
      <name val="Calibri"/>
      <family val="2"/>
      <scheme val="minor"/>
    </font>
    <font>
      <b/>
      <sz val="10"/>
      <color theme="1"/>
      <name val="Calibri"/>
      <family val="2"/>
      <scheme val="minor"/>
    </font>
    <font>
      <sz val="10"/>
      <name val="Calibri"/>
      <family val="2"/>
      <scheme val="minor"/>
    </font>
    <font>
      <sz val="10"/>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12" fillId="0" borderId="2" xfId="2" applyNumberFormat="1" applyFont="1" applyBorder="1"/>
    <xf numFmtId="165" fontId="12" fillId="0" borderId="1" xfId="2" applyNumberFormat="1" applyFont="1" applyBorder="1"/>
    <xf numFmtId="165" fontId="0" fillId="0" borderId="0" xfId="0" applyNumberFormat="1"/>
    <xf numFmtId="170" fontId="0" fillId="0" borderId="0" xfId="0" applyNumberFormat="1"/>
    <xf numFmtId="166" fontId="12" fillId="0" borderId="0" xfId="2" applyNumberFormat="1" applyFont="1" applyAlignment="1">
      <alignment horizontal="right"/>
    </xf>
    <xf numFmtId="166" fontId="14" fillId="0" borderId="0" xfId="2" applyNumberFormat="1" applyFont="1"/>
    <xf numFmtId="166" fontId="14" fillId="0" borderId="0" xfId="2" applyNumberFormat="1" applyFont="1" applyAlignment="1">
      <alignment horizontal="right"/>
    </xf>
    <xf numFmtId="165" fontId="2" fillId="0" borderId="0" xfId="1" applyNumberFormat="1" applyFont="1" applyFill="1"/>
    <xf numFmtId="166" fontId="11" fillId="0" borderId="0" xfId="2" applyNumberFormat="1" applyFont="1" applyFill="1" applyAlignment="1">
      <alignment horizontal="right"/>
    </xf>
    <xf numFmtId="165" fontId="0" fillId="0" borderId="0" xfId="1" applyNumberFormat="1" applyFont="1" applyFill="1"/>
    <xf numFmtId="165" fontId="2" fillId="0" borderId="0" xfId="0" applyNumberFormat="1" applyFont="1" applyFill="1"/>
    <xf numFmtId="0" fontId="15" fillId="0" borderId="0" xfId="0" applyFont="1"/>
    <xf numFmtId="170" fontId="2" fillId="0" borderId="0" xfId="0" applyNumberFormat="1" applyFont="1"/>
    <xf numFmtId="170" fontId="16" fillId="0" borderId="0" xfId="0" applyNumberFormat="1" applyFont="1"/>
    <xf numFmtId="166" fontId="16" fillId="0" borderId="0" xfId="0" applyNumberFormat="1" applyFont="1"/>
    <xf numFmtId="166" fontId="17" fillId="0" borderId="0" xfId="2" applyNumberFormat="1" applyFont="1" applyAlignment="1">
      <alignment horizontal="right"/>
    </xf>
    <xf numFmtId="170" fontId="18" fillId="0" borderId="0" xfId="0" applyNumberFormat="1" applyFont="1"/>
    <xf numFmtId="170" fontId="19" fillId="0" borderId="0" xfId="0" applyNumberFormat="1" applyFont="1"/>
    <xf numFmtId="166" fontId="19" fillId="0" borderId="0" xfId="0" applyNumberFormat="1" applyFont="1"/>
    <xf numFmtId="165" fontId="18" fillId="0" borderId="0" xfId="1" applyNumberFormat="1" applyFont="1"/>
    <xf numFmtId="170" fontId="20" fillId="0" borderId="0" xfId="0" applyNumberFormat="1" applyFont="1"/>
    <xf numFmtId="166" fontId="14"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20902" y="2188845"/>
          <a:ext cx="7121843" cy="1860232"/>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9102" y="2226945"/>
          <a:ext cx="4038600" cy="3496628"/>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7702" y="1562100"/>
          <a:ext cx="1760220" cy="109347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5322" y="2716530"/>
          <a:ext cx="1793558" cy="109347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55720"/>
          <a:ext cx="1943100" cy="1098232"/>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5802" y="4953952"/>
          <a:ext cx="2723198" cy="1312545"/>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17056" y="5081111"/>
          <a:ext cx="1136332"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26" sqref="A26"/>
    </sheetView>
  </sheetViews>
  <sheetFormatPr defaultRowHeight="14.25" x14ac:dyDescent="0.45"/>
  <cols>
    <col min="1" max="1" width="176.1328125" style="19" customWidth="1"/>
  </cols>
  <sheetData>
    <row r="1" spans="1:1" ht="23.25" x14ac:dyDescent="0.7">
      <c r="A1" s="18" t="s">
        <v>21</v>
      </c>
    </row>
    <row r="2" spans="1:1" x14ac:dyDescent="0.45">
      <c r="A2" s="38" t="s">
        <v>141</v>
      </c>
    </row>
    <row r="3" spans="1:1" x14ac:dyDescent="0.45">
      <c r="A3" s="20" t="s">
        <v>142</v>
      </c>
    </row>
    <row r="4" spans="1:1" x14ac:dyDescent="0.45">
      <c r="A4" s="38" t="s">
        <v>20</v>
      </c>
    </row>
    <row r="5" spans="1:1" x14ac:dyDescent="0.45">
      <c r="A5" s="19" t="s">
        <v>143</v>
      </c>
    </row>
    <row r="6" spans="1:1" x14ac:dyDescent="0.45">
      <c r="A6" s="38"/>
    </row>
    <row r="7" spans="1:1" x14ac:dyDescent="0.45">
      <c r="A7" s="38"/>
    </row>
    <row r="10" spans="1:1" x14ac:dyDescent="0.45">
      <c r="A10" s="20"/>
    </row>
    <row r="11" spans="1:1" x14ac:dyDescent="0.45">
      <c r="A11" s="20"/>
    </row>
    <row r="12" spans="1:1" x14ac:dyDescent="0.4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8"/>
  <sheetViews>
    <sheetView zoomScaleNormal="100" workbookViewId="0">
      <pane ySplit="1" topLeftCell="A184" activePane="bottomLeft" state="frozen"/>
      <selection pane="bottomLeft" activeCell="C213" sqref="C213"/>
    </sheetView>
  </sheetViews>
  <sheetFormatPr defaultRowHeight="14.25" x14ac:dyDescent="0.45"/>
  <cols>
    <col min="1" max="1" width="78.1328125" customWidth="1"/>
    <col min="2" max="2" width="9" bestFit="1" customWidth="1"/>
    <col min="3" max="7" width="10.33203125" bestFit="1" customWidth="1"/>
    <col min="8" max="8" width="10.53125" bestFit="1" customWidth="1"/>
    <col min="9" max="9" width="10.73046875" bestFit="1" customWidth="1"/>
  </cols>
  <sheetData>
    <row r="1" spans="1:11" ht="60" customHeight="1" x14ac:dyDescent="0.4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11" x14ac:dyDescent="0.45">
      <c r="A2" t="s">
        <v>28</v>
      </c>
      <c r="B2" s="3">
        <v>30601</v>
      </c>
      <c r="C2" s="3">
        <v>32376</v>
      </c>
      <c r="D2" s="3">
        <v>34350</v>
      </c>
      <c r="E2" s="3">
        <v>36397</v>
      </c>
      <c r="F2" s="3">
        <v>39117</v>
      </c>
      <c r="G2" s="3">
        <v>37403</v>
      </c>
      <c r="H2" s="3">
        <v>44538</v>
      </c>
      <c r="I2" s="3">
        <v>46710</v>
      </c>
    </row>
    <row r="3" spans="1:11" x14ac:dyDescent="0.45">
      <c r="A3" s="23" t="s">
        <v>29</v>
      </c>
      <c r="B3" s="24">
        <v>16534</v>
      </c>
      <c r="C3" s="24">
        <v>17405</v>
      </c>
      <c r="D3" s="24">
        <v>19038</v>
      </c>
      <c r="E3" s="24">
        <v>20441</v>
      </c>
      <c r="F3" s="24">
        <v>21643</v>
      </c>
      <c r="G3" s="24">
        <v>21162</v>
      </c>
      <c r="H3" s="24">
        <v>24576</v>
      </c>
      <c r="I3" s="24">
        <v>25231</v>
      </c>
    </row>
    <row r="4" spans="1:11" s="1" customFormat="1" x14ac:dyDescent="0.4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1" x14ac:dyDescent="0.45">
      <c r="A5" s="11" t="s">
        <v>22</v>
      </c>
      <c r="B5" s="3">
        <v>3213</v>
      </c>
      <c r="C5" s="3">
        <v>3278</v>
      </c>
      <c r="D5" s="3">
        <v>3341</v>
      </c>
      <c r="E5" s="3">
        <v>3577</v>
      </c>
      <c r="F5" s="3">
        <v>3753</v>
      </c>
      <c r="G5" s="3">
        <v>3592</v>
      </c>
      <c r="H5" s="3">
        <v>3114</v>
      </c>
      <c r="I5" s="3">
        <v>3850</v>
      </c>
    </row>
    <row r="6" spans="1:11" x14ac:dyDescent="0.45">
      <c r="A6" s="11" t="s">
        <v>23</v>
      </c>
      <c r="B6" s="3">
        <v>6679</v>
      </c>
      <c r="C6" s="3">
        <v>7191</v>
      </c>
      <c r="D6" s="3">
        <v>7222</v>
      </c>
      <c r="E6" s="3">
        <v>7934</v>
      </c>
      <c r="F6" s="3">
        <v>8949</v>
      </c>
      <c r="G6" s="3">
        <v>9534</v>
      </c>
      <c r="H6" s="3">
        <v>9911</v>
      </c>
      <c r="I6" s="3">
        <v>10954</v>
      </c>
    </row>
    <row r="7" spans="1:11" x14ac:dyDescent="0.4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c r="K7" s="51"/>
    </row>
    <row r="8" spans="1:11" x14ac:dyDescent="0.45">
      <c r="A8" s="2" t="s">
        <v>25</v>
      </c>
      <c r="B8" s="3">
        <v>28</v>
      </c>
      <c r="C8" s="3">
        <v>19</v>
      </c>
      <c r="D8" s="3">
        <v>59</v>
      </c>
      <c r="E8" s="3">
        <v>54</v>
      </c>
      <c r="F8" s="3">
        <v>49</v>
      </c>
      <c r="G8" s="3">
        <v>89</v>
      </c>
      <c r="H8" s="3">
        <v>262</v>
      </c>
      <c r="I8" s="3">
        <v>205</v>
      </c>
    </row>
    <row r="9" spans="1:11" x14ac:dyDescent="0.45">
      <c r="A9" s="2" t="s">
        <v>5</v>
      </c>
      <c r="B9" s="3">
        <v>-58</v>
      </c>
      <c r="C9" s="3">
        <v>-140</v>
      </c>
      <c r="D9" s="3">
        <v>-196</v>
      </c>
      <c r="E9" s="3">
        <v>66</v>
      </c>
      <c r="F9" s="3">
        <v>-78</v>
      </c>
      <c r="G9" s="3">
        <v>139</v>
      </c>
      <c r="H9" s="3">
        <v>14</v>
      </c>
      <c r="I9" s="3">
        <v>-181</v>
      </c>
    </row>
    <row r="10" spans="1:11" x14ac:dyDescent="0.4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1" x14ac:dyDescent="0.45">
      <c r="A11" s="2" t="s">
        <v>27</v>
      </c>
      <c r="B11" s="3">
        <v>932</v>
      </c>
      <c r="C11" s="3">
        <v>863</v>
      </c>
      <c r="D11" s="3">
        <v>646</v>
      </c>
      <c r="E11" s="3">
        <v>2392</v>
      </c>
      <c r="F11" s="3">
        <v>772</v>
      </c>
      <c r="G11" s="3">
        <v>348</v>
      </c>
      <c r="H11" s="3">
        <v>934</v>
      </c>
      <c r="I11" s="3">
        <v>605</v>
      </c>
    </row>
    <row r="12" spans="1:11" ht="14.65" thickBot="1" x14ac:dyDescent="0.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11" ht="14.65" thickTop="1" x14ac:dyDescent="0.45">
      <c r="A13" s="1" t="s">
        <v>8</v>
      </c>
    </row>
    <row r="14" spans="1:11" x14ac:dyDescent="0.45">
      <c r="A14" s="2" t="s">
        <v>6</v>
      </c>
      <c r="B14">
        <v>1.9</v>
      </c>
      <c r="C14">
        <v>2.21</v>
      </c>
      <c r="D14">
        <v>2.56</v>
      </c>
      <c r="E14">
        <v>1.19</v>
      </c>
      <c r="F14">
        <v>2.5499999999999998</v>
      </c>
      <c r="G14">
        <v>1.63</v>
      </c>
      <c r="H14">
        <v>3.64</v>
      </c>
      <c r="I14">
        <v>3.83</v>
      </c>
    </row>
    <row r="15" spans="1:11" x14ac:dyDescent="0.45">
      <c r="A15" s="2" t="s">
        <v>7</v>
      </c>
      <c r="B15">
        <v>1.85</v>
      </c>
      <c r="C15">
        <v>2.16</v>
      </c>
      <c r="D15">
        <v>2.5099999999999998</v>
      </c>
      <c r="E15">
        <v>1.17</v>
      </c>
      <c r="F15">
        <v>2.4900000000000002</v>
      </c>
      <c r="G15">
        <v>1.6</v>
      </c>
      <c r="H15">
        <v>3.56</v>
      </c>
      <c r="I15">
        <v>3.75</v>
      </c>
    </row>
    <row r="16" spans="1:11" x14ac:dyDescent="0.45">
      <c r="A16" s="1" t="s">
        <v>9</v>
      </c>
    </row>
    <row r="17" spans="1:9" x14ac:dyDescent="0.45">
      <c r="A17" s="2" t="s">
        <v>6</v>
      </c>
      <c r="B17" s="8">
        <v>1724</v>
      </c>
      <c r="C17" s="8">
        <v>1697</v>
      </c>
      <c r="D17" s="8">
        <v>1657</v>
      </c>
      <c r="E17" s="8">
        <v>1624</v>
      </c>
      <c r="F17" s="8">
        <v>1580</v>
      </c>
      <c r="G17" s="8">
        <v>1559</v>
      </c>
      <c r="H17" s="8">
        <v>1573</v>
      </c>
      <c r="I17" s="8">
        <v>1578.8</v>
      </c>
    </row>
    <row r="18" spans="1:9" x14ac:dyDescent="0.45">
      <c r="A18" s="2" t="s">
        <v>7</v>
      </c>
      <c r="B18" s="8">
        <v>1769</v>
      </c>
      <c r="C18" s="8">
        <v>1743</v>
      </c>
      <c r="D18" s="8">
        <v>1692</v>
      </c>
      <c r="E18" s="8">
        <v>1659</v>
      </c>
      <c r="F18" s="8">
        <v>1618</v>
      </c>
      <c r="G18" s="8">
        <v>1591</v>
      </c>
      <c r="H18" s="8">
        <v>1609.4</v>
      </c>
      <c r="I18" s="8">
        <v>1610.8</v>
      </c>
    </row>
    <row r="20" spans="1:9" s="12" customFormat="1" x14ac:dyDescent="0.4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45">
      <c r="A22" s="14" t="s">
        <v>0</v>
      </c>
      <c r="B22" s="14"/>
      <c r="C22" s="14"/>
      <c r="D22" s="14"/>
      <c r="E22" s="14"/>
      <c r="F22" s="14"/>
      <c r="G22" s="14"/>
      <c r="H22" s="14"/>
      <c r="I22" s="14"/>
    </row>
    <row r="23" spans="1:9" x14ac:dyDescent="0.45">
      <c r="A23" s="1" t="s">
        <v>31</v>
      </c>
    </row>
    <row r="24" spans="1:9" x14ac:dyDescent="0.45">
      <c r="A24" s="10" t="s">
        <v>32</v>
      </c>
      <c r="B24" s="3"/>
      <c r="C24" s="3"/>
      <c r="D24" s="3"/>
      <c r="E24" s="3"/>
      <c r="F24" s="3"/>
      <c r="G24" s="3"/>
      <c r="H24" s="3"/>
      <c r="I24" s="3"/>
    </row>
    <row r="25" spans="1:9" x14ac:dyDescent="0.45">
      <c r="A25" s="11" t="s">
        <v>33</v>
      </c>
      <c r="B25" s="3">
        <v>3852</v>
      </c>
      <c r="C25" s="3">
        <v>3138</v>
      </c>
      <c r="D25" s="3">
        <v>3808</v>
      </c>
      <c r="E25" s="3">
        <v>4249</v>
      </c>
      <c r="F25" s="3">
        <v>4466</v>
      </c>
      <c r="G25" s="3">
        <v>8348</v>
      </c>
      <c r="H25" s="3">
        <v>9889</v>
      </c>
      <c r="I25" s="3">
        <v>8574</v>
      </c>
    </row>
    <row r="26" spans="1:9" x14ac:dyDescent="0.45">
      <c r="A26" s="11" t="s">
        <v>34</v>
      </c>
      <c r="B26" s="3">
        <v>2072</v>
      </c>
      <c r="C26" s="3">
        <v>2319</v>
      </c>
      <c r="D26" s="3">
        <v>2371</v>
      </c>
      <c r="E26" s="3">
        <v>996</v>
      </c>
      <c r="F26" s="3">
        <v>197</v>
      </c>
      <c r="G26" s="3">
        <v>439</v>
      </c>
      <c r="H26" s="3">
        <v>3587</v>
      </c>
      <c r="I26" s="3">
        <v>4423</v>
      </c>
    </row>
    <row r="27" spans="1:9" x14ac:dyDescent="0.45">
      <c r="A27" s="11" t="s">
        <v>35</v>
      </c>
      <c r="B27" s="3">
        <v>3358</v>
      </c>
      <c r="C27" s="3">
        <v>3241</v>
      </c>
      <c r="D27" s="3">
        <v>3677</v>
      </c>
      <c r="E27" s="3">
        <v>3498</v>
      </c>
      <c r="F27" s="3">
        <v>4272</v>
      </c>
      <c r="G27" s="3">
        <v>2749</v>
      </c>
      <c r="H27" s="3">
        <v>4463</v>
      </c>
      <c r="I27" s="3">
        <v>4667</v>
      </c>
    </row>
    <row r="28" spans="1:9" x14ac:dyDescent="0.45">
      <c r="A28" s="11" t="s">
        <v>36</v>
      </c>
      <c r="B28" s="3">
        <v>4337</v>
      </c>
      <c r="C28" s="3">
        <v>4838</v>
      </c>
      <c r="D28" s="3">
        <v>5055</v>
      </c>
      <c r="E28" s="3">
        <v>5261</v>
      </c>
      <c r="F28" s="3">
        <v>5622</v>
      </c>
      <c r="G28" s="3">
        <v>7367</v>
      </c>
      <c r="H28" s="3">
        <v>6854</v>
      </c>
      <c r="I28" s="3">
        <v>8420</v>
      </c>
    </row>
    <row r="29" spans="1:9" x14ac:dyDescent="0.45">
      <c r="A29" s="11" t="s">
        <v>37</v>
      </c>
      <c r="B29" s="3">
        <v>1968</v>
      </c>
      <c r="C29" s="3">
        <v>1489</v>
      </c>
      <c r="D29" s="3">
        <v>1150</v>
      </c>
      <c r="E29" s="3">
        <v>1130</v>
      </c>
      <c r="F29" s="3">
        <v>1968</v>
      </c>
      <c r="G29" s="3">
        <v>1653</v>
      </c>
      <c r="H29" s="3">
        <v>1498</v>
      </c>
      <c r="I29" s="3">
        <v>2129</v>
      </c>
    </row>
    <row r="30" spans="1:9" x14ac:dyDescent="0.4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45">
      <c r="A31" s="2" t="s">
        <v>38</v>
      </c>
      <c r="B31" s="3">
        <v>3011</v>
      </c>
      <c r="C31" s="3">
        <v>3520</v>
      </c>
      <c r="D31" s="3">
        <v>3989</v>
      </c>
      <c r="E31" s="3">
        <v>4454</v>
      </c>
      <c r="F31" s="3">
        <v>4744</v>
      </c>
      <c r="G31" s="3">
        <v>4866</v>
      </c>
      <c r="H31" s="3">
        <v>4904</v>
      </c>
      <c r="I31" s="3">
        <v>4791</v>
      </c>
    </row>
    <row r="32" spans="1:9" x14ac:dyDescent="0.45">
      <c r="A32" s="2" t="s">
        <v>39</v>
      </c>
      <c r="B32" s="3">
        <v>0</v>
      </c>
      <c r="C32" s="3">
        <v>0</v>
      </c>
      <c r="D32" s="3">
        <v>0</v>
      </c>
      <c r="E32" s="3">
        <v>0</v>
      </c>
      <c r="F32" s="3">
        <v>0</v>
      </c>
      <c r="G32" s="3">
        <v>3097</v>
      </c>
      <c r="H32" s="3">
        <v>3113</v>
      </c>
      <c r="I32" s="3">
        <v>2926</v>
      </c>
    </row>
    <row r="33" spans="1:9" x14ac:dyDescent="0.45">
      <c r="A33" s="2" t="s">
        <v>40</v>
      </c>
      <c r="B33" s="3">
        <v>281</v>
      </c>
      <c r="C33" s="3">
        <v>281</v>
      </c>
      <c r="D33" s="3">
        <v>283</v>
      </c>
      <c r="E33" s="3">
        <v>285</v>
      </c>
      <c r="F33" s="3">
        <v>283</v>
      </c>
      <c r="G33" s="3">
        <v>274</v>
      </c>
      <c r="H33" s="3">
        <v>269</v>
      </c>
      <c r="I33" s="3">
        <v>286</v>
      </c>
    </row>
    <row r="34" spans="1:9" x14ac:dyDescent="0.45">
      <c r="A34" s="2" t="s">
        <v>41</v>
      </c>
      <c r="B34" s="3">
        <v>131</v>
      </c>
      <c r="C34" s="3">
        <v>131</v>
      </c>
      <c r="D34" s="3">
        <v>139</v>
      </c>
      <c r="E34" s="3">
        <v>154</v>
      </c>
      <c r="F34" s="3">
        <v>154</v>
      </c>
      <c r="G34" s="3">
        <v>223</v>
      </c>
      <c r="H34" s="3">
        <v>242</v>
      </c>
      <c r="I34" s="3">
        <v>284</v>
      </c>
    </row>
    <row r="35" spans="1:9" x14ac:dyDescent="0.45">
      <c r="A35" s="2" t="s">
        <v>42</v>
      </c>
      <c r="B35" s="3">
        <v>2587</v>
      </c>
      <c r="C35" s="3">
        <v>2422</v>
      </c>
      <c r="D35" s="3">
        <v>2787</v>
      </c>
      <c r="E35" s="3">
        <v>2509</v>
      </c>
      <c r="F35" s="3">
        <v>2011</v>
      </c>
      <c r="G35" s="3">
        <v>2326</v>
      </c>
      <c r="H35" s="3">
        <v>2921</v>
      </c>
      <c r="I35" s="3">
        <v>3821</v>
      </c>
    </row>
    <row r="36" spans="1:9" ht="14.65" thickBot="1" x14ac:dyDescent="0.5">
      <c r="A36" s="6" t="s">
        <v>43</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4.65" thickTop="1" x14ac:dyDescent="0.45">
      <c r="A37" s="1" t="s">
        <v>44</v>
      </c>
      <c r="B37" s="3"/>
      <c r="C37" s="3"/>
      <c r="D37" s="3"/>
      <c r="E37" s="3"/>
      <c r="F37" s="3"/>
      <c r="G37" s="3"/>
      <c r="H37" s="3"/>
      <c r="I37" s="3"/>
    </row>
    <row r="38" spans="1:9" x14ac:dyDescent="0.45">
      <c r="A38" s="2" t="s">
        <v>45</v>
      </c>
      <c r="B38" s="3"/>
      <c r="C38" s="3"/>
      <c r="D38" s="3"/>
      <c r="E38" s="3"/>
      <c r="F38" s="3"/>
      <c r="G38" s="3"/>
      <c r="H38" s="3"/>
      <c r="I38" s="3"/>
    </row>
    <row r="39" spans="1:9" x14ac:dyDescent="0.45">
      <c r="A39" s="11" t="s">
        <v>46</v>
      </c>
      <c r="B39" s="3">
        <v>107</v>
      </c>
      <c r="C39" s="3">
        <v>44</v>
      </c>
      <c r="D39" s="3">
        <v>6</v>
      </c>
      <c r="E39" s="3">
        <v>6</v>
      </c>
      <c r="F39" s="3">
        <v>6</v>
      </c>
      <c r="G39" s="3">
        <v>3</v>
      </c>
      <c r="H39" s="3">
        <v>0</v>
      </c>
      <c r="I39" s="3">
        <v>500</v>
      </c>
    </row>
    <row r="40" spans="1:9" x14ac:dyDescent="0.45">
      <c r="A40" s="11" t="s">
        <v>47</v>
      </c>
      <c r="B40" s="3">
        <v>74</v>
      </c>
      <c r="C40" s="3">
        <v>1</v>
      </c>
      <c r="D40" s="3">
        <v>325</v>
      </c>
      <c r="E40" s="3">
        <v>336</v>
      </c>
      <c r="F40" s="3">
        <v>9</v>
      </c>
      <c r="G40" s="3">
        <v>248</v>
      </c>
      <c r="H40" s="3">
        <v>2</v>
      </c>
      <c r="I40" s="3">
        <v>10</v>
      </c>
    </row>
    <row r="41" spans="1:9" x14ac:dyDescent="0.45">
      <c r="A41" s="11" t="s">
        <v>11</v>
      </c>
      <c r="B41" s="3">
        <v>2131</v>
      </c>
      <c r="C41" s="3">
        <v>2191</v>
      </c>
      <c r="D41" s="3">
        <v>2048</v>
      </c>
      <c r="E41" s="3">
        <v>2279</v>
      </c>
      <c r="F41" s="3">
        <v>2612</v>
      </c>
      <c r="G41" s="3">
        <v>2248</v>
      </c>
      <c r="H41" s="3">
        <v>2836</v>
      </c>
      <c r="I41" s="3">
        <v>3358</v>
      </c>
    </row>
    <row r="42" spans="1:9" x14ac:dyDescent="0.45">
      <c r="A42" s="11" t="s">
        <v>48</v>
      </c>
      <c r="B42" s="3">
        <v>0</v>
      </c>
      <c r="C42" s="3">
        <v>0</v>
      </c>
      <c r="D42" s="3">
        <v>0</v>
      </c>
      <c r="E42" s="3">
        <v>0</v>
      </c>
      <c r="F42" s="3">
        <v>0</v>
      </c>
      <c r="G42" s="3">
        <v>445</v>
      </c>
      <c r="H42" s="3">
        <v>467</v>
      </c>
      <c r="I42" s="3">
        <v>420</v>
      </c>
    </row>
    <row r="43" spans="1:9" x14ac:dyDescent="0.45">
      <c r="A43" s="11" t="s">
        <v>12</v>
      </c>
      <c r="B43" s="3">
        <v>3949</v>
      </c>
      <c r="C43" s="3">
        <v>3037</v>
      </c>
      <c r="D43" s="3">
        <v>3011</v>
      </c>
      <c r="E43" s="3">
        <v>3269</v>
      </c>
      <c r="F43" s="3">
        <v>5010</v>
      </c>
      <c r="G43" s="3">
        <v>5184</v>
      </c>
      <c r="H43" s="3">
        <v>6063</v>
      </c>
      <c r="I43" s="3">
        <v>6220</v>
      </c>
    </row>
    <row r="44" spans="1:9" x14ac:dyDescent="0.45">
      <c r="A44" s="11" t="s">
        <v>49</v>
      </c>
      <c r="B44" s="3">
        <v>71</v>
      </c>
      <c r="C44" s="3">
        <v>85</v>
      </c>
      <c r="D44" s="3">
        <v>84</v>
      </c>
      <c r="E44" s="3">
        <v>150</v>
      </c>
      <c r="F44" s="3">
        <v>229</v>
      </c>
      <c r="G44" s="3">
        <v>156</v>
      </c>
      <c r="H44" s="3">
        <v>306</v>
      </c>
      <c r="I44" s="3">
        <v>222</v>
      </c>
    </row>
    <row r="45" spans="1:9" x14ac:dyDescent="0.4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45">
      <c r="A46" s="2" t="s">
        <v>50</v>
      </c>
      <c r="B46" s="3">
        <v>1079</v>
      </c>
      <c r="C46" s="3">
        <v>1993</v>
      </c>
      <c r="D46" s="3">
        <v>3471</v>
      </c>
      <c r="E46" s="3">
        <v>3468</v>
      </c>
      <c r="F46" s="3">
        <v>3464</v>
      </c>
      <c r="G46" s="3">
        <v>9406</v>
      </c>
      <c r="H46" s="3">
        <v>9413</v>
      </c>
      <c r="I46" s="3">
        <v>8920</v>
      </c>
    </row>
    <row r="47" spans="1:9" x14ac:dyDescent="0.45">
      <c r="A47" s="2" t="s">
        <v>51</v>
      </c>
      <c r="B47" s="3">
        <v>0</v>
      </c>
      <c r="C47" s="3">
        <v>0</v>
      </c>
      <c r="D47" s="3">
        <v>0</v>
      </c>
      <c r="E47" s="3">
        <v>0</v>
      </c>
      <c r="F47" s="3">
        <v>0</v>
      </c>
      <c r="G47" s="3">
        <v>2913</v>
      </c>
      <c r="H47" s="3">
        <v>2931</v>
      </c>
      <c r="I47" s="3">
        <v>2777</v>
      </c>
    </row>
    <row r="48" spans="1:9" x14ac:dyDescent="0.45">
      <c r="A48" s="2" t="s">
        <v>52</v>
      </c>
      <c r="B48" s="3">
        <v>1479</v>
      </c>
      <c r="C48" s="3">
        <v>1770</v>
      </c>
      <c r="D48" s="3">
        <v>1907</v>
      </c>
      <c r="E48" s="3">
        <v>3216</v>
      </c>
      <c r="F48" s="3">
        <v>3347</v>
      </c>
      <c r="G48" s="3">
        <v>2684</v>
      </c>
      <c r="H48" s="3">
        <v>2955</v>
      </c>
      <c r="I48" s="3">
        <v>2613</v>
      </c>
    </row>
    <row r="49" spans="1:9" x14ac:dyDescent="0.45">
      <c r="A49" s="2" t="s">
        <v>53</v>
      </c>
      <c r="B49" s="3"/>
      <c r="C49" s="3"/>
      <c r="D49" s="3"/>
      <c r="E49" s="3"/>
      <c r="F49" s="3"/>
      <c r="G49" s="3"/>
      <c r="H49" s="3"/>
      <c r="I49" s="3"/>
    </row>
    <row r="50" spans="1:9" x14ac:dyDescent="0.45">
      <c r="A50" s="11" t="s">
        <v>54</v>
      </c>
      <c r="B50" s="3">
        <v>0</v>
      </c>
      <c r="C50" s="3">
        <v>0</v>
      </c>
      <c r="D50" s="3">
        <v>0</v>
      </c>
      <c r="E50" s="3">
        <v>0</v>
      </c>
      <c r="F50" s="3">
        <v>0</v>
      </c>
      <c r="G50" s="3">
        <v>0</v>
      </c>
      <c r="H50" s="3">
        <v>0</v>
      </c>
      <c r="I50" s="3">
        <v>0</v>
      </c>
    </row>
    <row r="51" spans="1:9" x14ac:dyDescent="0.45">
      <c r="A51" s="2" t="s">
        <v>55</v>
      </c>
      <c r="B51" s="3"/>
      <c r="C51" s="3"/>
      <c r="D51" s="3"/>
      <c r="E51" s="3"/>
      <c r="F51" s="3"/>
      <c r="G51" s="3"/>
      <c r="H51" s="3"/>
      <c r="I51" s="3"/>
    </row>
    <row r="52" spans="1:9" x14ac:dyDescent="0.45">
      <c r="A52" s="11" t="s">
        <v>56</v>
      </c>
      <c r="B52" s="3"/>
      <c r="C52" s="3"/>
      <c r="D52" s="3"/>
      <c r="E52" s="3"/>
      <c r="F52" s="3"/>
      <c r="G52" s="3"/>
      <c r="H52" s="3"/>
      <c r="I52" s="3"/>
    </row>
    <row r="53" spans="1:9" x14ac:dyDescent="0.45">
      <c r="A53" s="17" t="s">
        <v>57</v>
      </c>
      <c r="B53" s="3"/>
      <c r="C53" s="3"/>
      <c r="D53" s="3"/>
      <c r="E53" s="3"/>
      <c r="F53" s="3"/>
      <c r="G53" s="3"/>
      <c r="H53" s="3"/>
      <c r="I53" s="3"/>
    </row>
    <row r="54" spans="1:9" x14ac:dyDescent="0.45">
      <c r="A54" s="17" t="s">
        <v>58</v>
      </c>
      <c r="B54" s="3">
        <v>3</v>
      </c>
      <c r="C54" s="3">
        <v>3</v>
      </c>
      <c r="D54" s="3">
        <v>3</v>
      </c>
      <c r="E54" s="3">
        <v>3</v>
      </c>
      <c r="F54" s="3">
        <v>3</v>
      </c>
      <c r="G54" s="3">
        <v>3</v>
      </c>
      <c r="H54" s="3">
        <v>3</v>
      </c>
      <c r="I54" s="3">
        <v>3</v>
      </c>
    </row>
    <row r="55" spans="1:9" x14ac:dyDescent="0.45">
      <c r="A55" s="17" t="s">
        <v>59</v>
      </c>
      <c r="B55" s="3">
        <v>6773</v>
      </c>
      <c r="C55" s="3">
        <v>7786</v>
      </c>
      <c r="D55" s="3">
        <v>5710</v>
      </c>
      <c r="E55" s="3">
        <v>6384</v>
      </c>
      <c r="F55" s="3">
        <v>7163</v>
      </c>
      <c r="G55" s="3">
        <v>8299</v>
      </c>
      <c r="H55" s="3">
        <v>9965</v>
      </c>
      <c r="I55" s="3">
        <v>11484</v>
      </c>
    </row>
    <row r="56" spans="1:9" x14ac:dyDescent="0.45">
      <c r="A56" s="17" t="s">
        <v>60</v>
      </c>
      <c r="B56" s="3">
        <v>1246</v>
      </c>
      <c r="C56" s="3">
        <v>318</v>
      </c>
      <c r="D56" s="3">
        <v>-213</v>
      </c>
      <c r="E56" s="3">
        <v>-92</v>
      </c>
      <c r="F56" s="3">
        <v>231</v>
      </c>
      <c r="G56" s="3">
        <v>-56</v>
      </c>
      <c r="H56" s="3">
        <v>-380</v>
      </c>
      <c r="I56" s="3">
        <v>318</v>
      </c>
    </row>
    <row r="57" spans="1:9" x14ac:dyDescent="0.45">
      <c r="A57" s="17" t="s">
        <v>61</v>
      </c>
      <c r="B57" s="3">
        <v>4685</v>
      </c>
      <c r="C57" s="3">
        <v>4151</v>
      </c>
      <c r="D57" s="3">
        <v>6907</v>
      </c>
      <c r="E57" s="3">
        <v>3517</v>
      </c>
      <c r="F57" s="3">
        <v>1643</v>
      </c>
      <c r="G57" s="3">
        <v>-191</v>
      </c>
      <c r="H57" s="3">
        <v>3179</v>
      </c>
      <c r="I57" s="3">
        <v>3476</v>
      </c>
    </row>
    <row r="58" spans="1:9" x14ac:dyDescent="0.4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4.65" thickBot="1" x14ac:dyDescent="0.5">
      <c r="A59" s="6" t="s">
        <v>63</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4.65" thickTop="1" x14ac:dyDescent="0.4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45">
      <c r="A61" s="14" t="s">
        <v>1</v>
      </c>
      <c r="B61" s="14"/>
      <c r="C61" s="14"/>
      <c r="D61" s="14"/>
      <c r="E61" s="14"/>
      <c r="F61" s="14"/>
      <c r="G61" s="14"/>
      <c r="H61" s="14"/>
      <c r="I61" s="14"/>
    </row>
    <row r="62" spans="1:9" x14ac:dyDescent="0.45">
      <c r="A62" t="s">
        <v>15</v>
      </c>
    </row>
    <row r="63" spans="1:9" x14ac:dyDescent="0.45">
      <c r="A63" s="1" t="s">
        <v>64</v>
      </c>
    </row>
    <row r="64" spans="1:9" s="1" customFormat="1" x14ac:dyDescent="0.45">
      <c r="A64" s="10" t="s">
        <v>65</v>
      </c>
      <c r="B64" s="9">
        <v>3273</v>
      </c>
      <c r="C64" s="9">
        <v>3760</v>
      </c>
      <c r="D64" s="9">
        <v>4240</v>
      </c>
      <c r="E64" s="9">
        <v>1933</v>
      </c>
      <c r="F64" s="9">
        <v>4029</v>
      </c>
      <c r="G64" s="9">
        <v>2539</v>
      </c>
      <c r="H64" s="9">
        <f>+H12</f>
        <v>5727</v>
      </c>
      <c r="I64" s="9">
        <f>+I12</f>
        <v>6046</v>
      </c>
    </row>
    <row r="65" spans="1:9" s="1" customFormat="1" x14ac:dyDescent="0.45">
      <c r="A65" s="2" t="s">
        <v>66</v>
      </c>
      <c r="B65" s="3"/>
      <c r="C65" s="3"/>
      <c r="D65" s="3"/>
      <c r="E65" s="3"/>
      <c r="F65" s="3"/>
      <c r="G65" s="3"/>
      <c r="H65" s="3"/>
      <c r="I65" s="3"/>
    </row>
    <row r="66" spans="1:9" x14ac:dyDescent="0.45">
      <c r="A66" s="11" t="s">
        <v>67</v>
      </c>
      <c r="B66" s="3">
        <v>606</v>
      </c>
      <c r="C66" s="3">
        <v>649</v>
      </c>
      <c r="D66" s="3">
        <v>706</v>
      </c>
      <c r="E66" s="3">
        <v>747</v>
      </c>
      <c r="F66" s="3">
        <v>705</v>
      </c>
      <c r="G66" s="3">
        <v>721</v>
      </c>
      <c r="H66" s="3">
        <v>744</v>
      </c>
      <c r="I66" s="3">
        <v>717</v>
      </c>
    </row>
    <row r="67" spans="1:9" x14ac:dyDescent="0.45">
      <c r="A67" s="11" t="s">
        <v>68</v>
      </c>
      <c r="B67" s="3">
        <v>-113</v>
      </c>
      <c r="C67" s="3">
        <v>-80</v>
      </c>
      <c r="D67" s="3">
        <v>-273</v>
      </c>
      <c r="E67" s="3">
        <v>647</v>
      </c>
      <c r="F67" s="3">
        <v>34</v>
      </c>
      <c r="G67" s="3">
        <v>-380</v>
      </c>
      <c r="H67" s="3">
        <v>-385</v>
      </c>
      <c r="I67" s="3">
        <v>-650</v>
      </c>
    </row>
    <row r="68" spans="1:9" x14ac:dyDescent="0.45">
      <c r="A68" s="11" t="s">
        <v>69</v>
      </c>
      <c r="B68" s="3">
        <v>191</v>
      </c>
      <c r="C68" s="3">
        <v>236</v>
      </c>
      <c r="D68" s="3">
        <v>215</v>
      </c>
      <c r="E68" s="3">
        <v>218</v>
      </c>
      <c r="F68" s="3">
        <v>325</v>
      </c>
      <c r="G68" s="3">
        <v>429</v>
      </c>
      <c r="H68" s="3">
        <v>611</v>
      </c>
      <c r="I68" s="3">
        <v>638</v>
      </c>
    </row>
    <row r="69" spans="1:9" x14ac:dyDescent="0.45">
      <c r="A69" s="11" t="s">
        <v>70</v>
      </c>
      <c r="B69" s="3">
        <v>43</v>
      </c>
      <c r="C69" s="3">
        <v>13</v>
      </c>
      <c r="D69" s="3">
        <v>10</v>
      </c>
      <c r="E69" s="3">
        <v>27</v>
      </c>
      <c r="F69" s="3">
        <v>15</v>
      </c>
      <c r="G69" s="3">
        <v>398</v>
      </c>
      <c r="H69" s="3">
        <v>53</v>
      </c>
      <c r="I69" s="3">
        <v>123</v>
      </c>
    </row>
    <row r="70" spans="1:9" x14ac:dyDescent="0.45">
      <c r="A70" s="11" t="s">
        <v>71</v>
      </c>
      <c r="B70" s="3">
        <v>424</v>
      </c>
      <c r="C70" s="3">
        <v>98</v>
      </c>
      <c r="D70" s="3">
        <v>-117</v>
      </c>
      <c r="E70" s="3">
        <v>-99</v>
      </c>
      <c r="F70" s="3">
        <v>233</v>
      </c>
      <c r="G70" s="3">
        <v>23</v>
      </c>
      <c r="H70" s="3">
        <v>-138</v>
      </c>
      <c r="I70" s="3">
        <v>-26</v>
      </c>
    </row>
    <row r="71" spans="1:9" x14ac:dyDescent="0.45">
      <c r="A71" s="2" t="s">
        <v>72</v>
      </c>
      <c r="B71" s="3"/>
      <c r="C71" s="3"/>
      <c r="D71" s="3"/>
      <c r="E71" s="3"/>
      <c r="F71" s="3"/>
      <c r="G71" s="3"/>
      <c r="H71" s="3"/>
      <c r="I71" s="3"/>
    </row>
    <row r="72" spans="1:9" x14ac:dyDescent="0.45">
      <c r="A72" s="11" t="s">
        <v>73</v>
      </c>
      <c r="B72" s="3">
        <v>-216</v>
      </c>
      <c r="C72" s="3">
        <v>60</v>
      </c>
      <c r="D72" s="3">
        <v>-426</v>
      </c>
      <c r="E72" s="3">
        <v>187</v>
      </c>
      <c r="F72" s="3">
        <v>-270</v>
      </c>
      <c r="G72" s="3">
        <v>1239</v>
      </c>
      <c r="H72" s="3">
        <v>-1606</v>
      </c>
      <c r="I72" s="3">
        <v>-504</v>
      </c>
    </row>
    <row r="73" spans="1:9" x14ac:dyDescent="0.45">
      <c r="A73" s="11" t="s">
        <v>74</v>
      </c>
      <c r="B73" s="3">
        <v>-621</v>
      </c>
      <c r="C73" s="3">
        <v>-590</v>
      </c>
      <c r="D73" s="3">
        <v>-231</v>
      </c>
      <c r="E73" s="3">
        <v>-255</v>
      </c>
      <c r="F73" s="3">
        <v>-490</v>
      </c>
      <c r="G73" s="3">
        <v>-1854</v>
      </c>
      <c r="H73" s="3">
        <v>507</v>
      </c>
      <c r="I73" s="3">
        <v>-1676</v>
      </c>
    </row>
    <row r="74" spans="1:9" x14ac:dyDescent="0.45">
      <c r="A74" s="11" t="s">
        <v>99</v>
      </c>
      <c r="B74" s="3">
        <v>-144</v>
      </c>
      <c r="C74" s="3">
        <v>-161</v>
      </c>
      <c r="D74" s="3">
        <v>-120</v>
      </c>
      <c r="E74" s="3">
        <v>35</v>
      </c>
      <c r="F74" s="3">
        <v>-203</v>
      </c>
      <c r="G74" s="3">
        <v>-654</v>
      </c>
      <c r="H74" s="3">
        <v>-182</v>
      </c>
      <c r="I74" s="3">
        <v>-845</v>
      </c>
    </row>
    <row r="75" spans="1:9" x14ac:dyDescent="0.45">
      <c r="A75" s="11" t="s">
        <v>98</v>
      </c>
      <c r="B75" s="3">
        <v>1237</v>
      </c>
      <c r="C75" s="3">
        <v>-889</v>
      </c>
      <c r="D75" s="3">
        <v>-158</v>
      </c>
      <c r="E75" s="3">
        <v>1515</v>
      </c>
      <c r="F75" s="3">
        <v>1525</v>
      </c>
      <c r="G75" s="3">
        <v>24</v>
      </c>
      <c r="H75" s="3">
        <v>1326</v>
      </c>
      <c r="I75" s="3">
        <v>1365</v>
      </c>
    </row>
    <row r="76" spans="1:9" x14ac:dyDescent="0.45">
      <c r="A76" s="25" t="s">
        <v>75</v>
      </c>
      <c r="B76" s="26">
        <f t="shared" ref="B76:H76" si="12">+SUM(B64:B75)</f>
        <v>4680</v>
      </c>
      <c r="C76" s="26">
        <f t="shared" si="12"/>
        <v>3096</v>
      </c>
      <c r="D76" s="26">
        <f t="shared" si="12"/>
        <v>3846</v>
      </c>
      <c r="E76" s="26">
        <f t="shared" si="12"/>
        <v>4955</v>
      </c>
      <c r="F76" s="26">
        <f t="shared" si="12"/>
        <v>5903</v>
      </c>
      <c r="G76" s="26">
        <f t="shared" si="12"/>
        <v>2485</v>
      </c>
      <c r="H76" s="26">
        <f t="shared" si="12"/>
        <v>6657</v>
      </c>
      <c r="I76" s="26">
        <f>+SUM(I64:I75)</f>
        <v>5188</v>
      </c>
    </row>
    <row r="77" spans="1:9" x14ac:dyDescent="0.45">
      <c r="A77" s="1" t="s">
        <v>76</v>
      </c>
      <c r="B77" s="3"/>
      <c r="C77" s="3"/>
      <c r="D77" s="3"/>
      <c r="E77" s="3"/>
      <c r="F77" s="3"/>
      <c r="G77" s="3"/>
      <c r="H77" s="3"/>
      <c r="I77" s="3"/>
    </row>
    <row r="78" spans="1:9" x14ac:dyDescent="0.45">
      <c r="A78" s="2" t="s">
        <v>77</v>
      </c>
      <c r="B78" s="3">
        <v>-4936</v>
      </c>
      <c r="C78" s="3">
        <v>-5367</v>
      </c>
      <c r="D78" s="3">
        <v>-5928</v>
      </c>
      <c r="E78" s="3">
        <v>-4783</v>
      </c>
      <c r="F78" s="3">
        <v>-2937</v>
      </c>
      <c r="G78" s="3">
        <v>-2426</v>
      </c>
      <c r="H78" s="3">
        <v>-9961</v>
      </c>
      <c r="I78" s="3">
        <v>-12913</v>
      </c>
    </row>
    <row r="79" spans="1:9" x14ac:dyDescent="0.45">
      <c r="A79" s="2" t="s">
        <v>78</v>
      </c>
      <c r="B79" s="3">
        <v>3655</v>
      </c>
      <c r="C79" s="3">
        <v>2924</v>
      </c>
      <c r="D79" s="3">
        <v>3623</v>
      </c>
      <c r="E79" s="3">
        <v>3613</v>
      </c>
      <c r="F79" s="3">
        <v>1715</v>
      </c>
      <c r="G79" s="3">
        <v>74</v>
      </c>
      <c r="H79" s="3">
        <v>4236</v>
      </c>
      <c r="I79" s="3">
        <v>8199</v>
      </c>
    </row>
    <row r="80" spans="1:9" x14ac:dyDescent="0.45">
      <c r="A80" s="2" t="s">
        <v>79</v>
      </c>
      <c r="B80" s="3">
        <v>2216</v>
      </c>
      <c r="C80" s="3">
        <v>2386</v>
      </c>
      <c r="D80" s="3">
        <v>2423</v>
      </c>
      <c r="E80" s="3">
        <v>2496</v>
      </c>
      <c r="F80" s="3">
        <v>2072</v>
      </c>
      <c r="G80" s="3">
        <v>2379</v>
      </c>
      <c r="H80" s="3">
        <v>2449</v>
      </c>
      <c r="I80" s="3">
        <v>3967</v>
      </c>
    </row>
    <row r="81" spans="1:9" x14ac:dyDescent="0.45">
      <c r="A81" s="2" t="s">
        <v>144</v>
      </c>
      <c r="B81" s="3">
        <v>-150</v>
      </c>
      <c r="C81" s="3">
        <v>150</v>
      </c>
      <c r="D81" s="3">
        <v>0</v>
      </c>
      <c r="E81" s="3">
        <v>0</v>
      </c>
      <c r="F81" s="3">
        <v>0</v>
      </c>
      <c r="G81" s="3">
        <v>0</v>
      </c>
      <c r="H81" s="3">
        <v>0</v>
      </c>
      <c r="I81" s="3">
        <v>0</v>
      </c>
    </row>
    <row r="82" spans="1:9" x14ac:dyDescent="0.45">
      <c r="A82" s="2" t="s">
        <v>14</v>
      </c>
      <c r="B82" s="3">
        <v>-963</v>
      </c>
      <c r="C82" s="3">
        <v>-1143</v>
      </c>
      <c r="D82" s="3">
        <v>-1105</v>
      </c>
      <c r="E82" s="3">
        <v>-1028</v>
      </c>
      <c r="F82" s="3">
        <v>-1119</v>
      </c>
      <c r="G82" s="3">
        <v>-1086</v>
      </c>
      <c r="H82" s="3">
        <v>-695</v>
      </c>
      <c r="I82" s="3">
        <v>-758</v>
      </c>
    </row>
    <row r="83" spans="1:9" x14ac:dyDescent="0.45">
      <c r="A83" s="2" t="s">
        <v>145</v>
      </c>
      <c r="B83" s="3">
        <v>3</v>
      </c>
      <c r="C83" s="3">
        <v>10</v>
      </c>
      <c r="D83" s="3">
        <v>13</v>
      </c>
      <c r="E83" s="3">
        <v>3</v>
      </c>
      <c r="F83" s="3">
        <v>5</v>
      </c>
      <c r="G83" s="3">
        <v>0</v>
      </c>
      <c r="H83" s="3">
        <v>0</v>
      </c>
      <c r="I83" s="3">
        <v>0</v>
      </c>
    </row>
    <row r="84" spans="1:9" x14ac:dyDescent="0.45">
      <c r="A84" s="2" t="s">
        <v>80</v>
      </c>
      <c r="B84" s="3">
        <v>0</v>
      </c>
      <c r="C84" s="3">
        <v>6</v>
      </c>
      <c r="D84" s="3">
        <v>-34</v>
      </c>
      <c r="E84" s="3">
        <v>-25</v>
      </c>
      <c r="F84" s="3">
        <v>0</v>
      </c>
      <c r="G84" s="3">
        <v>31</v>
      </c>
      <c r="H84" s="3">
        <v>171</v>
      </c>
      <c r="I84" s="3">
        <v>-19</v>
      </c>
    </row>
    <row r="85" spans="1:9" x14ac:dyDescent="0.45">
      <c r="A85" s="27" t="s">
        <v>81</v>
      </c>
      <c r="B85" s="26">
        <f t="shared" ref="B85:H85" si="13">+SUM(B78:B84)</f>
        <v>-175</v>
      </c>
      <c r="C85" s="26">
        <f t="shared" si="13"/>
        <v>-1034</v>
      </c>
      <c r="D85" s="26">
        <f t="shared" si="13"/>
        <v>-1008</v>
      </c>
      <c r="E85" s="26">
        <f t="shared" si="13"/>
        <v>276</v>
      </c>
      <c r="F85" s="26">
        <f t="shared" si="13"/>
        <v>-264</v>
      </c>
      <c r="G85" s="26">
        <f t="shared" si="13"/>
        <v>-1028</v>
      </c>
      <c r="H85" s="26">
        <f t="shared" si="13"/>
        <v>-3800</v>
      </c>
      <c r="I85" s="26">
        <f>+SUM(I78:I84)</f>
        <v>-1524</v>
      </c>
    </row>
    <row r="86" spans="1:9" x14ac:dyDescent="0.45">
      <c r="A86" s="1" t="s">
        <v>82</v>
      </c>
      <c r="B86" s="3"/>
      <c r="C86" s="3"/>
      <c r="D86" s="3"/>
      <c r="E86" s="3"/>
      <c r="F86" s="3"/>
      <c r="G86" s="3"/>
      <c r="H86" s="3"/>
      <c r="I86" s="3"/>
    </row>
    <row r="87" spans="1:9" x14ac:dyDescent="0.45">
      <c r="A87" s="2" t="s">
        <v>83</v>
      </c>
      <c r="B87" s="3">
        <v>0</v>
      </c>
      <c r="C87" s="3">
        <v>981</v>
      </c>
      <c r="D87" s="3">
        <v>1482</v>
      </c>
      <c r="E87" s="3">
        <v>0</v>
      </c>
      <c r="F87" s="3">
        <v>0</v>
      </c>
      <c r="G87" s="3">
        <v>6134</v>
      </c>
      <c r="H87" s="3">
        <v>0</v>
      </c>
      <c r="I87" s="3">
        <v>0</v>
      </c>
    </row>
    <row r="88" spans="1:9" x14ac:dyDescent="0.45">
      <c r="A88" s="2" t="s">
        <v>146</v>
      </c>
      <c r="B88" s="3">
        <v>-7</v>
      </c>
      <c r="C88" s="3">
        <v>-106</v>
      </c>
      <c r="D88" s="3">
        <v>-44</v>
      </c>
      <c r="E88" s="3">
        <v>-6</v>
      </c>
      <c r="F88" s="3">
        <v>-6</v>
      </c>
      <c r="G88" s="3">
        <v>0</v>
      </c>
      <c r="H88" s="3">
        <v>0</v>
      </c>
      <c r="I88" s="3">
        <v>0</v>
      </c>
    </row>
    <row r="89" spans="1:9" x14ac:dyDescent="0.45">
      <c r="A89" s="2" t="s">
        <v>84</v>
      </c>
      <c r="B89" s="3">
        <v>-63</v>
      </c>
      <c r="C89" s="3">
        <v>-67</v>
      </c>
      <c r="D89" s="3">
        <v>327</v>
      </c>
      <c r="E89" s="3">
        <v>13</v>
      </c>
      <c r="F89" s="3">
        <v>-325</v>
      </c>
      <c r="G89" s="3">
        <v>49</v>
      </c>
      <c r="H89" s="3">
        <v>-52</v>
      </c>
      <c r="I89" s="3">
        <v>15</v>
      </c>
    </row>
    <row r="90" spans="1:9" x14ac:dyDescent="0.45">
      <c r="A90" s="2" t="s">
        <v>85</v>
      </c>
      <c r="B90" s="3">
        <v>-19</v>
      </c>
      <c r="C90" s="3">
        <v>-7</v>
      </c>
      <c r="D90" s="3">
        <v>-17</v>
      </c>
      <c r="E90" s="3">
        <v>-23</v>
      </c>
      <c r="F90" s="3">
        <v>-27</v>
      </c>
      <c r="G90" s="3">
        <v>-6</v>
      </c>
      <c r="H90" s="3">
        <v>-197</v>
      </c>
      <c r="I90" s="3">
        <v>0</v>
      </c>
    </row>
    <row r="91" spans="1:9" x14ac:dyDescent="0.45">
      <c r="A91" s="2" t="s">
        <v>86</v>
      </c>
      <c r="B91" s="3">
        <v>514</v>
      </c>
      <c r="C91" s="3">
        <v>507</v>
      </c>
      <c r="D91" s="3">
        <v>489</v>
      </c>
      <c r="E91" s="3">
        <v>733</v>
      </c>
      <c r="F91" s="3">
        <v>700</v>
      </c>
      <c r="G91" s="3">
        <v>885</v>
      </c>
      <c r="H91" s="3">
        <v>1172</v>
      </c>
      <c r="I91" s="3">
        <v>1151</v>
      </c>
    </row>
    <row r="92" spans="1:9" x14ac:dyDescent="0.45">
      <c r="A92" s="2" t="s">
        <v>147</v>
      </c>
      <c r="B92" s="3">
        <v>218</v>
      </c>
      <c r="C92" s="3">
        <v>281</v>
      </c>
      <c r="D92" s="3">
        <v>0</v>
      </c>
      <c r="E92" s="3">
        <v>0</v>
      </c>
      <c r="F92" s="3">
        <v>0</v>
      </c>
      <c r="G92" s="3">
        <v>0</v>
      </c>
      <c r="H92" s="3">
        <v>0</v>
      </c>
      <c r="I92" s="3">
        <v>0</v>
      </c>
    </row>
    <row r="93" spans="1:9" x14ac:dyDescent="0.45">
      <c r="A93" s="2" t="s">
        <v>16</v>
      </c>
      <c r="B93" s="3">
        <v>-2534</v>
      </c>
      <c r="C93" s="3">
        <v>-3238</v>
      </c>
      <c r="D93" s="3">
        <v>-3223</v>
      </c>
      <c r="E93" s="3">
        <v>-4254</v>
      </c>
      <c r="F93" s="3">
        <v>-4286</v>
      </c>
      <c r="G93" s="3">
        <v>-3067</v>
      </c>
      <c r="H93" s="3">
        <v>-608</v>
      </c>
      <c r="I93" s="3">
        <v>-4014</v>
      </c>
    </row>
    <row r="94" spans="1:9" x14ac:dyDescent="0.45">
      <c r="A94" s="2" t="s">
        <v>87</v>
      </c>
      <c r="B94" s="3">
        <v>-899</v>
      </c>
      <c r="C94" s="3">
        <v>-1022</v>
      </c>
      <c r="D94" s="3">
        <v>-1133</v>
      </c>
      <c r="E94" s="3">
        <v>-1243</v>
      </c>
      <c r="F94" s="3">
        <v>-1332</v>
      </c>
      <c r="G94" s="3">
        <v>-1452</v>
      </c>
      <c r="H94" s="3">
        <v>-1638</v>
      </c>
      <c r="I94" s="3">
        <v>-1837</v>
      </c>
    </row>
    <row r="95" spans="1:9" x14ac:dyDescent="0.45">
      <c r="A95" s="2" t="s">
        <v>88</v>
      </c>
      <c r="B95" s="3">
        <v>0</v>
      </c>
      <c r="C95" s="3">
        <v>0</v>
      </c>
      <c r="D95" s="3">
        <v>-29</v>
      </c>
      <c r="E95" s="3">
        <v>-55</v>
      </c>
      <c r="F95" s="3">
        <v>-17</v>
      </c>
      <c r="G95" s="3">
        <v>-52</v>
      </c>
      <c r="H95" s="3">
        <v>-136</v>
      </c>
      <c r="I95" s="3">
        <v>-151</v>
      </c>
    </row>
    <row r="96" spans="1:9" x14ac:dyDescent="0.45">
      <c r="A96" s="27" t="s">
        <v>89</v>
      </c>
      <c r="B96" s="26">
        <f t="shared" ref="B96:H96" si="14">+SUM(B87:B95)</f>
        <v>-2790</v>
      </c>
      <c r="C96" s="26">
        <f t="shared" si="14"/>
        <v>-2671</v>
      </c>
      <c r="D96" s="26">
        <f t="shared" si="14"/>
        <v>-2148</v>
      </c>
      <c r="E96" s="26">
        <f t="shared" si="14"/>
        <v>-4835</v>
      </c>
      <c r="F96" s="26">
        <f t="shared" si="14"/>
        <v>-5293</v>
      </c>
      <c r="G96" s="26">
        <f t="shared" si="14"/>
        <v>2491</v>
      </c>
      <c r="H96" s="26">
        <f t="shared" si="14"/>
        <v>-1459</v>
      </c>
      <c r="I96" s="26">
        <f>+SUM(I87:I95)</f>
        <v>-4836</v>
      </c>
    </row>
    <row r="97" spans="1:9" x14ac:dyDescent="0.45">
      <c r="A97" s="2" t="s">
        <v>90</v>
      </c>
      <c r="B97" s="3">
        <v>-83</v>
      </c>
      <c r="C97" s="3">
        <v>-105</v>
      </c>
      <c r="D97" s="3">
        <v>-20</v>
      </c>
      <c r="E97" s="3">
        <v>45</v>
      </c>
      <c r="F97" s="3">
        <v>-129</v>
      </c>
      <c r="G97" s="3">
        <v>-66</v>
      </c>
      <c r="H97" s="3">
        <v>143</v>
      </c>
      <c r="I97" s="3">
        <v>-143</v>
      </c>
    </row>
    <row r="98" spans="1:9" x14ac:dyDescent="0.45">
      <c r="A98" s="27" t="s">
        <v>91</v>
      </c>
      <c r="B98" s="26">
        <f t="shared" ref="B98:H98" si="15">+B76+B85+B96+B97</f>
        <v>1632</v>
      </c>
      <c r="C98" s="26">
        <f t="shared" si="15"/>
        <v>-714</v>
      </c>
      <c r="D98" s="26">
        <f t="shared" si="15"/>
        <v>670</v>
      </c>
      <c r="E98" s="26">
        <f t="shared" si="15"/>
        <v>441</v>
      </c>
      <c r="F98" s="26">
        <f t="shared" si="15"/>
        <v>217</v>
      </c>
      <c r="G98" s="26">
        <f t="shared" si="15"/>
        <v>3882</v>
      </c>
      <c r="H98" s="26">
        <f t="shared" si="15"/>
        <v>1541</v>
      </c>
      <c r="I98" s="26">
        <f>+I76+I85+I96+I97</f>
        <v>-1315</v>
      </c>
    </row>
    <row r="99" spans="1:9" x14ac:dyDescent="0.45">
      <c r="A99" t="s">
        <v>92</v>
      </c>
      <c r="B99" s="3">
        <v>2220</v>
      </c>
      <c r="C99" s="3">
        <v>3852</v>
      </c>
      <c r="D99" s="3">
        <v>3138</v>
      </c>
      <c r="E99" s="3">
        <v>3808</v>
      </c>
      <c r="F99" s="3">
        <v>4249</v>
      </c>
      <c r="G99" s="3">
        <v>4466</v>
      </c>
      <c r="H99" s="3">
        <v>8348</v>
      </c>
      <c r="I99" s="3">
        <f>+H100</f>
        <v>9889</v>
      </c>
    </row>
    <row r="100" spans="1:9" ht="14.65" thickBot="1" x14ac:dyDescent="0.5">
      <c r="A100" s="6" t="s">
        <v>93</v>
      </c>
      <c r="B100" s="7">
        <f t="shared" ref="B100:G100" si="16">+B98+B99</f>
        <v>3852</v>
      </c>
      <c r="C100" s="7">
        <f t="shared" si="16"/>
        <v>3138</v>
      </c>
      <c r="D100" s="7">
        <f t="shared" si="16"/>
        <v>3808</v>
      </c>
      <c r="E100" s="7">
        <f t="shared" si="16"/>
        <v>4249</v>
      </c>
      <c r="F100" s="7">
        <f t="shared" si="16"/>
        <v>4466</v>
      </c>
      <c r="G100" s="7">
        <f t="shared" si="16"/>
        <v>8348</v>
      </c>
      <c r="H100" s="7">
        <f>+H98+H99</f>
        <v>9889</v>
      </c>
      <c r="I100" s="7">
        <f>+I98+I99</f>
        <v>8574</v>
      </c>
    </row>
    <row r="101" spans="1:9" s="12" customFormat="1" ht="14.65" thickTop="1" x14ac:dyDescent="0.45">
      <c r="A101" s="12" t="s">
        <v>19</v>
      </c>
      <c r="B101" s="13">
        <f t="shared" ref="B101:H101" si="17">+B100-B25</f>
        <v>0</v>
      </c>
      <c r="C101" s="13">
        <f t="shared" si="17"/>
        <v>0</v>
      </c>
      <c r="D101" s="13">
        <f t="shared" si="17"/>
        <v>0</v>
      </c>
      <c r="E101" s="13">
        <f t="shared" si="17"/>
        <v>0</v>
      </c>
      <c r="F101" s="13">
        <f t="shared" si="17"/>
        <v>0</v>
      </c>
      <c r="G101" s="13">
        <f t="shared" si="17"/>
        <v>0</v>
      </c>
      <c r="H101" s="13">
        <f t="shared" si="17"/>
        <v>0</v>
      </c>
      <c r="I101" s="13">
        <f>+I100-I25</f>
        <v>0</v>
      </c>
    </row>
    <row r="102" spans="1:9" x14ac:dyDescent="0.45">
      <c r="A102" t="s">
        <v>94</v>
      </c>
      <c r="B102" s="3"/>
      <c r="C102" s="3"/>
      <c r="D102" s="3"/>
      <c r="E102" s="3"/>
      <c r="F102" s="3"/>
      <c r="G102" s="3"/>
      <c r="H102" s="3"/>
      <c r="I102" s="3"/>
    </row>
    <row r="103" spans="1:9" x14ac:dyDescent="0.45">
      <c r="A103" s="2" t="s">
        <v>17</v>
      </c>
      <c r="B103" s="3"/>
      <c r="C103" s="3"/>
      <c r="D103" s="3"/>
      <c r="E103" s="3"/>
      <c r="F103" s="3"/>
      <c r="G103" s="3"/>
      <c r="H103" s="3"/>
      <c r="I103" s="3"/>
    </row>
    <row r="104" spans="1:9" x14ac:dyDescent="0.45">
      <c r="A104" s="11" t="s">
        <v>95</v>
      </c>
      <c r="B104" s="3">
        <v>53</v>
      </c>
      <c r="C104" s="3">
        <v>70</v>
      </c>
      <c r="D104" s="3">
        <v>98</v>
      </c>
      <c r="E104" s="3">
        <v>125</v>
      </c>
      <c r="F104" s="3">
        <v>153</v>
      </c>
      <c r="G104" s="3">
        <v>140</v>
      </c>
      <c r="H104" s="3">
        <v>293</v>
      </c>
      <c r="I104" s="3">
        <v>290</v>
      </c>
    </row>
    <row r="105" spans="1:9" x14ac:dyDescent="0.45">
      <c r="A105" s="11" t="s">
        <v>18</v>
      </c>
      <c r="B105" s="3">
        <v>1262</v>
      </c>
      <c r="C105" s="3">
        <v>748</v>
      </c>
      <c r="D105" s="3">
        <v>703</v>
      </c>
      <c r="E105" s="3">
        <v>529</v>
      </c>
      <c r="F105" s="3">
        <v>757</v>
      </c>
      <c r="G105" s="3">
        <v>1028</v>
      </c>
      <c r="H105" s="3">
        <v>1177</v>
      </c>
      <c r="I105" s="3">
        <v>1231</v>
      </c>
    </row>
    <row r="106" spans="1:9" x14ac:dyDescent="0.45">
      <c r="A106" s="11" t="s">
        <v>96</v>
      </c>
      <c r="B106" s="3">
        <v>206</v>
      </c>
      <c r="C106" s="3">
        <v>252</v>
      </c>
      <c r="D106" s="3">
        <v>266</v>
      </c>
      <c r="E106" s="3">
        <v>294</v>
      </c>
      <c r="F106" s="3">
        <v>160</v>
      </c>
      <c r="G106" s="3">
        <v>121</v>
      </c>
      <c r="H106" s="3">
        <v>179</v>
      </c>
      <c r="I106" s="3">
        <v>160</v>
      </c>
    </row>
    <row r="107" spans="1:9" x14ac:dyDescent="0.45">
      <c r="A107" s="11" t="s">
        <v>97</v>
      </c>
      <c r="B107" s="3">
        <v>240</v>
      </c>
      <c r="C107" s="3">
        <v>271</v>
      </c>
      <c r="D107" s="3">
        <v>300</v>
      </c>
      <c r="E107" s="3">
        <v>320</v>
      </c>
      <c r="F107" s="3">
        <v>347</v>
      </c>
      <c r="G107" s="3">
        <v>385</v>
      </c>
      <c r="H107" s="3">
        <v>438</v>
      </c>
      <c r="I107" s="3">
        <v>480</v>
      </c>
    </row>
    <row r="109" spans="1:9" x14ac:dyDescent="0.45">
      <c r="A109" s="14" t="s">
        <v>100</v>
      </c>
      <c r="B109" s="14"/>
      <c r="C109" s="14"/>
      <c r="D109" s="14"/>
      <c r="E109" s="14"/>
      <c r="F109" s="14"/>
      <c r="G109" s="14"/>
      <c r="H109" s="14"/>
      <c r="I109" s="14"/>
    </row>
    <row r="110" spans="1:9" x14ac:dyDescent="0.45">
      <c r="A110" s="28" t="s">
        <v>110</v>
      </c>
      <c r="B110" s="3"/>
      <c r="C110" s="3"/>
      <c r="D110" s="3"/>
      <c r="E110" s="3"/>
      <c r="F110" s="3"/>
      <c r="G110" s="3"/>
      <c r="H110" s="3"/>
      <c r="I110" s="3"/>
    </row>
    <row r="111" spans="1:9" x14ac:dyDescent="0.45">
      <c r="A111" s="2" t="s">
        <v>101</v>
      </c>
      <c r="B111" s="3">
        <f t="shared" ref="B111:H111" si="18">+SUM(B112:B114)</f>
        <v>13740</v>
      </c>
      <c r="C111" s="3">
        <f t="shared" si="18"/>
        <v>14764</v>
      </c>
      <c r="D111" s="3">
        <f t="shared" si="18"/>
        <v>15216</v>
      </c>
      <c r="E111" s="3">
        <f t="shared" si="18"/>
        <v>14855</v>
      </c>
      <c r="F111" s="3">
        <f t="shared" si="18"/>
        <v>15902</v>
      </c>
      <c r="G111" s="3">
        <f t="shared" si="18"/>
        <v>14484</v>
      </c>
      <c r="H111" s="3">
        <f t="shared" si="18"/>
        <v>17179</v>
      </c>
      <c r="I111" s="3">
        <f>+SUM(I112:I114)</f>
        <v>18353</v>
      </c>
    </row>
    <row r="112" spans="1:9" x14ac:dyDescent="0.45">
      <c r="A112" s="11" t="s">
        <v>114</v>
      </c>
      <c r="B112" s="3">
        <v>8506</v>
      </c>
      <c r="C112" s="3">
        <v>9299</v>
      </c>
      <c r="D112" s="3">
        <v>9684</v>
      </c>
      <c r="E112" s="3">
        <v>9322</v>
      </c>
      <c r="F112" s="3">
        <v>10045</v>
      </c>
      <c r="G112" s="3">
        <v>9329</v>
      </c>
      <c r="H112" s="3">
        <v>11644</v>
      </c>
      <c r="I112" s="3">
        <v>12228</v>
      </c>
    </row>
    <row r="113" spans="1:9" x14ac:dyDescent="0.45">
      <c r="A113" s="11" t="s">
        <v>115</v>
      </c>
      <c r="B113" s="3">
        <v>4410</v>
      </c>
      <c r="C113" s="3">
        <v>4746</v>
      </c>
      <c r="D113" s="3">
        <v>4886</v>
      </c>
      <c r="E113" s="3">
        <v>4938</v>
      </c>
      <c r="F113" s="3">
        <v>5260</v>
      </c>
      <c r="G113" s="3">
        <v>4639</v>
      </c>
      <c r="H113" s="3">
        <v>5028</v>
      </c>
      <c r="I113" s="3">
        <v>5492</v>
      </c>
    </row>
    <row r="114" spans="1:9" x14ac:dyDescent="0.45">
      <c r="A114" s="11" t="s">
        <v>116</v>
      </c>
      <c r="B114" s="3">
        <v>824</v>
      </c>
      <c r="C114" s="3">
        <v>719</v>
      </c>
      <c r="D114" s="3">
        <v>646</v>
      </c>
      <c r="E114" s="3">
        <v>595</v>
      </c>
      <c r="F114" s="3">
        <v>597</v>
      </c>
      <c r="G114" s="3">
        <v>516</v>
      </c>
      <c r="H114" s="3">
        <v>507</v>
      </c>
      <c r="I114" s="3">
        <v>633</v>
      </c>
    </row>
    <row r="115" spans="1:9" x14ac:dyDescent="0.45">
      <c r="A115" s="2" t="s">
        <v>102</v>
      </c>
      <c r="B115" s="3">
        <f t="shared" ref="B115" si="19">+SUM(B116:B118)</f>
        <v>7126</v>
      </c>
      <c r="C115" s="3">
        <f t="shared" ref="C115" si="20">+SUM(C116:C118)</f>
        <v>7315</v>
      </c>
      <c r="D115" s="3">
        <f t="shared" ref="D115" si="21">+SUM(D116:D118)</f>
        <v>7970</v>
      </c>
      <c r="E115" s="3">
        <f t="shared" ref="E115" si="22">+SUM(E116:E118)</f>
        <v>9242</v>
      </c>
      <c r="F115" s="3">
        <f t="shared" ref="F115" si="23">+SUM(F116:F118)</f>
        <v>9812</v>
      </c>
      <c r="G115" s="3">
        <f t="shared" ref="G115" si="24">+SUM(G116:G118)</f>
        <v>9347</v>
      </c>
      <c r="H115" s="3">
        <f t="shared" ref="H115" si="25">+SUM(H116:H118)</f>
        <v>11456</v>
      </c>
      <c r="I115" s="3">
        <f>+SUM(I116:I118)</f>
        <v>12479</v>
      </c>
    </row>
    <row r="116" spans="1:9" x14ac:dyDescent="0.45">
      <c r="A116" s="11" t="s">
        <v>114</v>
      </c>
      <c r="B116" s="3">
        <f>3876+827</f>
        <v>4703</v>
      </c>
      <c r="C116" s="3">
        <f>3985+882</f>
        <v>4867</v>
      </c>
      <c r="D116" s="3">
        <v>5192</v>
      </c>
      <c r="E116" s="3">
        <v>5875</v>
      </c>
      <c r="F116" s="3">
        <v>6293</v>
      </c>
      <c r="G116" s="3">
        <v>5892</v>
      </c>
      <c r="H116" s="3">
        <v>6970</v>
      </c>
      <c r="I116" s="3">
        <v>7388</v>
      </c>
    </row>
    <row r="117" spans="1:9" x14ac:dyDescent="0.45">
      <c r="A117" s="11" t="s">
        <v>115</v>
      </c>
      <c r="B117" s="3">
        <f>1552+499</f>
        <v>2051</v>
      </c>
      <c r="C117" s="3">
        <f>1628+463</f>
        <v>2091</v>
      </c>
      <c r="D117" s="3">
        <v>2395</v>
      </c>
      <c r="E117" s="3">
        <v>2940</v>
      </c>
      <c r="F117" s="3">
        <v>3087</v>
      </c>
      <c r="G117" s="3">
        <v>3053</v>
      </c>
      <c r="H117" s="3">
        <v>3996</v>
      </c>
      <c r="I117" s="3">
        <v>4527</v>
      </c>
    </row>
    <row r="118" spans="1:9" x14ac:dyDescent="0.45">
      <c r="A118" s="11" t="s">
        <v>116</v>
      </c>
      <c r="B118" s="3">
        <f>277+95</f>
        <v>372</v>
      </c>
      <c r="C118" s="3">
        <f>271+86</f>
        <v>357</v>
      </c>
      <c r="D118" s="3">
        <v>383</v>
      </c>
      <c r="E118" s="3">
        <v>427</v>
      </c>
      <c r="F118" s="3">
        <v>432</v>
      </c>
      <c r="G118" s="3">
        <v>402</v>
      </c>
      <c r="H118" s="3">
        <v>490</v>
      </c>
      <c r="I118" s="3">
        <v>564</v>
      </c>
    </row>
    <row r="119" spans="1:9" x14ac:dyDescent="0.45">
      <c r="A119" s="2" t="s">
        <v>103</v>
      </c>
      <c r="B119" s="3">
        <f t="shared" ref="B119" si="26">+SUM(B120:B122)</f>
        <v>3067</v>
      </c>
      <c r="C119" s="3">
        <f t="shared" ref="C119" si="27">+SUM(C120:C122)</f>
        <v>3785</v>
      </c>
      <c r="D119" s="3">
        <f t="shared" ref="D119" si="28">+SUM(D120:D122)</f>
        <v>4237</v>
      </c>
      <c r="E119" s="3">
        <f t="shared" ref="E119" si="29">+SUM(E120:E122)</f>
        <v>5134</v>
      </c>
      <c r="F119" s="3">
        <f t="shared" ref="F119" si="30">+SUM(F120:F122)</f>
        <v>6208</v>
      </c>
      <c r="G119" s="3">
        <f t="shared" ref="G119" si="31">+SUM(G120:G122)</f>
        <v>6679</v>
      </c>
      <c r="H119" s="3">
        <f t="shared" ref="H119" si="32">+SUM(H120:H122)</f>
        <v>8290</v>
      </c>
      <c r="I119" s="3">
        <f>+SUM(I120:I122)</f>
        <v>7547</v>
      </c>
    </row>
    <row r="120" spans="1:9" x14ac:dyDescent="0.45">
      <c r="A120" s="11" t="s">
        <v>114</v>
      </c>
      <c r="B120" s="3">
        <v>2016</v>
      </c>
      <c r="C120" s="3">
        <v>2599</v>
      </c>
      <c r="D120" s="3">
        <v>2920</v>
      </c>
      <c r="E120" s="3">
        <v>3496</v>
      </c>
      <c r="F120" s="3">
        <v>4262</v>
      </c>
      <c r="G120" s="3">
        <v>4635</v>
      </c>
      <c r="H120" s="3">
        <v>5748</v>
      </c>
      <c r="I120" s="3">
        <v>5416</v>
      </c>
    </row>
    <row r="121" spans="1:9" x14ac:dyDescent="0.45">
      <c r="A121" s="11" t="s">
        <v>115</v>
      </c>
      <c r="B121" s="3">
        <v>925</v>
      </c>
      <c r="C121" s="3">
        <v>1055</v>
      </c>
      <c r="D121" s="3">
        <v>1188</v>
      </c>
      <c r="E121" s="3">
        <v>1508</v>
      </c>
      <c r="F121" s="3">
        <v>1808</v>
      </c>
      <c r="G121" s="3">
        <v>1896</v>
      </c>
      <c r="H121" s="3">
        <v>2347</v>
      </c>
      <c r="I121" s="3">
        <v>1938</v>
      </c>
    </row>
    <row r="122" spans="1:9" x14ac:dyDescent="0.45">
      <c r="A122" s="11" t="s">
        <v>116</v>
      </c>
      <c r="B122" s="3">
        <v>126</v>
      </c>
      <c r="C122" s="3">
        <v>131</v>
      </c>
      <c r="D122" s="3">
        <v>129</v>
      </c>
      <c r="E122" s="3">
        <v>130</v>
      </c>
      <c r="F122" s="3">
        <v>138</v>
      </c>
      <c r="G122" s="3">
        <v>148</v>
      </c>
      <c r="H122" s="3">
        <v>195</v>
      </c>
      <c r="I122" s="3">
        <v>193</v>
      </c>
    </row>
    <row r="123" spans="1:9" x14ac:dyDescent="0.45">
      <c r="A123" s="2" t="s">
        <v>107</v>
      </c>
      <c r="B123" s="3">
        <f t="shared" ref="B123" si="33">+SUM(B124:B126)</f>
        <v>4653</v>
      </c>
      <c r="C123" s="3">
        <f t="shared" ref="C123" si="34">+SUM(C124:C126)</f>
        <v>4570</v>
      </c>
      <c r="D123" s="3">
        <f t="shared" ref="D123" si="35">+SUM(D124:D126)</f>
        <v>4737</v>
      </c>
      <c r="E123" s="3">
        <f t="shared" ref="E123" si="36">+SUM(E124:E126)</f>
        <v>5166</v>
      </c>
      <c r="F123" s="3">
        <f t="shared" ref="F123" si="37">+SUM(F124:F126)</f>
        <v>5254</v>
      </c>
      <c r="G123" s="3">
        <f t="shared" ref="G123" si="38">+SUM(G124:G126)</f>
        <v>5028</v>
      </c>
      <c r="H123" s="3">
        <f t="shared" ref="H123" si="39">+SUM(H124:H126)</f>
        <v>5343</v>
      </c>
      <c r="I123" s="3">
        <f>+SUM(I124:I126)</f>
        <v>5955</v>
      </c>
    </row>
    <row r="124" spans="1:9" x14ac:dyDescent="0.45">
      <c r="A124" s="11" t="s">
        <v>114</v>
      </c>
      <c r="B124" s="3">
        <f>452+2641</f>
        <v>3093</v>
      </c>
      <c r="C124" s="3">
        <f>570+2536</f>
        <v>3106</v>
      </c>
      <c r="D124" s="3">
        <v>3285</v>
      </c>
      <c r="E124" s="3">
        <v>3575</v>
      </c>
      <c r="F124" s="3">
        <v>3622</v>
      </c>
      <c r="G124" s="3">
        <v>3449</v>
      </c>
      <c r="H124" s="3">
        <v>3659</v>
      </c>
      <c r="I124" s="3">
        <v>4111</v>
      </c>
    </row>
    <row r="125" spans="1:9" x14ac:dyDescent="0.45">
      <c r="A125" s="11" t="s">
        <v>115</v>
      </c>
      <c r="B125" s="3">
        <f>230+1021</f>
        <v>1251</v>
      </c>
      <c r="C125" s="3">
        <f>228+947</f>
        <v>1175</v>
      </c>
      <c r="D125" s="3">
        <v>1185</v>
      </c>
      <c r="E125" s="3">
        <v>1347</v>
      </c>
      <c r="F125" s="3">
        <v>1395</v>
      </c>
      <c r="G125" s="3">
        <v>1365</v>
      </c>
      <c r="H125" s="3">
        <v>1494</v>
      </c>
      <c r="I125" s="3">
        <v>1610</v>
      </c>
    </row>
    <row r="126" spans="1:9" x14ac:dyDescent="0.45">
      <c r="A126" s="11" t="s">
        <v>116</v>
      </c>
      <c r="B126" s="3">
        <f>73+236</f>
        <v>309</v>
      </c>
      <c r="C126" s="3">
        <f>71+218</f>
        <v>289</v>
      </c>
      <c r="D126" s="3">
        <v>267</v>
      </c>
      <c r="E126" s="3">
        <v>244</v>
      </c>
      <c r="F126" s="3">
        <v>237</v>
      </c>
      <c r="G126" s="3">
        <v>214</v>
      </c>
      <c r="H126" s="3">
        <v>190</v>
      </c>
      <c r="I126" s="3">
        <v>234</v>
      </c>
    </row>
    <row r="127" spans="1:9" x14ac:dyDescent="0.45">
      <c r="A127" s="2" t="s">
        <v>108</v>
      </c>
      <c r="B127" s="3">
        <f>115</f>
        <v>115</v>
      </c>
      <c r="C127" s="3">
        <v>73</v>
      </c>
      <c r="D127" s="3">
        <v>73</v>
      </c>
      <c r="E127" s="3">
        <v>88</v>
      </c>
      <c r="F127" s="3">
        <v>42</v>
      </c>
      <c r="G127" s="3">
        <v>30</v>
      </c>
      <c r="H127" s="3">
        <v>25</v>
      </c>
      <c r="I127" s="3">
        <v>102</v>
      </c>
    </row>
    <row r="128" spans="1:9" x14ac:dyDescent="0.45">
      <c r="A128" s="4" t="s">
        <v>104</v>
      </c>
      <c r="B128" s="5">
        <f t="shared" ref="B128:I128" si="40">+B111+B115+B119+B123+B127</f>
        <v>28701</v>
      </c>
      <c r="C128" s="5">
        <f t="shared" si="40"/>
        <v>30507</v>
      </c>
      <c r="D128" s="5">
        <f t="shared" si="40"/>
        <v>32233</v>
      </c>
      <c r="E128" s="5">
        <f t="shared" si="40"/>
        <v>34485</v>
      </c>
      <c r="F128" s="5">
        <f t="shared" si="40"/>
        <v>37218</v>
      </c>
      <c r="G128" s="5">
        <f t="shared" si="40"/>
        <v>35568</v>
      </c>
      <c r="H128" s="5">
        <f t="shared" si="40"/>
        <v>42293</v>
      </c>
      <c r="I128" s="5">
        <f t="shared" si="40"/>
        <v>44436</v>
      </c>
    </row>
    <row r="129" spans="1:9" x14ac:dyDescent="0.45">
      <c r="A129" s="2" t="s">
        <v>105</v>
      </c>
      <c r="B129" s="3">
        <v>1982</v>
      </c>
      <c r="C129" s="3">
        <v>1955</v>
      </c>
      <c r="D129" s="3">
        <v>2042</v>
      </c>
      <c r="E129" s="3">
        <v>1886</v>
      </c>
      <c r="F129" s="3">
        <v>1906</v>
      </c>
      <c r="G129" s="3">
        <v>1846</v>
      </c>
      <c r="H129" s="3">
        <f>+SUM(H130:H133)</f>
        <v>2205</v>
      </c>
      <c r="I129" s="3">
        <f>+SUM(I130:I133)</f>
        <v>2346</v>
      </c>
    </row>
    <row r="130" spans="1:9" x14ac:dyDescent="0.45">
      <c r="A130" s="11" t="s">
        <v>114</v>
      </c>
      <c r="B130" s="3">
        <v>1725</v>
      </c>
      <c r="C130" s="3">
        <v>1712</v>
      </c>
      <c r="D130" s="3">
        <v>1786</v>
      </c>
      <c r="E130" s="3">
        <v>1643</v>
      </c>
      <c r="F130" s="3">
        <v>1658</v>
      </c>
      <c r="G130" s="3">
        <v>1642</v>
      </c>
      <c r="H130" s="3">
        <v>1986</v>
      </c>
      <c r="I130" s="3">
        <v>2094</v>
      </c>
    </row>
    <row r="131" spans="1:9" x14ac:dyDescent="0.45">
      <c r="A131" s="11" t="s">
        <v>115</v>
      </c>
      <c r="B131" s="3">
        <v>122</v>
      </c>
      <c r="C131" s="3">
        <v>109</v>
      </c>
      <c r="D131" s="3">
        <v>123</v>
      </c>
      <c r="E131" s="3">
        <v>104</v>
      </c>
      <c r="F131" s="3">
        <v>118</v>
      </c>
      <c r="G131" s="3">
        <v>89</v>
      </c>
      <c r="H131" s="3">
        <v>104</v>
      </c>
      <c r="I131" s="3">
        <v>103</v>
      </c>
    </row>
    <row r="132" spans="1:9" x14ac:dyDescent="0.45">
      <c r="A132" s="11" t="s">
        <v>116</v>
      </c>
      <c r="B132" s="3">
        <v>25</v>
      </c>
      <c r="C132" s="3">
        <v>25</v>
      </c>
      <c r="D132" s="3">
        <v>26</v>
      </c>
      <c r="E132" s="3">
        <v>26</v>
      </c>
      <c r="F132" s="3">
        <v>24</v>
      </c>
      <c r="G132" s="3">
        <v>25</v>
      </c>
      <c r="H132" s="3">
        <v>29</v>
      </c>
      <c r="I132" s="3">
        <v>26</v>
      </c>
    </row>
    <row r="133" spans="1:9" x14ac:dyDescent="0.45">
      <c r="A133" s="11" t="s">
        <v>122</v>
      </c>
      <c r="B133" s="3">
        <v>110</v>
      </c>
      <c r="C133" s="3">
        <v>109</v>
      </c>
      <c r="D133" s="3">
        <v>107</v>
      </c>
      <c r="E133" s="3">
        <v>113</v>
      </c>
      <c r="F133" s="3">
        <v>106</v>
      </c>
      <c r="G133" s="3">
        <v>90</v>
      </c>
      <c r="H133" s="3">
        <v>86</v>
      </c>
      <c r="I133" s="3">
        <v>123</v>
      </c>
    </row>
    <row r="134" spans="1:9" x14ac:dyDescent="0.45">
      <c r="A134" s="2" t="s">
        <v>109</v>
      </c>
      <c r="B134" s="3">
        <v>-82</v>
      </c>
      <c r="C134" s="3">
        <v>-86</v>
      </c>
      <c r="D134" s="3">
        <v>75</v>
      </c>
      <c r="E134" s="3">
        <v>26</v>
      </c>
      <c r="F134" s="3">
        <v>-7</v>
      </c>
      <c r="G134" s="3">
        <v>-11</v>
      </c>
      <c r="H134" s="3">
        <v>40</v>
      </c>
      <c r="I134" s="3">
        <v>-72</v>
      </c>
    </row>
    <row r="135" spans="1:9" ht="14.65" thickBot="1" x14ac:dyDescent="0.5">
      <c r="A135" s="6" t="s">
        <v>106</v>
      </c>
      <c r="B135" s="7">
        <f t="shared" ref="B135:H135" si="41">+B128+B129+B134</f>
        <v>30601</v>
      </c>
      <c r="C135" s="7">
        <f t="shared" si="41"/>
        <v>32376</v>
      </c>
      <c r="D135" s="7">
        <f t="shared" si="41"/>
        <v>34350</v>
      </c>
      <c r="E135" s="7">
        <f t="shared" si="41"/>
        <v>36397</v>
      </c>
      <c r="F135" s="7">
        <f t="shared" si="41"/>
        <v>39117</v>
      </c>
      <c r="G135" s="7">
        <f t="shared" si="41"/>
        <v>37403</v>
      </c>
      <c r="H135" s="7">
        <f t="shared" si="41"/>
        <v>44538</v>
      </c>
      <c r="I135" s="7">
        <f>+I128+I129+I134</f>
        <v>46710</v>
      </c>
    </row>
    <row r="136" spans="1:9" s="12" customFormat="1" ht="14.65" thickTop="1" x14ac:dyDescent="0.45">
      <c r="A136" s="12" t="s">
        <v>112</v>
      </c>
      <c r="B136" s="13">
        <f>+I135-I2</f>
        <v>0</v>
      </c>
      <c r="C136" s="13">
        <f t="shared" ref="C136:G136" si="42">+C135-C2</f>
        <v>0</v>
      </c>
      <c r="D136" s="13">
        <f t="shared" si="42"/>
        <v>0</v>
      </c>
      <c r="E136" s="13">
        <f t="shared" si="42"/>
        <v>0</v>
      </c>
      <c r="F136" s="13">
        <f t="shared" si="42"/>
        <v>0</v>
      </c>
      <c r="G136" s="13">
        <f t="shared" si="42"/>
        <v>0</v>
      </c>
      <c r="H136" s="13">
        <f>+H135-H2</f>
        <v>0</v>
      </c>
    </row>
    <row r="137" spans="1:9" x14ac:dyDescent="0.45">
      <c r="A137" s="1" t="s">
        <v>111</v>
      </c>
    </row>
    <row r="138" spans="1:9" x14ac:dyDescent="0.45">
      <c r="A138" s="2" t="s">
        <v>101</v>
      </c>
      <c r="B138" s="3">
        <v>3645</v>
      </c>
      <c r="C138" s="3">
        <v>3763</v>
      </c>
      <c r="D138" s="3">
        <v>3875</v>
      </c>
      <c r="E138" s="3">
        <v>3600</v>
      </c>
      <c r="F138" s="3">
        <v>3925</v>
      </c>
      <c r="G138" s="3">
        <v>2899</v>
      </c>
      <c r="H138" s="3">
        <v>5089</v>
      </c>
      <c r="I138" s="3">
        <v>5114</v>
      </c>
    </row>
    <row r="139" spans="1:9" x14ac:dyDescent="0.45">
      <c r="A139" s="2" t="s">
        <v>102</v>
      </c>
      <c r="B139" s="3">
        <f>1275+249</f>
        <v>1524</v>
      </c>
      <c r="C139" s="3">
        <f>1434+289</f>
        <v>1723</v>
      </c>
      <c r="D139" s="3">
        <v>1507</v>
      </c>
      <c r="E139" s="3">
        <v>1587</v>
      </c>
      <c r="F139" s="3">
        <v>1995</v>
      </c>
      <c r="G139" s="3">
        <v>1541</v>
      </c>
      <c r="H139" s="3">
        <v>2435</v>
      </c>
      <c r="I139" s="3">
        <v>3293</v>
      </c>
    </row>
    <row r="140" spans="1:9" x14ac:dyDescent="0.45">
      <c r="A140" s="2" t="s">
        <v>103</v>
      </c>
      <c r="B140" s="3">
        <v>993</v>
      </c>
      <c r="C140" s="3">
        <f>1372</f>
        <v>1372</v>
      </c>
      <c r="D140" s="3">
        <v>1507</v>
      </c>
      <c r="E140" s="3">
        <v>1807</v>
      </c>
      <c r="F140" s="3">
        <v>2376</v>
      </c>
      <c r="G140" s="3">
        <v>2490</v>
      </c>
      <c r="H140" s="3">
        <v>3243</v>
      </c>
      <c r="I140" s="3">
        <v>2365</v>
      </c>
    </row>
    <row r="141" spans="1:9" x14ac:dyDescent="0.45">
      <c r="A141" s="2" t="s">
        <v>107</v>
      </c>
      <c r="B141" s="3">
        <f>100+818</f>
        <v>918</v>
      </c>
      <c r="C141" s="3">
        <f>174+892</f>
        <v>1066</v>
      </c>
      <c r="D141" s="3">
        <v>980</v>
      </c>
      <c r="E141" s="3">
        <v>1189</v>
      </c>
      <c r="F141" s="3">
        <v>1323</v>
      </c>
      <c r="G141" s="3">
        <v>1184</v>
      </c>
      <c r="H141" s="3">
        <v>1530</v>
      </c>
      <c r="I141" s="3">
        <v>1896</v>
      </c>
    </row>
    <row r="142" spans="1:9" x14ac:dyDescent="0.45">
      <c r="A142" s="2" t="s">
        <v>108</v>
      </c>
      <c r="B142" s="3">
        <v>-2267</v>
      </c>
      <c r="C142" s="3">
        <v>-2596</v>
      </c>
      <c r="D142" s="3">
        <v>-2677</v>
      </c>
      <c r="E142" s="3">
        <v>-2658</v>
      </c>
      <c r="F142" s="3">
        <v>-3262</v>
      </c>
      <c r="G142" s="3">
        <v>-3468</v>
      </c>
      <c r="H142" s="3">
        <v>-3656</v>
      </c>
      <c r="I142" s="3">
        <v>-4262</v>
      </c>
    </row>
    <row r="143" spans="1:9" x14ac:dyDescent="0.45">
      <c r="A143" s="4" t="s">
        <v>104</v>
      </c>
      <c r="B143" s="5">
        <f t="shared" ref="B143:I143" si="43">+SUM(B138:B142)</f>
        <v>4813</v>
      </c>
      <c r="C143" s="5">
        <f t="shared" si="43"/>
        <v>5328</v>
      </c>
      <c r="D143" s="5">
        <f t="shared" si="43"/>
        <v>5192</v>
      </c>
      <c r="E143" s="5">
        <f t="shared" si="43"/>
        <v>5525</v>
      </c>
      <c r="F143" s="5">
        <f t="shared" si="43"/>
        <v>6357</v>
      </c>
      <c r="G143" s="5">
        <f t="shared" si="43"/>
        <v>4646</v>
      </c>
      <c r="H143" s="5">
        <f t="shared" si="43"/>
        <v>8641</v>
      </c>
      <c r="I143" s="5">
        <f t="shared" si="43"/>
        <v>8406</v>
      </c>
    </row>
    <row r="144" spans="1:9" x14ac:dyDescent="0.45">
      <c r="A144" s="2" t="s">
        <v>105</v>
      </c>
      <c r="B144" s="3">
        <v>517</v>
      </c>
      <c r="C144" s="3">
        <v>487</v>
      </c>
      <c r="D144" s="3">
        <v>477</v>
      </c>
      <c r="E144" s="3">
        <v>310</v>
      </c>
      <c r="F144" s="3">
        <v>303</v>
      </c>
      <c r="G144" s="3">
        <v>297</v>
      </c>
      <c r="H144" s="3">
        <v>543</v>
      </c>
      <c r="I144" s="3">
        <v>669</v>
      </c>
    </row>
    <row r="145" spans="1:9" x14ac:dyDescent="0.45">
      <c r="A145" s="2" t="s">
        <v>109</v>
      </c>
      <c r="B145" s="3">
        <v>-1097</v>
      </c>
      <c r="C145" s="3">
        <v>-1173</v>
      </c>
      <c r="D145" s="3">
        <v>-724</v>
      </c>
      <c r="E145" s="3">
        <v>-1456</v>
      </c>
      <c r="F145" s="3">
        <v>-1810</v>
      </c>
      <c r="G145" s="3">
        <v>-1967</v>
      </c>
      <c r="H145" s="3">
        <v>-2261</v>
      </c>
      <c r="I145" s="3">
        <v>-2219</v>
      </c>
    </row>
    <row r="146" spans="1:9" ht="14.65" thickBot="1" x14ac:dyDescent="0.5">
      <c r="A146" s="6" t="s">
        <v>113</v>
      </c>
      <c r="B146" s="7">
        <f t="shared" ref="B146" si="44">+SUM(B143:B145)</f>
        <v>4233</v>
      </c>
      <c r="C146" s="7">
        <f t="shared" ref="C146" si="45">+SUM(C143:C145)</f>
        <v>4642</v>
      </c>
      <c r="D146" s="7">
        <f t="shared" ref="D146" si="46">+SUM(D143:D145)</f>
        <v>4945</v>
      </c>
      <c r="E146" s="7">
        <f t="shared" ref="E146" si="47">+SUM(E143:E145)</f>
        <v>4379</v>
      </c>
      <c r="F146" s="7">
        <f t="shared" ref="F146" si="48">+SUM(F143:F145)</f>
        <v>4850</v>
      </c>
      <c r="G146" s="7">
        <f t="shared" ref="G146" si="49">+SUM(G143:G145)</f>
        <v>2976</v>
      </c>
      <c r="H146" s="7">
        <f t="shared" ref="H146" si="50">+SUM(H143:H145)</f>
        <v>6923</v>
      </c>
      <c r="I146" s="7">
        <f>+SUM(I143:I145)</f>
        <v>6856</v>
      </c>
    </row>
    <row r="147" spans="1:9" s="12" customFormat="1" ht="14.65" thickTop="1" x14ac:dyDescent="0.45">
      <c r="A147" s="12" t="s">
        <v>112</v>
      </c>
      <c r="B147" s="13">
        <f t="shared" ref="B147:H147" si="51">+B146-B10-B8</f>
        <v>0</v>
      </c>
      <c r="C147" s="13">
        <f t="shared" si="51"/>
        <v>0</v>
      </c>
      <c r="D147" s="13">
        <f t="shared" si="51"/>
        <v>0</v>
      </c>
      <c r="E147" s="13">
        <f t="shared" si="51"/>
        <v>0</v>
      </c>
      <c r="F147" s="13">
        <f t="shared" si="51"/>
        <v>0</v>
      </c>
      <c r="G147" s="13">
        <f t="shared" si="51"/>
        <v>0</v>
      </c>
      <c r="H147" s="13">
        <f t="shared" si="51"/>
        <v>0</v>
      </c>
      <c r="I147" s="13">
        <f>+I146-I10-I8</f>
        <v>0</v>
      </c>
    </row>
    <row r="148" spans="1:9" x14ac:dyDescent="0.45">
      <c r="A148" s="1" t="s">
        <v>118</v>
      </c>
    </row>
    <row r="149" spans="1:9" x14ac:dyDescent="0.45">
      <c r="A149" s="2" t="s">
        <v>101</v>
      </c>
      <c r="B149" s="3">
        <v>632</v>
      </c>
      <c r="C149" s="3">
        <v>742</v>
      </c>
      <c r="D149" s="3">
        <v>819</v>
      </c>
      <c r="E149" s="3">
        <v>848</v>
      </c>
      <c r="F149" s="3">
        <v>814</v>
      </c>
      <c r="G149" s="3">
        <v>645</v>
      </c>
      <c r="H149" s="3">
        <v>617</v>
      </c>
      <c r="I149" s="3">
        <v>639</v>
      </c>
    </row>
    <row r="150" spans="1:9" x14ac:dyDescent="0.45">
      <c r="A150" s="2" t="s">
        <v>102</v>
      </c>
      <c r="B150" s="3">
        <v>498</v>
      </c>
      <c r="C150" s="3">
        <v>639</v>
      </c>
      <c r="D150" s="3">
        <v>709</v>
      </c>
      <c r="E150" s="3">
        <v>849</v>
      </c>
      <c r="F150" s="3">
        <v>929</v>
      </c>
      <c r="G150" s="3">
        <v>885</v>
      </c>
      <c r="H150" s="3">
        <v>982</v>
      </c>
      <c r="I150" s="3">
        <v>920</v>
      </c>
    </row>
    <row r="151" spans="1:9" x14ac:dyDescent="0.45">
      <c r="A151" s="2" t="s">
        <v>103</v>
      </c>
      <c r="B151" s="3">
        <v>254</v>
      </c>
      <c r="C151" s="3">
        <v>234</v>
      </c>
      <c r="D151" s="3">
        <v>225</v>
      </c>
      <c r="E151" s="3">
        <v>256</v>
      </c>
      <c r="F151" s="3">
        <v>237</v>
      </c>
      <c r="G151" s="3">
        <v>214</v>
      </c>
      <c r="H151" s="3">
        <v>288</v>
      </c>
      <c r="I151" s="3">
        <v>303</v>
      </c>
    </row>
    <row r="152" spans="1:9" x14ac:dyDescent="0.45">
      <c r="A152" s="2" t="s">
        <v>119</v>
      </c>
      <c r="B152" s="3">
        <v>308</v>
      </c>
      <c r="C152" s="3">
        <v>332</v>
      </c>
      <c r="D152" s="3">
        <v>340</v>
      </c>
      <c r="E152" s="3">
        <v>339</v>
      </c>
      <c r="F152" s="3">
        <v>326</v>
      </c>
      <c r="G152" s="3">
        <v>296</v>
      </c>
      <c r="H152" s="3">
        <v>304</v>
      </c>
      <c r="I152" s="3">
        <v>274</v>
      </c>
    </row>
    <row r="153" spans="1:9" x14ac:dyDescent="0.45">
      <c r="A153" s="2" t="s">
        <v>108</v>
      </c>
      <c r="B153" s="3">
        <v>484</v>
      </c>
      <c r="C153" s="3">
        <v>511</v>
      </c>
      <c r="D153" s="3">
        <v>533</v>
      </c>
      <c r="E153" s="3">
        <v>597</v>
      </c>
      <c r="F153" s="3">
        <v>665</v>
      </c>
      <c r="G153" s="3">
        <v>830</v>
      </c>
      <c r="H153" s="3">
        <v>780</v>
      </c>
      <c r="I153" s="3">
        <v>789</v>
      </c>
    </row>
    <row r="154" spans="1:9" x14ac:dyDescent="0.45">
      <c r="A154" s="4" t="s">
        <v>120</v>
      </c>
      <c r="B154" s="5">
        <f t="shared" ref="B154:I154" si="52">+SUM(B149:B153)</f>
        <v>2176</v>
      </c>
      <c r="C154" s="5">
        <f t="shared" si="52"/>
        <v>2458</v>
      </c>
      <c r="D154" s="5">
        <f t="shared" si="52"/>
        <v>2626</v>
      </c>
      <c r="E154" s="5">
        <f t="shared" si="52"/>
        <v>2889</v>
      </c>
      <c r="F154" s="5">
        <f t="shared" si="52"/>
        <v>2971</v>
      </c>
      <c r="G154" s="5">
        <f t="shared" si="52"/>
        <v>2870</v>
      </c>
      <c r="H154" s="5">
        <f t="shared" si="52"/>
        <v>2971</v>
      </c>
      <c r="I154" s="5">
        <f t="shared" si="52"/>
        <v>2925</v>
      </c>
    </row>
    <row r="155" spans="1:9" x14ac:dyDescent="0.45">
      <c r="A155" s="2" t="s">
        <v>105</v>
      </c>
      <c r="B155" s="3">
        <v>122</v>
      </c>
      <c r="C155" s="3">
        <v>125</v>
      </c>
      <c r="D155" s="3">
        <v>125</v>
      </c>
      <c r="E155" s="3">
        <v>115</v>
      </c>
      <c r="F155" s="3">
        <v>100</v>
      </c>
      <c r="G155" s="3">
        <v>80</v>
      </c>
      <c r="H155" s="3">
        <v>63</v>
      </c>
      <c r="I155" s="3">
        <v>49</v>
      </c>
    </row>
    <row r="156" spans="1:9" x14ac:dyDescent="0.45">
      <c r="A156" s="2" t="s">
        <v>109</v>
      </c>
      <c r="B156" s="3">
        <v>713</v>
      </c>
      <c r="C156" s="3">
        <v>937</v>
      </c>
      <c r="D156" s="3">
        <v>1238</v>
      </c>
      <c r="E156" s="3">
        <v>1450</v>
      </c>
      <c r="F156" s="3">
        <v>1673</v>
      </c>
      <c r="G156" s="3">
        <v>1916</v>
      </c>
      <c r="H156" s="3">
        <v>1870</v>
      </c>
      <c r="I156" s="3">
        <v>1817</v>
      </c>
    </row>
    <row r="157" spans="1:9" ht="14.65" thickBot="1" x14ac:dyDescent="0.5">
      <c r="A157" s="6" t="s">
        <v>121</v>
      </c>
      <c r="B157" s="7">
        <f t="shared" ref="B157:H157" si="53">+SUM(B154:B156)</f>
        <v>3011</v>
      </c>
      <c r="C157" s="7">
        <f t="shared" si="53"/>
        <v>3520</v>
      </c>
      <c r="D157" s="7">
        <f t="shared" si="53"/>
        <v>3989</v>
      </c>
      <c r="E157" s="7">
        <f t="shared" si="53"/>
        <v>4454</v>
      </c>
      <c r="F157" s="7">
        <f t="shared" si="53"/>
        <v>4744</v>
      </c>
      <c r="G157" s="7">
        <f t="shared" si="53"/>
        <v>4866</v>
      </c>
      <c r="H157" s="7">
        <f t="shared" si="53"/>
        <v>4904</v>
      </c>
      <c r="I157" s="7">
        <f>+SUM(I154:I156)</f>
        <v>4791</v>
      </c>
    </row>
    <row r="158" spans="1:9" ht="14.65" thickTop="1" x14ac:dyDescent="0.45">
      <c r="A158" s="12" t="s">
        <v>112</v>
      </c>
      <c r="B158" s="13">
        <f t="shared" ref="B158:H158" si="54">+B157-B31</f>
        <v>0</v>
      </c>
      <c r="C158" s="13">
        <f t="shared" si="54"/>
        <v>0</v>
      </c>
      <c r="D158" s="13">
        <f t="shared" si="54"/>
        <v>0</v>
      </c>
      <c r="E158" s="13">
        <f t="shared" si="54"/>
        <v>0</v>
      </c>
      <c r="F158" s="13">
        <f t="shared" si="54"/>
        <v>0</v>
      </c>
      <c r="G158" s="13">
        <f t="shared" si="54"/>
        <v>0</v>
      </c>
      <c r="H158" s="13">
        <f t="shared" si="54"/>
        <v>0</v>
      </c>
      <c r="I158" s="13">
        <f>+I157-I31</f>
        <v>0</v>
      </c>
    </row>
    <row r="159" spans="1:9" x14ac:dyDescent="0.45">
      <c r="A159" s="1" t="s">
        <v>123</v>
      </c>
    </row>
    <row r="160" spans="1:9" x14ac:dyDescent="0.45">
      <c r="A160" s="2" t="s">
        <v>101</v>
      </c>
      <c r="B160" s="3">
        <v>208</v>
      </c>
      <c r="C160" s="3">
        <v>242</v>
      </c>
      <c r="D160" s="3">
        <v>223</v>
      </c>
      <c r="E160" s="3">
        <v>196</v>
      </c>
      <c r="F160" s="3">
        <v>117</v>
      </c>
      <c r="G160" s="3">
        <v>110</v>
      </c>
      <c r="H160" s="3">
        <v>98</v>
      </c>
      <c r="I160" s="3">
        <v>146</v>
      </c>
    </row>
    <row r="161" spans="1:9" x14ac:dyDescent="0.45">
      <c r="A161" s="2" t="s">
        <v>102</v>
      </c>
      <c r="B161" s="3">
        <v>236</v>
      </c>
      <c r="C161" s="3">
        <v>234</v>
      </c>
      <c r="D161" s="3">
        <v>173</v>
      </c>
      <c r="E161" s="3">
        <v>240</v>
      </c>
      <c r="F161" s="3">
        <v>233</v>
      </c>
      <c r="G161" s="3">
        <v>139</v>
      </c>
      <c r="H161" s="3">
        <v>153</v>
      </c>
      <c r="I161" s="3">
        <v>197</v>
      </c>
    </row>
    <row r="162" spans="1:9" x14ac:dyDescent="0.45">
      <c r="A162" s="2" t="s">
        <v>103</v>
      </c>
      <c r="B162" s="3">
        <v>69</v>
      </c>
      <c r="C162" s="3">
        <v>44</v>
      </c>
      <c r="D162" s="3">
        <v>51</v>
      </c>
      <c r="E162" s="3">
        <v>76</v>
      </c>
      <c r="F162" s="3">
        <v>49</v>
      </c>
      <c r="G162" s="3">
        <v>28</v>
      </c>
      <c r="H162" s="3">
        <v>94</v>
      </c>
      <c r="I162" s="3">
        <v>78</v>
      </c>
    </row>
    <row r="163" spans="1:9" x14ac:dyDescent="0.45">
      <c r="A163" s="2" t="s">
        <v>119</v>
      </c>
      <c r="B163" s="3">
        <v>52</v>
      </c>
      <c r="C163" s="3">
        <v>62</v>
      </c>
      <c r="D163" s="3">
        <v>59</v>
      </c>
      <c r="E163" s="3">
        <v>49</v>
      </c>
      <c r="F163" s="3">
        <v>47</v>
      </c>
      <c r="G163" s="3">
        <v>41</v>
      </c>
      <c r="H163" s="3">
        <v>54</v>
      </c>
      <c r="I163" s="3">
        <v>56</v>
      </c>
    </row>
    <row r="164" spans="1:9" x14ac:dyDescent="0.45">
      <c r="A164" s="2" t="s">
        <v>108</v>
      </c>
      <c r="B164" s="3">
        <v>225</v>
      </c>
      <c r="C164" s="3">
        <v>258</v>
      </c>
      <c r="D164" s="3">
        <v>278</v>
      </c>
      <c r="E164" s="3">
        <v>286</v>
      </c>
      <c r="F164" s="3">
        <v>278</v>
      </c>
      <c r="G164" s="3">
        <v>438</v>
      </c>
      <c r="H164" s="3">
        <v>278</v>
      </c>
      <c r="I164" s="3">
        <v>222</v>
      </c>
    </row>
    <row r="165" spans="1:9" x14ac:dyDescent="0.45">
      <c r="A165" s="4" t="s">
        <v>120</v>
      </c>
      <c r="B165" s="5">
        <f t="shared" ref="B165:I165" si="55">+SUM(B160:B164)</f>
        <v>790</v>
      </c>
      <c r="C165" s="5">
        <f t="shared" si="55"/>
        <v>840</v>
      </c>
      <c r="D165" s="5">
        <f t="shared" si="55"/>
        <v>784</v>
      </c>
      <c r="E165" s="5">
        <f t="shared" si="55"/>
        <v>847</v>
      </c>
      <c r="F165" s="5">
        <f t="shared" si="55"/>
        <v>724</v>
      </c>
      <c r="G165" s="5">
        <f t="shared" si="55"/>
        <v>756</v>
      </c>
      <c r="H165" s="5">
        <f t="shared" si="55"/>
        <v>677</v>
      </c>
      <c r="I165" s="5">
        <f t="shared" si="55"/>
        <v>699</v>
      </c>
    </row>
    <row r="166" spans="1:9" x14ac:dyDescent="0.45">
      <c r="A166" s="2" t="s">
        <v>105</v>
      </c>
      <c r="B166" s="3">
        <v>69</v>
      </c>
      <c r="C166" s="3">
        <v>39</v>
      </c>
      <c r="D166" s="3">
        <v>30</v>
      </c>
      <c r="E166" s="3">
        <v>22</v>
      </c>
      <c r="F166" s="3">
        <v>28</v>
      </c>
      <c r="G166" s="3">
        <v>10</v>
      </c>
      <c r="H166" s="3">
        <v>7</v>
      </c>
      <c r="I166" s="3">
        <v>9</v>
      </c>
    </row>
    <row r="167" spans="1:9" x14ac:dyDescent="0.45">
      <c r="A167" s="2" t="s">
        <v>109</v>
      </c>
      <c r="B167" s="3">
        <f t="shared" ref="B167:H167" si="56">-(SUM(B165:B166)+B82)</f>
        <v>104</v>
      </c>
      <c r="C167" s="3">
        <f t="shared" si="56"/>
        <v>264</v>
      </c>
      <c r="D167" s="3">
        <f t="shared" si="56"/>
        <v>291</v>
      </c>
      <c r="E167" s="3">
        <f t="shared" si="56"/>
        <v>159</v>
      </c>
      <c r="F167" s="3">
        <f t="shared" si="56"/>
        <v>367</v>
      </c>
      <c r="G167" s="3">
        <f t="shared" si="56"/>
        <v>320</v>
      </c>
      <c r="H167" s="3">
        <f t="shared" si="56"/>
        <v>11</v>
      </c>
      <c r="I167" s="3">
        <f>-(SUM(I165:I166)+I82)</f>
        <v>50</v>
      </c>
    </row>
    <row r="168" spans="1:9" ht="14.65" thickBot="1" x14ac:dyDescent="0.5">
      <c r="A168" s="6" t="s">
        <v>124</v>
      </c>
      <c r="B168" s="7">
        <f t="shared" ref="B168:H168" si="57">+SUM(B165:B167)</f>
        <v>963</v>
      </c>
      <c r="C168" s="7">
        <f t="shared" si="57"/>
        <v>1143</v>
      </c>
      <c r="D168" s="7">
        <f t="shared" si="57"/>
        <v>1105</v>
      </c>
      <c r="E168" s="7">
        <f t="shared" si="57"/>
        <v>1028</v>
      </c>
      <c r="F168" s="7">
        <f t="shared" si="57"/>
        <v>1119</v>
      </c>
      <c r="G168" s="7">
        <f t="shared" si="57"/>
        <v>1086</v>
      </c>
      <c r="H168" s="7">
        <f t="shared" si="57"/>
        <v>695</v>
      </c>
      <c r="I168" s="7">
        <f>+SUM(I165:I167)</f>
        <v>758</v>
      </c>
    </row>
    <row r="169" spans="1:9" ht="14.65" thickTop="1" x14ac:dyDescent="0.45">
      <c r="A169" s="12" t="s">
        <v>112</v>
      </c>
      <c r="B169" s="13">
        <f t="shared" ref="B169:H169" si="58">+B168+B82</f>
        <v>0</v>
      </c>
      <c r="C169" s="13">
        <f t="shared" si="58"/>
        <v>0</v>
      </c>
      <c r="D169" s="13">
        <f t="shared" si="58"/>
        <v>0</v>
      </c>
      <c r="E169" s="13">
        <f t="shared" si="58"/>
        <v>0</v>
      </c>
      <c r="F169" s="13">
        <f t="shared" si="58"/>
        <v>0</v>
      </c>
      <c r="G169" s="13">
        <f t="shared" si="58"/>
        <v>0</v>
      </c>
      <c r="H169" s="13">
        <f t="shared" si="58"/>
        <v>0</v>
      </c>
      <c r="I169" s="13">
        <f>+I168+I82</f>
        <v>0</v>
      </c>
    </row>
    <row r="170" spans="1:9" x14ac:dyDescent="0.45">
      <c r="A170" s="1" t="s">
        <v>125</v>
      </c>
    </row>
    <row r="171" spans="1:9" x14ac:dyDescent="0.45">
      <c r="A171" s="2" t="s">
        <v>101</v>
      </c>
      <c r="B171" s="3">
        <v>121</v>
      </c>
      <c r="C171" s="3">
        <v>133</v>
      </c>
      <c r="D171" s="3">
        <v>140</v>
      </c>
      <c r="E171" s="3">
        <v>160</v>
      </c>
      <c r="F171" s="3">
        <v>149</v>
      </c>
      <c r="G171" s="3">
        <v>148</v>
      </c>
      <c r="H171" s="3">
        <v>130</v>
      </c>
      <c r="I171" s="3">
        <v>124</v>
      </c>
    </row>
    <row r="172" spans="1:9" x14ac:dyDescent="0.45">
      <c r="A172" s="2" t="s">
        <v>102</v>
      </c>
      <c r="B172" s="3">
        <v>87</v>
      </c>
      <c r="C172" s="3">
        <v>85</v>
      </c>
      <c r="D172" s="3">
        <v>106</v>
      </c>
      <c r="E172" s="3">
        <v>116</v>
      </c>
      <c r="F172" s="3">
        <v>111</v>
      </c>
      <c r="G172" s="3">
        <v>132</v>
      </c>
      <c r="H172" s="3">
        <v>136</v>
      </c>
      <c r="I172" s="3">
        <v>134</v>
      </c>
    </row>
    <row r="173" spans="1:9" x14ac:dyDescent="0.45">
      <c r="A173" s="2" t="s">
        <v>103</v>
      </c>
      <c r="B173" s="3">
        <v>46</v>
      </c>
      <c r="C173" s="3">
        <v>48</v>
      </c>
      <c r="D173" s="3">
        <v>54</v>
      </c>
      <c r="E173" s="3">
        <v>56</v>
      </c>
      <c r="F173" s="3">
        <v>50</v>
      </c>
      <c r="G173" s="3">
        <v>44</v>
      </c>
      <c r="H173" s="3">
        <v>46</v>
      </c>
      <c r="I173" s="3">
        <v>41</v>
      </c>
    </row>
    <row r="174" spans="1:9" x14ac:dyDescent="0.45">
      <c r="A174" s="2" t="s">
        <v>107</v>
      </c>
      <c r="B174" s="3">
        <v>49</v>
      </c>
      <c r="C174" s="3">
        <v>42</v>
      </c>
      <c r="D174" s="3">
        <v>54</v>
      </c>
      <c r="E174" s="3">
        <v>55</v>
      </c>
      <c r="F174" s="3">
        <v>53</v>
      </c>
      <c r="G174" s="3">
        <v>46</v>
      </c>
      <c r="H174" s="3">
        <v>43</v>
      </c>
      <c r="I174" s="3">
        <v>42</v>
      </c>
    </row>
    <row r="175" spans="1:9" x14ac:dyDescent="0.45">
      <c r="A175" s="2" t="s">
        <v>108</v>
      </c>
      <c r="B175" s="3">
        <v>210</v>
      </c>
      <c r="C175" s="3">
        <v>230</v>
      </c>
      <c r="D175" s="3">
        <v>233</v>
      </c>
      <c r="E175" s="3">
        <v>217</v>
      </c>
      <c r="F175" s="3">
        <v>195</v>
      </c>
      <c r="G175" s="3">
        <v>214</v>
      </c>
      <c r="H175" s="3">
        <v>222</v>
      </c>
      <c r="I175" s="3">
        <v>220</v>
      </c>
    </row>
    <row r="176" spans="1:9" x14ac:dyDescent="0.45">
      <c r="A176" s="4" t="s">
        <v>120</v>
      </c>
      <c r="B176" s="5">
        <f t="shared" ref="B176:I176" si="59">+SUM(B171:B175)</f>
        <v>513</v>
      </c>
      <c r="C176" s="5">
        <f t="shared" si="59"/>
        <v>538</v>
      </c>
      <c r="D176" s="5">
        <f t="shared" si="59"/>
        <v>587</v>
      </c>
      <c r="E176" s="5">
        <f t="shared" si="59"/>
        <v>604</v>
      </c>
      <c r="F176" s="5">
        <f t="shared" si="59"/>
        <v>558</v>
      </c>
      <c r="G176" s="5">
        <f t="shared" si="59"/>
        <v>584</v>
      </c>
      <c r="H176" s="5">
        <f t="shared" si="59"/>
        <v>577</v>
      </c>
      <c r="I176" s="5">
        <f t="shared" si="59"/>
        <v>561</v>
      </c>
    </row>
    <row r="177" spans="1:9" x14ac:dyDescent="0.45">
      <c r="A177" s="2" t="s">
        <v>105</v>
      </c>
      <c r="B177" s="3">
        <v>18</v>
      </c>
      <c r="C177" s="3">
        <v>27</v>
      </c>
      <c r="D177" s="3">
        <v>28</v>
      </c>
      <c r="E177" s="3">
        <v>33</v>
      </c>
      <c r="F177" s="3">
        <v>31</v>
      </c>
      <c r="G177" s="3">
        <v>25</v>
      </c>
      <c r="H177" s="3">
        <v>26</v>
      </c>
      <c r="I177" s="3">
        <v>22</v>
      </c>
    </row>
    <row r="178" spans="1:9" x14ac:dyDescent="0.45">
      <c r="A178" s="2" t="s">
        <v>109</v>
      </c>
      <c r="B178" s="3">
        <v>75</v>
      </c>
      <c r="C178" s="3">
        <v>84</v>
      </c>
      <c r="D178" s="3">
        <v>91</v>
      </c>
      <c r="E178" s="3">
        <v>110</v>
      </c>
      <c r="F178" s="3">
        <v>116</v>
      </c>
      <c r="G178" s="3">
        <v>112</v>
      </c>
      <c r="H178" s="3">
        <v>141</v>
      </c>
      <c r="I178" s="3">
        <v>134</v>
      </c>
    </row>
    <row r="179" spans="1:9" ht="14.65" thickBot="1" x14ac:dyDescent="0.5">
      <c r="A179" s="6" t="s">
        <v>126</v>
      </c>
      <c r="B179" s="7">
        <f t="shared" ref="B179:H179" si="60">+SUM(B176:B178)</f>
        <v>606</v>
      </c>
      <c r="C179" s="7">
        <f t="shared" si="60"/>
        <v>649</v>
      </c>
      <c r="D179" s="7">
        <f t="shared" si="60"/>
        <v>706</v>
      </c>
      <c r="E179" s="7">
        <f t="shared" si="60"/>
        <v>747</v>
      </c>
      <c r="F179" s="7">
        <f t="shared" si="60"/>
        <v>705</v>
      </c>
      <c r="G179" s="7">
        <f t="shared" si="60"/>
        <v>721</v>
      </c>
      <c r="H179" s="7">
        <f t="shared" si="60"/>
        <v>744</v>
      </c>
      <c r="I179" s="7">
        <f>+SUM(I176:I178)</f>
        <v>717</v>
      </c>
    </row>
    <row r="180" spans="1:9" ht="14.65" thickTop="1" x14ac:dyDescent="0.45">
      <c r="A180" s="12" t="s">
        <v>112</v>
      </c>
      <c r="B180" s="13">
        <f t="shared" ref="B180:H180" si="61">+B179-B66</f>
        <v>0</v>
      </c>
      <c r="C180" s="13">
        <f t="shared" si="61"/>
        <v>0</v>
      </c>
      <c r="D180" s="13">
        <f t="shared" si="61"/>
        <v>0</v>
      </c>
      <c r="E180" s="13">
        <f t="shared" si="61"/>
        <v>0</v>
      </c>
      <c r="F180" s="13">
        <f t="shared" si="61"/>
        <v>0</v>
      </c>
      <c r="G180" s="13">
        <f t="shared" si="61"/>
        <v>0</v>
      </c>
      <c r="H180" s="13">
        <f t="shared" si="61"/>
        <v>0</v>
      </c>
      <c r="I180" s="13">
        <f>+I179-I66</f>
        <v>0</v>
      </c>
    </row>
    <row r="181" spans="1:9" x14ac:dyDescent="0.45">
      <c r="A181" s="14" t="s">
        <v>127</v>
      </c>
      <c r="B181" s="14"/>
      <c r="C181" s="14"/>
      <c r="D181" s="14"/>
      <c r="E181" s="14"/>
      <c r="F181" s="14"/>
      <c r="G181" s="14"/>
      <c r="H181" s="14"/>
      <c r="I181" s="14"/>
    </row>
    <row r="182" spans="1:9" x14ac:dyDescent="0.45">
      <c r="A182" s="28" t="s">
        <v>128</v>
      </c>
    </row>
    <row r="183" spans="1:9" x14ac:dyDescent="0.45">
      <c r="A183" s="33" t="s">
        <v>101</v>
      </c>
      <c r="B183" s="3">
        <v>0</v>
      </c>
      <c r="C183" s="34">
        <f t="shared" ref="C183:H198" si="62">(C111-B111)/B111</f>
        <v>7.4526928675400297E-2</v>
      </c>
      <c r="D183" s="34">
        <f t="shared" si="62"/>
        <v>3.061500948252506E-2</v>
      </c>
      <c r="E183" s="34">
        <f t="shared" si="62"/>
        <v>-2.3725026288117772E-2</v>
      </c>
      <c r="F183" s="34">
        <f t="shared" si="62"/>
        <v>7.0481319421070346E-2</v>
      </c>
      <c r="G183" s="34">
        <f t="shared" si="62"/>
        <v>-8.9171173437303478E-2</v>
      </c>
      <c r="H183" s="34">
        <f>(H111-G111)/G111</f>
        <v>0.18606738470035902</v>
      </c>
      <c r="I183" s="34">
        <v>7.0000000000000007E-2</v>
      </c>
    </row>
    <row r="184" spans="1:9" x14ac:dyDescent="0.45">
      <c r="A184" s="31" t="s">
        <v>114</v>
      </c>
      <c r="B184" s="3">
        <v>0</v>
      </c>
      <c r="C184" s="30">
        <f t="shared" si="62"/>
        <v>9.3228309428638606E-2</v>
      </c>
      <c r="D184" s="30">
        <f t="shared" si="62"/>
        <v>4.1402301322722872E-2</v>
      </c>
      <c r="E184" s="30">
        <f t="shared" si="62"/>
        <v>-3.7381247418422137E-2</v>
      </c>
      <c r="F184" s="30">
        <f t="shared" si="62"/>
        <v>7.7558463848959452E-2</v>
      </c>
      <c r="G184" s="30">
        <f t="shared" si="62"/>
        <v>-7.1279243404678949E-2</v>
      </c>
      <c r="H184" s="30">
        <f t="shared" si="62"/>
        <v>0.24815092721620752</v>
      </c>
      <c r="I184" s="30">
        <v>0.05</v>
      </c>
    </row>
    <row r="185" spans="1:9" x14ac:dyDescent="0.45">
      <c r="A185" s="31" t="s">
        <v>115</v>
      </c>
      <c r="B185" s="3">
        <v>0</v>
      </c>
      <c r="C185" s="30">
        <f t="shared" si="62"/>
        <v>7.6190476190476197E-2</v>
      </c>
      <c r="D185" s="30">
        <f t="shared" si="62"/>
        <v>2.9498525073746312E-2</v>
      </c>
      <c r="E185" s="30">
        <f t="shared" si="62"/>
        <v>1.0642652476463364E-2</v>
      </c>
      <c r="F185" s="30">
        <f t="shared" si="62"/>
        <v>6.5208586472255969E-2</v>
      </c>
      <c r="G185" s="30">
        <f t="shared" si="62"/>
        <v>-0.11806083650190113</v>
      </c>
      <c r="H185" s="30">
        <f t="shared" si="62"/>
        <v>8.3854278939426596E-2</v>
      </c>
      <c r="I185" s="30">
        <v>0.09</v>
      </c>
    </row>
    <row r="186" spans="1:9" x14ac:dyDescent="0.45">
      <c r="A186" s="31" t="s">
        <v>116</v>
      </c>
      <c r="B186" s="3">
        <v>0</v>
      </c>
      <c r="C186" s="30">
        <f t="shared" si="62"/>
        <v>-0.12742718446601942</v>
      </c>
      <c r="D186" s="30">
        <f t="shared" si="62"/>
        <v>-0.10152990264255911</v>
      </c>
      <c r="E186" s="30">
        <f t="shared" si="62"/>
        <v>-7.8947368421052627E-2</v>
      </c>
      <c r="F186" s="30">
        <f t="shared" si="62"/>
        <v>3.3613445378151263E-3</v>
      </c>
      <c r="G186" s="30">
        <f t="shared" si="62"/>
        <v>-0.135678391959799</v>
      </c>
      <c r="H186" s="30">
        <f t="shared" si="62"/>
        <v>-1.7441860465116279E-2</v>
      </c>
      <c r="I186" s="30">
        <v>0.25</v>
      </c>
    </row>
    <row r="187" spans="1:9" x14ac:dyDescent="0.45">
      <c r="A187" s="33" t="s">
        <v>102</v>
      </c>
      <c r="B187" s="3">
        <v>0</v>
      </c>
      <c r="C187" s="34">
        <f t="shared" si="62"/>
        <v>2.6522593320235755E-2</v>
      </c>
      <c r="D187" s="34">
        <f t="shared" si="62"/>
        <v>8.9542036910457964E-2</v>
      </c>
      <c r="E187" s="34">
        <f t="shared" si="62"/>
        <v>0.15959849435382686</v>
      </c>
      <c r="F187" s="34">
        <f t="shared" si="62"/>
        <v>6.1674962129409219E-2</v>
      </c>
      <c r="G187" s="34">
        <f t="shared" si="62"/>
        <v>-4.7390949857317573E-2</v>
      </c>
      <c r="H187" s="34">
        <f t="shared" si="62"/>
        <v>0.22563389322777361</v>
      </c>
      <c r="I187" s="34">
        <v>0.12</v>
      </c>
    </row>
    <row r="188" spans="1:9" x14ac:dyDescent="0.45">
      <c r="A188" s="31" t="s">
        <v>114</v>
      </c>
      <c r="B188" s="3">
        <v>0</v>
      </c>
      <c r="C188" s="30">
        <f t="shared" si="62"/>
        <v>3.4871358707208165E-2</v>
      </c>
      <c r="D188" s="30">
        <f t="shared" si="62"/>
        <v>6.6776248202177937E-2</v>
      </c>
      <c r="E188" s="30">
        <f t="shared" si="62"/>
        <v>0.13154853620955315</v>
      </c>
      <c r="F188" s="30">
        <f t="shared" si="62"/>
        <v>7.114893617021277E-2</v>
      </c>
      <c r="G188" s="30">
        <f t="shared" si="62"/>
        <v>-6.3721595423486418E-2</v>
      </c>
      <c r="H188" s="30">
        <f t="shared" si="62"/>
        <v>0.18295994568906992</v>
      </c>
      <c r="I188" s="30">
        <v>0.09</v>
      </c>
    </row>
    <row r="189" spans="1:9" x14ac:dyDescent="0.45">
      <c r="A189" s="31" t="s">
        <v>115</v>
      </c>
      <c r="B189" s="3">
        <v>0</v>
      </c>
      <c r="C189" s="30">
        <f t="shared" si="62"/>
        <v>1.9502681618722574E-2</v>
      </c>
      <c r="D189" s="30">
        <f t="shared" si="62"/>
        <v>0.14538498326159732</v>
      </c>
      <c r="E189" s="30">
        <f t="shared" si="62"/>
        <v>0.22755741127348644</v>
      </c>
      <c r="F189" s="30">
        <f t="shared" si="62"/>
        <v>0.05</v>
      </c>
      <c r="G189" s="30">
        <f t="shared" si="62"/>
        <v>-1.101392938127632E-2</v>
      </c>
      <c r="H189" s="30">
        <f t="shared" si="62"/>
        <v>0.30887651490337376</v>
      </c>
      <c r="I189" s="30">
        <v>0.16</v>
      </c>
    </row>
    <row r="190" spans="1:9" x14ac:dyDescent="0.45">
      <c r="A190" s="31" t="s">
        <v>116</v>
      </c>
      <c r="B190" s="3">
        <v>0</v>
      </c>
      <c r="C190" s="30">
        <f t="shared" si="62"/>
        <v>-4.0322580645161289E-2</v>
      </c>
      <c r="D190" s="30">
        <f t="shared" si="62"/>
        <v>7.2829131652661069E-2</v>
      </c>
      <c r="E190" s="30">
        <f t="shared" si="62"/>
        <v>0.11488250652741515</v>
      </c>
      <c r="F190" s="30">
        <f t="shared" si="62"/>
        <v>1.1709601873536301E-2</v>
      </c>
      <c r="G190" s="30">
        <f t="shared" si="62"/>
        <v>-6.9444444444444448E-2</v>
      </c>
      <c r="H190" s="30">
        <f t="shared" si="62"/>
        <v>0.21890547263681592</v>
      </c>
      <c r="I190" s="30">
        <v>0.17</v>
      </c>
    </row>
    <row r="191" spans="1:9" x14ac:dyDescent="0.45">
      <c r="A191" s="33" t="s">
        <v>103</v>
      </c>
      <c r="B191" s="3">
        <v>0</v>
      </c>
      <c r="C191" s="34">
        <f t="shared" si="62"/>
        <v>0.23410498858819692</v>
      </c>
      <c r="D191" s="34">
        <f t="shared" si="62"/>
        <v>0.11941875825627477</v>
      </c>
      <c r="E191" s="34">
        <f t="shared" si="62"/>
        <v>0.21170639603493038</v>
      </c>
      <c r="F191" s="34">
        <f t="shared" si="62"/>
        <v>0.20919361121932217</v>
      </c>
      <c r="G191" s="34">
        <f t="shared" si="62"/>
        <v>7.5869845360824736E-2</v>
      </c>
      <c r="H191" s="34">
        <f t="shared" si="62"/>
        <v>0.24120377301991316</v>
      </c>
      <c r="I191" s="34">
        <v>-0.13</v>
      </c>
    </row>
    <row r="192" spans="1:9" x14ac:dyDescent="0.45">
      <c r="A192" s="31" t="s">
        <v>114</v>
      </c>
      <c r="B192" s="3">
        <v>0</v>
      </c>
      <c r="C192" s="30">
        <f t="shared" si="62"/>
        <v>0.28918650793650796</v>
      </c>
      <c r="D192" s="30">
        <f t="shared" si="62"/>
        <v>0.12350904193920739</v>
      </c>
      <c r="E192" s="30">
        <f t="shared" si="62"/>
        <v>0.19726027397260273</v>
      </c>
      <c r="F192" s="30">
        <f t="shared" si="62"/>
        <v>0.21910755148741418</v>
      </c>
      <c r="G192" s="30">
        <f t="shared" si="62"/>
        <v>8.7517597372125763E-2</v>
      </c>
      <c r="H192" s="30">
        <f t="shared" si="62"/>
        <v>0.24012944983818771</v>
      </c>
      <c r="I192" s="30">
        <v>-0.1</v>
      </c>
    </row>
    <row r="193" spans="1:9" x14ac:dyDescent="0.45">
      <c r="A193" s="31" t="s">
        <v>115</v>
      </c>
      <c r="B193" s="3">
        <v>0</v>
      </c>
      <c r="C193" s="30">
        <f t="shared" si="62"/>
        <v>0.14054054054054055</v>
      </c>
      <c r="D193" s="30">
        <f t="shared" si="62"/>
        <v>0.12606635071090047</v>
      </c>
      <c r="E193" s="30">
        <f t="shared" si="62"/>
        <v>0.26936026936026936</v>
      </c>
      <c r="F193" s="30">
        <f t="shared" si="62"/>
        <v>0.19893899204244031</v>
      </c>
      <c r="G193" s="30">
        <f t="shared" si="62"/>
        <v>4.8672566371681415E-2</v>
      </c>
      <c r="H193" s="30">
        <f t="shared" si="62"/>
        <v>0.2378691983122363</v>
      </c>
      <c r="I193" s="30">
        <v>-0.21</v>
      </c>
    </row>
    <row r="194" spans="1:9" x14ac:dyDescent="0.45">
      <c r="A194" s="31" t="s">
        <v>116</v>
      </c>
      <c r="B194" s="3">
        <v>0</v>
      </c>
      <c r="C194" s="30">
        <f t="shared" si="62"/>
        <v>3.968253968253968E-2</v>
      </c>
      <c r="D194" s="30">
        <f t="shared" si="62"/>
        <v>-1.5267175572519083E-2</v>
      </c>
      <c r="E194" s="30">
        <f t="shared" si="62"/>
        <v>7.7519379844961239E-3</v>
      </c>
      <c r="F194" s="30">
        <f t="shared" si="62"/>
        <v>6.1538461538461542E-2</v>
      </c>
      <c r="G194" s="30">
        <f t="shared" si="62"/>
        <v>7.2463768115942032E-2</v>
      </c>
      <c r="H194" s="30">
        <f t="shared" si="62"/>
        <v>0.31756756756756754</v>
      </c>
      <c r="I194" s="30">
        <v>-0.06</v>
      </c>
    </row>
    <row r="195" spans="1:9" x14ac:dyDescent="0.45">
      <c r="A195" s="33" t="s">
        <v>107</v>
      </c>
      <c r="B195" s="3">
        <v>0</v>
      </c>
      <c r="C195" s="34">
        <f t="shared" si="62"/>
        <v>-1.7837954008166772E-2</v>
      </c>
      <c r="D195" s="34">
        <f t="shared" si="62"/>
        <v>3.6542669584245076E-2</v>
      </c>
      <c r="E195" s="34">
        <f t="shared" si="62"/>
        <v>9.0563647878404055E-2</v>
      </c>
      <c r="F195" s="34">
        <f t="shared" si="62"/>
        <v>1.7034456058846303E-2</v>
      </c>
      <c r="G195" s="34">
        <f t="shared" si="62"/>
        <v>-4.3014845831747243E-2</v>
      </c>
      <c r="H195" s="34">
        <f t="shared" si="62"/>
        <v>6.2649164677804292E-2</v>
      </c>
      <c r="I195" s="34">
        <v>0.16</v>
      </c>
    </row>
    <row r="196" spans="1:9" x14ac:dyDescent="0.45">
      <c r="A196" s="31" t="s">
        <v>114</v>
      </c>
      <c r="B196" s="3">
        <v>0</v>
      </c>
      <c r="C196" s="30">
        <f t="shared" si="62"/>
        <v>4.2030391205948913E-3</v>
      </c>
      <c r="D196" s="30">
        <f t="shared" si="62"/>
        <v>5.7630392788151963E-2</v>
      </c>
      <c r="E196" s="30">
        <f t="shared" si="62"/>
        <v>8.8280060882800604E-2</v>
      </c>
      <c r="F196" s="30">
        <f t="shared" si="62"/>
        <v>1.3146853146853148E-2</v>
      </c>
      <c r="G196" s="30">
        <f t="shared" si="62"/>
        <v>-4.7763666482606291E-2</v>
      </c>
      <c r="H196" s="30">
        <f t="shared" si="62"/>
        <v>6.0887213685126125E-2</v>
      </c>
      <c r="I196" s="30">
        <v>0.17</v>
      </c>
    </row>
    <row r="197" spans="1:9" x14ac:dyDescent="0.45">
      <c r="A197" s="31" t="s">
        <v>115</v>
      </c>
      <c r="B197" s="3">
        <v>0</v>
      </c>
      <c r="C197" s="30">
        <f t="shared" si="62"/>
        <v>-6.0751398880895285E-2</v>
      </c>
      <c r="D197" s="30">
        <f t="shared" si="62"/>
        <v>8.5106382978723406E-3</v>
      </c>
      <c r="E197" s="30">
        <f t="shared" si="62"/>
        <v>0.13670886075949368</v>
      </c>
      <c r="F197" s="30">
        <f t="shared" si="62"/>
        <v>3.5634743875278395E-2</v>
      </c>
      <c r="G197" s="30">
        <f t="shared" si="62"/>
        <v>-2.1505376344086023E-2</v>
      </c>
      <c r="H197" s="30">
        <f t="shared" si="62"/>
        <v>9.4505494505494503E-2</v>
      </c>
      <c r="I197" s="30">
        <v>0.12</v>
      </c>
    </row>
    <row r="198" spans="1:9" x14ac:dyDescent="0.45">
      <c r="A198" s="31" t="s">
        <v>116</v>
      </c>
      <c r="B198" s="3">
        <v>0</v>
      </c>
      <c r="C198" s="30">
        <f t="shared" si="62"/>
        <v>-6.4724919093851127E-2</v>
      </c>
      <c r="D198" s="30">
        <f t="shared" si="62"/>
        <v>-7.6124567474048443E-2</v>
      </c>
      <c r="E198" s="30">
        <f t="shared" si="62"/>
        <v>-8.6142322097378279E-2</v>
      </c>
      <c r="F198" s="30">
        <f t="shared" si="62"/>
        <v>-2.8688524590163935E-2</v>
      </c>
      <c r="G198" s="30">
        <f t="shared" si="62"/>
        <v>-9.7046413502109699E-2</v>
      </c>
      <c r="H198" s="30">
        <f t="shared" si="62"/>
        <v>-0.11214953271028037</v>
      </c>
      <c r="I198" s="30">
        <v>0.28000000000000003</v>
      </c>
    </row>
    <row r="199" spans="1:9" x14ac:dyDescent="0.45">
      <c r="A199" s="33" t="s">
        <v>108</v>
      </c>
      <c r="B199" s="3">
        <v>0</v>
      </c>
      <c r="C199" s="34">
        <f t="shared" ref="C199:H207" si="63">(C127-B127)/B127</f>
        <v>-0.36521739130434783</v>
      </c>
      <c r="D199" s="34">
        <f t="shared" si="63"/>
        <v>0</v>
      </c>
      <c r="E199" s="34">
        <f t="shared" si="63"/>
        <v>0.20547945205479451</v>
      </c>
      <c r="F199" s="34">
        <f t="shared" si="63"/>
        <v>-0.52272727272727271</v>
      </c>
      <c r="G199" s="34">
        <f t="shared" si="63"/>
        <v>-0.2857142857142857</v>
      </c>
      <c r="H199" s="34">
        <f t="shared" si="63"/>
        <v>-0.16666666666666666</v>
      </c>
      <c r="I199" s="34">
        <v>3.02</v>
      </c>
    </row>
    <row r="200" spans="1:9" x14ac:dyDescent="0.45">
      <c r="A200" s="35" t="s">
        <v>104</v>
      </c>
      <c r="B200" s="50">
        <v>0</v>
      </c>
      <c r="C200" s="37">
        <f t="shared" si="63"/>
        <v>6.2924636772237905E-2</v>
      </c>
      <c r="D200" s="37">
        <f t="shared" si="63"/>
        <v>5.6577179008096501E-2</v>
      </c>
      <c r="E200" s="37">
        <f t="shared" si="63"/>
        <v>6.9866286104303038E-2</v>
      </c>
      <c r="F200" s="37">
        <f t="shared" si="63"/>
        <v>7.9251848629839056E-2</v>
      </c>
      <c r="G200" s="37">
        <f t="shared" si="63"/>
        <v>-4.4333387070772209E-2</v>
      </c>
      <c r="H200" s="37">
        <f>(H128-G128)/G128</f>
        <v>0.18907444894286998</v>
      </c>
      <c r="I200" s="37">
        <v>0.06</v>
      </c>
    </row>
    <row r="201" spans="1:9" x14ac:dyDescent="0.45">
      <c r="A201" s="33" t="s">
        <v>105</v>
      </c>
      <c r="B201" s="3">
        <v>0</v>
      </c>
      <c r="C201" s="34">
        <f t="shared" si="63"/>
        <v>-1.3622603430877902E-2</v>
      </c>
      <c r="D201" s="34">
        <f t="shared" si="63"/>
        <v>4.4501278772378514E-2</v>
      </c>
      <c r="E201" s="34">
        <f t="shared" si="63"/>
        <v>-7.6395690499510283E-2</v>
      </c>
      <c r="F201" s="34">
        <f t="shared" si="63"/>
        <v>1.0604453870625663E-2</v>
      </c>
      <c r="G201" s="34">
        <f t="shared" si="63"/>
        <v>-3.1479538300104928E-2</v>
      </c>
      <c r="H201" s="34">
        <f t="shared" si="63"/>
        <v>0.19447453954496208</v>
      </c>
      <c r="I201" s="34">
        <v>7.0000000000000007E-2</v>
      </c>
    </row>
    <row r="202" spans="1:9" x14ac:dyDescent="0.45">
      <c r="A202" s="31" t="s">
        <v>114</v>
      </c>
      <c r="B202" s="3">
        <v>0</v>
      </c>
      <c r="C202" s="30">
        <f t="shared" si="63"/>
        <v>-7.5362318840579709E-3</v>
      </c>
      <c r="D202" s="30">
        <f t="shared" si="63"/>
        <v>4.3224299065420559E-2</v>
      </c>
      <c r="E202" s="30">
        <f t="shared" si="63"/>
        <v>-8.0067189249720047E-2</v>
      </c>
      <c r="F202" s="30">
        <f t="shared" si="63"/>
        <v>9.1296409007912364E-3</v>
      </c>
      <c r="G202" s="30">
        <f t="shared" si="63"/>
        <v>-9.6501809408926411E-3</v>
      </c>
      <c r="H202" s="30">
        <f t="shared" si="63"/>
        <v>0.20950060901339829</v>
      </c>
      <c r="I202" s="30">
        <v>0.06</v>
      </c>
    </row>
    <row r="203" spans="1:9" x14ac:dyDescent="0.45">
      <c r="A203" s="31" t="s">
        <v>115</v>
      </c>
      <c r="B203" s="3">
        <v>0</v>
      </c>
      <c r="C203" s="30">
        <f t="shared" si="63"/>
        <v>-0.10655737704918032</v>
      </c>
      <c r="D203" s="30">
        <f t="shared" si="63"/>
        <v>0.12844036697247707</v>
      </c>
      <c r="E203" s="30">
        <f t="shared" si="63"/>
        <v>-0.15447154471544716</v>
      </c>
      <c r="F203" s="30">
        <f t="shared" si="63"/>
        <v>0.13461538461538461</v>
      </c>
      <c r="G203" s="30">
        <f t="shared" si="63"/>
        <v>-0.24576271186440679</v>
      </c>
      <c r="H203" s="30">
        <f t="shared" si="63"/>
        <v>0.16853932584269662</v>
      </c>
      <c r="I203" s="30">
        <v>-0.03</v>
      </c>
    </row>
    <row r="204" spans="1:9" x14ac:dyDescent="0.45">
      <c r="A204" s="31" t="s">
        <v>116</v>
      </c>
      <c r="B204" s="3">
        <v>0</v>
      </c>
      <c r="C204" s="30">
        <f t="shared" si="63"/>
        <v>0</v>
      </c>
      <c r="D204" s="30">
        <f t="shared" si="63"/>
        <v>0.04</v>
      </c>
      <c r="E204" s="30">
        <f t="shared" si="63"/>
        <v>0</v>
      </c>
      <c r="F204" s="30">
        <f t="shared" si="63"/>
        <v>-7.6923076923076927E-2</v>
      </c>
      <c r="G204" s="30">
        <f t="shared" si="63"/>
        <v>4.1666666666666664E-2</v>
      </c>
      <c r="H204" s="30">
        <f t="shared" si="63"/>
        <v>0.16</v>
      </c>
      <c r="I204" s="30">
        <v>-0.16</v>
      </c>
    </row>
    <row r="205" spans="1:9" x14ac:dyDescent="0.45">
      <c r="A205" s="31" t="s">
        <v>122</v>
      </c>
      <c r="B205" s="3">
        <v>0</v>
      </c>
      <c r="C205" s="30">
        <f t="shared" si="63"/>
        <v>-9.0909090909090905E-3</v>
      </c>
      <c r="D205" s="30">
        <f t="shared" si="63"/>
        <v>-1.834862385321101E-2</v>
      </c>
      <c r="E205" s="30">
        <f t="shared" si="63"/>
        <v>5.6074766355140186E-2</v>
      </c>
      <c r="F205" s="30">
        <f t="shared" si="63"/>
        <v>-6.1946902654867256E-2</v>
      </c>
      <c r="G205" s="30">
        <f t="shared" si="63"/>
        <v>-0.15094339622641509</v>
      </c>
      <c r="H205" s="30">
        <f t="shared" si="63"/>
        <v>-4.4444444444444446E-2</v>
      </c>
      <c r="I205" s="30">
        <v>0.42</v>
      </c>
    </row>
    <row r="206" spans="1:9" x14ac:dyDescent="0.45">
      <c r="A206" s="29" t="s">
        <v>109</v>
      </c>
      <c r="B206" s="3">
        <v>0</v>
      </c>
      <c r="C206" s="30">
        <f t="shared" si="63"/>
        <v>4.878048780487805E-2</v>
      </c>
      <c r="D206" s="30">
        <f t="shared" si="63"/>
        <v>-1.8720930232558139</v>
      </c>
      <c r="E206" s="30">
        <f t="shared" si="63"/>
        <v>-0.65333333333333332</v>
      </c>
      <c r="F206" s="30">
        <f t="shared" si="63"/>
        <v>-1.2692307692307692</v>
      </c>
      <c r="G206" s="30">
        <f t="shared" si="63"/>
        <v>0.5714285714285714</v>
      </c>
      <c r="H206" s="30">
        <f t="shared" si="63"/>
        <v>-4.6363636363636367</v>
      </c>
      <c r="I206" s="30">
        <v>0</v>
      </c>
    </row>
    <row r="207" spans="1:9" ht="14.65" thickBot="1" x14ac:dyDescent="0.5">
      <c r="A207" s="32" t="s">
        <v>106</v>
      </c>
      <c r="B207" s="49">
        <v>0</v>
      </c>
      <c r="C207" s="36">
        <f t="shared" si="63"/>
        <v>5.8004640371229696E-2</v>
      </c>
      <c r="D207" s="36">
        <f t="shared" si="63"/>
        <v>6.0971089696071165E-2</v>
      </c>
      <c r="E207" s="36">
        <f t="shared" si="63"/>
        <v>5.9592430858806403E-2</v>
      </c>
      <c r="F207" s="36">
        <f t="shared" si="63"/>
        <v>7.4731433909388134E-2</v>
      </c>
      <c r="G207" s="36">
        <f t="shared" si="63"/>
        <v>-4.3817266150267146E-2</v>
      </c>
      <c r="H207" s="36">
        <f t="shared" si="63"/>
        <v>0.1907600994572628</v>
      </c>
      <c r="I207" s="36">
        <v>0.06</v>
      </c>
    </row>
    <row r="208" spans="1:9" ht="14.65" thickTop="1" x14ac:dyDescent="0.4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4"/>
  <sheetViews>
    <sheetView tabSelected="1" topLeftCell="A93" zoomScaleNormal="100" workbookViewId="0">
      <selection activeCell="A127" sqref="A127"/>
    </sheetView>
  </sheetViews>
  <sheetFormatPr defaultRowHeight="14.25" x14ac:dyDescent="0.45"/>
  <cols>
    <col min="1" max="1" width="48.796875" customWidth="1"/>
    <col min="2" max="14" width="11.796875" customWidth="1"/>
  </cols>
  <sheetData>
    <row r="1" spans="1:15" ht="60" customHeight="1" x14ac:dyDescent="0.4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5" x14ac:dyDescent="0.45">
      <c r="A2" s="40" t="s">
        <v>129</v>
      </c>
      <c r="B2" s="40"/>
      <c r="C2" s="40"/>
      <c r="D2" s="40"/>
      <c r="E2" s="40"/>
      <c r="F2" s="40"/>
      <c r="G2" s="40"/>
      <c r="H2" s="40"/>
      <c r="I2" s="40"/>
      <c r="J2" s="39"/>
      <c r="K2" s="39"/>
      <c r="L2" s="39"/>
      <c r="M2" s="39"/>
      <c r="N2" s="39"/>
    </row>
    <row r="3" spans="1:15" x14ac:dyDescent="0.45">
      <c r="A3" s="41" t="s">
        <v>140</v>
      </c>
      <c r="B3" s="3">
        <f>Historicals!B2</f>
        <v>30601</v>
      </c>
      <c r="C3" s="3">
        <f>Historicals!C2</f>
        <v>32376</v>
      </c>
      <c r="D3" s="3">
        <f>Historicals!D2</f>
        <v>34350</v>
      </c>
      <c r="E3" s="3">
        <f>Historicals!E2</f>
        <v>36397</v>
      </c>
      <c r="F3" s="3">
        <f>Historicals!F2</f>
        <v>39117</v>
      </c>
      <c r="G3" s="3">
        <f>Historicals!G2</f>
        <v>37403</v>
      </c>
      <c r="H3" s="3">
        <f>Historicals!H2</f>
        <v>44538</v>
      </c>
      <c r="I3" s="3">
        <f>Historicals!I2</f>
        <v>46710</v>
      </c>
      <c r="J3" s="52">
        <f>I3*(1+J4)</f>
        <v>48987.922672773813</v>
      </c>
      <c r="K3" s="52">
        <f t="shared" ref="K3:N3" si="2">J3*(1+K4)</f>
        <v>51376.933585820305</v>
      </c>
      <c r="L3" s="52">
        <f t="shared" si="2"/>
        <v>53882.450217649348</v>
      </c>
      <c r="M3" s="52">
        <f t="shared" si="2"/>
        <v>56510.154242812903</v>
      </c>
      <c r="N3" s="52">
        <f t="shared" si="2"/>
        <v>59266.004416044518</v>
      </c>
    </row>
    <row r="4" spans="1:15" x14ac:dyDescent="0.45">
      <c r="A4" s="42" t="s">
        <v>130</v>
      </c>
      <c r="B4" s="53" t="str">
        <f t="shared" ref="B4" si="3">+IFERROR(B3/A3-1,"nm")</f>
        <v>nm</v>
      </c>
      <c r="C4" s="53">
        <f t="shared" ref="C4" si="4">+IFERROR(C3/B3-1,"nm")</f>
        <v>5.8004640371229765E-2</v>
      </c>
      <c r="D4" s="53">
        <f t="shared" ref="D4" si="5">+IFERROR(D3/C3-1,"nm")</f>
        <v>6.0971089696071123E-2</v>
      </c>
      <c r="E4" s="53">
        <f t="shared" ref="E4" si="6">+IFERROR(E3/D3-1,"nm")</f>
        <v>5.95924308588065E-2</v>
      </c>
      <c r="F4" s="53">
        <f t="shared" ref="F4" si="7">+IFERROR(F3/E3-1,"nm")</f>
        <v>7.4731433909388079E-2</v>
      </c>
      <c r="G4" s="53">
        <f t="shared" ref="G4" si="8">+IFERROR(G3/F3-1,"nm")</f>
        <v>-4.3817266150267153E-2</v>
      </c>
      <c r="H4" s="53">
        <f t="shared" ref="H4" si="9">+IFERROR(H3/G3-1,"nm")</f>
        <v>0.19076009945726269</v>
      </c>
      <c r="I4" s="53">
        <f t="shared" ref="I4" si="10">+IFERROR(I3/H3-1,"nm")</f>
        <v>4.8767344739323759E-2</v>
      </c>
      <c r="J4" s="54">
        <f>$I$4</f>
        <v>4.8767344739323759E-2</v>
      </c>
      <c r="K4" s="54">
        <f t="shared" ref="K4:N4" si="11">$I$4</f>
        <v>4.8767344739323759E-2</v>
      </c>
      <c r="L4" s="54">
        <f t="shared" si="11"/>
        <v>4.8767344739323759E-2</v>
      </c>
      <c r="M4" s="54">
        <f t="shared" si="11"/>
        <v>4.8767344739323759E-2</v>
      </c>
      <c r="N4" s="54">
        <f t="shared" si="11"/>
        <v>4.8767344739323759E-2</v>
      </c>
      <c r="O4" s="60"/>
    </row>
    <row r="5" spans="1:15" x14ac:dyDescent="0.45">
      <c r="A5" s="41" t="s">
        <v>131</v>
      </c>
      <c r="B5" s="3">
        <f>B11+B8</f>
        <v>4882</v>
      </c>
      <c r="C5" s="3">
        <f t="shared" ref="C5:N5" si="12">C11+C8</f>
        <v>5304</v>
      </c>
      <c r="D5" s="3">
        <f t="shared" si="12"/>
        <v>5661</v>
      </c>
      <c r="E5" s="3">
        <f t="shared" si="12"/>
        <v>5153</v>
      </c>
      <c r="F5" s="3">
        <f t="shared" si="12"/>
        <v>5570</v>
      </c>
      <c r="G5" s="3">
        <f t="shared" si="12"/>
        <v>4095</v>
      </c>
      <c r="H5" s="3">
        <f t="shared" si="12"/>
        <v>7720</v>
      </c>
      <c r="I5" s="3">
        <f t="shared" si="12"/>
        <v>7696</v>
      </c>
      <c r="J5" s="3">
        <f t="shared" si="12"/>
        <v>7674.9683681275528</v>
      </c>
      <c r="K5" s="3">
        <f t="shared" ref="K5:N5" si="13">K11+K8</f>
        <v>7657.0239957419917</v>
      </c>
      <c r="L5" s="3">
        <f t="shared" si="13"/>
        <v>7642.2925879672393</v>
      </c>
      <c r="M5" s="3">
        <f t="shared" si="13"/>
        <v>7630.9070274458536</v>
      </c>
      <c r="N5" s="3">
        <f t="shared" si="13"/>
        <v>7623.0077577558332</v>
      </c>
    </row>
    <row r="6" spans="1:15" x14ac:dyDescent="0.45">
      <c r="A6" s="42" t="s">
        <v>130</v>
      </c>
      <c r="B6" s="53" t="str">
        <f t="shared" ref="B6" si="14">+IFERROR(B5/A5-1,"nm")</f>
        <v>nm</v>
      </c>
      <c r="C6" s="53">
        <f t="shared" ref="C6" si="15">+IFERROR(C5/B5-1,"nm")</f>
        <v>8.6439983613273208E-2</v>
      </c>
      <c r="D6" s="53">
        <f t="shared" ref="D6" si="16">+IFERROR(D5/C5-1,"nm")</f>
        <v>6.7307692307692291E-2</v>
      </c>
      <c r="E6" s="53">
        <f t="shared" ref="E6" si="17">+IFERROR(E5/D5-1,"nm")</f>
        <v>-8.9736795619148602E-2</v>
      </c>
      <c r="F6" s="53">
        <f t="shared" ref="F6" si="18">+IFERROR(F5/E5-1,"nm")</f>
        <v>8.0923733747331639E-2</v>
      </c>
      <c r="G6" s="53">
        <f t="shared" ref="G6" si="19">+IFERROR(G5/F5-1,"nm")</f>
        <v>-0.26481149012567329</v>
      </c>
      <c r="H6" s="53">
        <f t="shared" ref="H6" si="20">+IFERROR(H5/G5-1,"nm")</f>
        <v>0.88522588522588519</v>
      </c>
      <c r="I6" s="53">
        <f t="shared" ref="I6:J6" si="21">+IFERROR(I5/H5-1,"nm")</f>
        <v>-3.1088082901554737E-3</v>
      </c>
      <c r="J6" s="53">
        <f>$I$6</f>
        <v>-3.1088082901554737E-3</v>
      </c>
      <c r="K6" s="53">
        <f t="shared" ref="K6:N6" si="22">$I$6</f>
        <v>-3.1088082901554737E-3</v>
      </c>
      <c r="L6" s="53">
        <f t="shared" si="22"/>
        <v>-3.1088082901554737E-3</v>
      </c>
      <c r="M6" s="53">
        <f t="shared" si="22"/>
        <v>-3.1088082901554737E-3</v>
      </c>
      <c r="N6" s="53">
        <f t="shared" si="22"/>
        <v>-3.1088082901554737E-3</v>
      </c>
    </row>
    <row r="7" spans="1:15" x14ac:dyDescent="0.45">
      <c r="A7" s="42" t="s">
        <v>132</v>
      </c>
      <c r="B7" s="53">
        <f>+IFERROR(B5/B$3,"nm")</f>
        <v>0.15953727002385543</v>
      </c>
      <c r="C7" s="53">
        <f t="shared" ref="C7:J7" si="23">+IFERROR(C5/C$3,"nm")</f>
        <v>0.16382505559673832</v>
      </c>
      <c r="D7" s="53">
        <f t="shared" si="23"/>
        <v>0.16480349344978165</v>
      </c>
      <c r="E7" s="53">
        <f t="shared" si="23"/>
        <v>0.14157760254966067</v>
      </c>
      <c r="F7" s="53">
        <f t="shared" si="23"/>
        <v>0.14239333282204669</v>
      </c>
      <c r="G7" s="53">
        <f t="shared" si="23"/>
        <v>0.1094831965350373</v>
      </c>
      <c r="H7" s="53">
        <f t="shared" si="23"/>
        <v>0.17333512955229241</v>
      </c>
      <c r="I7" s="53">
        <f t="shared" si="23"/>
        <v>0.16476129308499252</v>
      </c>
      <c r="J7" s="53">
        <f t="shared" si="23"/>
        <v>0.15667062307161467</v>
      </c>
      <c r="K7" s="53">
        <f t="shared" ref="K7:N7" si="24">+IFERROR(K5/K$3,"nm")</f>
        <v>0.14903622036826425</v>
      </c>
      <c r="L7" s="53">
        <f t="shared" si="24"/>
        <v>0.14183268498550916</v>
      </c>
      <c r="M7" s="53">
        <f t="shared" si="24"/>
        <v>0.13503603254483013</v>
      </c>
      <c r="N7" s="53">
        <f t="shared" si="24"/>
        <v>0.12862361539075054</v>
      </c>
    </row>
    <row r="8" spans="1:15" x14ac:dyDescent="0.45">
      <c r="A8" s="41" t="s">
        <v>133</v>
      </c>
      <c r="B8">
        <f>Historicals!B66+Historicals!B69</f>
        <v>649</v>
      </c>
      <c r="C8">
        <f>Historicals!C66+Historicals!C69</f>
        <v>662</v>
      </c>
      <c r="D8">
        <f>Historicals!D66+Historicals!D69</f>
        <v>716</v>
      </c>
      <c r="E8">
        <f>Historicals!E66+Historicals!E69</f>
        <v>774</v>
      </c>
      <c r="F8">
        <f>Historicals!F66+Historicals!F69</f>
        <v>720</v>
      </c>
      <c r="G8">
        <f>Historicals!G66+Historicals!G69</f>
        <v>1119</v>
      </c>
      <c r="H8">
        <f>Historicals!H66+Historicals!H69</f>
        <v>797</v>
      </c>
      <c r="I8">
        <f>Historicals!I66+Historicals!I69</f>
        <v>840</v>
      </c>
      <c r="J8" s="52">
        <f>I8*(1+J9)</f>
        <v>885.31994981179423</v>
      </c>
      <c r="K8" s="52">
        <f t="shared" ref="K8:N8" si="25">J8*(1+K9)</f>
        <v>933.08501611280701</v>
      </c>
      <c r="L8" s="52">
        <f t="shared" si="25"/>
        <v>983.4271186132471</v>
      </c>
      <c r="M8" s="52">
        <f t="shared" si="25"/>
        <v>1036.4852943979017</v>
      </c>
      <c r="N8" s="52">
        <f t="shared" si="25"/>
        <v>1092.4060819250158</v>
      </c>
    </row>
    <row r="9" spans="1:15" x14ac:dyDescent="0.45">
      <c r="A9" s="42" t="s">
        <v>130</v>
      </c>
      <c r="B9" s="53" t="str">
        <f t="shared" ref="B9" si="26">+IFERROR(B8/A8-1,"nm")</f>
        <v>nm</v>
      </c>
      <c r="C9" s="53">
        <f t="shared" ref="C9" si="27">+IFERROR(C8/B8-1,"nm")</f>
        <v>2.003081664098616E-2</v>
      </c>
      <c r="D9" s="53">
        <f t="shared" ref="D9" si="28">+IFERROR(D8/C8-1,"nm")</f>
        <v>8.1570996978852062E-2</v>
      </c>
      <c r="E9" s="53">
        <f t="shared" ref="E9" si="29">+IFERROR(E8/D8-1,"nm")</f>
        <v>8.1005586592178824E-2</v>
      </c>
      <c r="F9" s="53">
        <f t="shared" ref="F9" si="30">+IFERROR(F8/E8-1,"nm")</f>
        <v>-6.9767441860465129E-2</v>
      </c>
      <c r="G9" s="53">
        <f t="shared" ref="G9" si="31">+IFERROR(G8/F8-1,"nm")</f>
        <v>0.5541666666666667</v>
      </c>
      <c r="H9" s="53">
        <f t="shared" ref="H9" si="32">+IFERROR(H8/G8-1,"nm")</f>
        <v>-0.28775692582663093</v>
      </c>
      <c r="I9" s="53">
        <f t="shared" ref="I9:J9" si="33">+IFERROR(I8/H8-1,"nm")</f>
        <v>5.3952321204516984E-2</v>
      </c>
      <c r="J9" s="54">
        <f>$I$9</f>
        <v>5.3952321204516984E-2</v>
      </c>
      <c r="K9" s="54">
        <f t="shared" ref="K9:N9" si="34">$I$9</f>
        <v>5.3952321204516984E-2</v>
      </c>
      <c r="L9" s="54">
        <f t="shared" si="34"/>
        <v>5.3952321204516984E-2</v>
      </c>
      <c r="M9" s="54">
        <f t="shared" si="34"/>
        <v>5.3952321204516984E-2</v>
      </c>
      <c r="N9" s="54">
        <f t="shared" si="34"/>
        <v>5.3952321204516984E-2</v>
      </c>
      <c r="O9" s="60"/>
    </row>
    <row r="10" spans="1:15" x14ac:dyDescent="0.45">
      <c r="A10" s="42" t="s">
        <v>134</v>
      </c>
      <c r="B10" s="53">
        <f>+IFERROR(B8/B$3,"nm")</f>
        <v>2.1208457239959479E-2</v>
      </c>
      <c r="C10" s="53">
        <f t="shared" ref="C10:J10" si="35">+IFERROR(C8/C$3,"nm")</f>
        <v>2.0447244872745244E-2</v>
      </c>
      <c r="D10" s="53">
        <f t="shared" si="35"/>
        <v>2.0844250363901019E-2</v>
      </c>
      <c r="E10" s="53">
        <f t="shared" si="35"/>
        <v>2.1265488913921476E-2</v>
      </c>
      <c r="F10" s="53">
        <f t="shared" si="35"/>
        <v>1.8406319503029372E-2</v>
      </c>
      <c r="G10" s="53">
        <f t="shared" si="35"/>
        <v>2.991738630591129E-2</v>
      </c>
      <c r="H10" s="53">
        <f t="shared" si="35"/>
        <v>1.7894831379945214E-2</v>
      </c>
      <c r="I10" s="53">
        <f t="shared" si="35"/>
        <v>1.7983301220295438E-2</v>
      </c>
      <c r="J10" s="53">
        <f t="shared" si="35"/>
        <v>1.80722084446302E-2</v>
      </c>
      <c r="K10" s="53">
        <f t="shared" ref="K10:N10" si="36">+IFERROR(K8/K$3,"nm")</f>
        <v>1.8161555215322006E-2</v>
      </c>
      <c r="L10" s="53">
        <f t="shared" si="36"/>
        <v>1.8251343705433846E-2</v>
      </c>
      <c r="M10" s="53">
        <f t="shared" si="36"/>
        <v>1.8341576098772096E-2</v>
      </c>
      <c r="N10" s="53">
        <f t="shared" si="36"/>
        <v>1.8432254589939575E-2</v>
      </c>
    </row>
    <row r="11" spans="1:15" x14ac:dyDescent="0.45">
      <c r="A11" s="41" t="s">
        <v>135</v>
      </c>
      <c r="B11" s="3">
        <f>Historicals!B146</f>
        <v>4233</v>
      </c>
      <c r="C11" s="3">
        <f>Historicals!C146</f>
        <v>4642</v>
      </c>
      <c r="D11" s="3">
        <f>Historicals!D146</f>
        <v>4945</v>
      </c>
      <c r="E11" s="3">
        <f>Historicals!E146</f>
        <v>4379</v>
      </c>
      <c r="F11" s="3">
        <f>Historicals!F146</f>
        <v>4850</v>
      </c>
      <c r="G11" s="3">
        <f>Historicals!G146</f>
        <v>2976</v>
      </c>
      <c r="H11" s="3">
        <f>Historicals!H146</f>
        <v>6923</v>
      </c>
      <c r="I11" s="3">
        <f>Historicals!I146</f>
        <v>6856</v>
      </c>
      <c r="J11" s="52">
        <f>I11*(1+J12)</f>
        <v>6789.648418315759</v>
      </c>
      <c r="K11" s="52">
        <f t="shared" ref="K11:N11" si="37">J11*(1+K12)</f>
        <v>6723.9389796291844</v>
      </c>
      <c r="L11" s="52">
        <f t="shared" si="37"/>
        <v>6658.865469353992</v>
      </c>
      <c r="M11" s="52">
        <f t="shared" si="37"/>
        <v>6594.4217330479514</v>
      </c>
      <c r="N11" s="52">
        <f t="shared" si="37"/>
        <v>6530.6016758308178</v>
      </c>
    </row>
    <row r="12" spans="1:15" x14ac:dyDescent="0.45">
      <c r="A12" s="42" t="s">
        <v>130</v>
      </c>
      <c r="B12" s="53" t="str">
        <f t="shared" ref="B12" si="38">+IFERROR(B11/A11-1,"nm")</f>
        <v>nm</v>
      </c>
      <c r="C12" s="53">
        <f t="shared" ref="C12" si="39">+IFERROR(C11/B11-1,"nm")</f>
        <v>9.6621781242617555E-2</v>
      </c>
      <c r="D12" s="53">
        <f t="shared" ref="D12" si="40">+IFERROR(D11/C11-1,"nm")</f>
        <v>6.5273588970271357E-2</v>
      </c>
      <c r="E12" s="53">
        <f t="shared" ref="E12" si="41">+IFERROR(E11/D11-1,"nm")</f>
        <v>-0.11445904954499497</v>
      </c>
      <c r="F12" s="53">
        <f t="shared" ref="F12" si="42">+IFERROR(F11/E11-1,"nm")</f>
        <v>0.10755880337976698</v>
      </c>
      <c r="G12" s="53">
        <f t="shared" ref="G12" si="43">+IFERROR(G11/F11-1,"nm")</f>
        <v>-0.38639175257731961</v>
      </c>
      <c r="H12" s="53">
        <f t="shared" ref="H12" si="44">+IFERROR(H11/G11-1,"nm")</f>
        <v>1.32627688172043</v>
      </c>
      <c r="I12" s="53">
        <f t="shared" ref="I12:J12" si="45">+IFERROR(I11/H11-1,"nm")</f>
        <v>-9.67788530983682E-3</v>
      </c>
      <c r="J12" s="54">
        <f>$I$12</f>
        <v>-9.67788530983682E-3</v>
      </c>
      <c r="K12" s="54">
        <f t="shared" ref="K12:N12" si="46">$I$12</f>
        <v>-9.67788530983682E-3</v>
      </c>
      <c r="L12" s="54">
        <f t="shared" si="46"/>
        <v>-9.67788530983682E-3</v>
      </c>
      <c r="M12" s="54">
        <f t="shared" si="46"/>
        <v>-9.67788530983682E-3</v>
      </c>
      <c r="N12" s="54">
        <f t="shared" si="46"/>
        <v>-9.67788530983682E-3</v>
      </c>
    </row>
    <row r="13" spans="1:15" x14ac:dyDescent="0.45">
      <c r="A13" s="42" t="s">
        <v>132</v>
      </c>
      <c r="B13" s="53">
        <f>+IFERROR(B11/B$3,"nm")</f>
        <v>0.13832881278389594</v>
      </c>
      <c r="C13" s="53">
        <f t="shared" ref="C13:J13" si="47">+IFERROR(C11/C$3,"nm")</f>
        <v>0.14337781072399308</v>
      </c>
      <c r="D13" s="53">
        <f t="shared" si="47"/>
        <v>0.14395924308588065</v>
      </c>
      <c r="E13" s="53">
        <f t="shared" si="47"/>
        <v>0.12031211363573921</v>
      </c>
      <c r="F13" s="53">
        <f t="shared" si="47"/>
        <v>0.12398701331901731</v>
      </c>
      <c r="G13" s="53">
        <f t="shared" si="47"/>
        <v>7.9565810229126011E-2</v>
      </c>
      <c r="H13" s="53">
        <f t="shared" si="47"/>
        <v>0.1554402981723472</v>
      </c>
      <c r="I13" s="53">
        <f t="shared" si="47"/>
        <v>0.14677799186469706</v>
      </c>
      <c r="J13" s="53">
        <f t="shared" si="47"/>
        <v>0.1385984146269845</v>
      </c>
      <c r="K13" s="53">
        <f t="shared" ref="K13:N13" si="48">+IFERROR(K11/K$3,"nm")</f>
        <v>0.13087466515294224</v>
      </c>
      <c r="L13" s="53">
        <f t="shared" si="48"/>
        <v>0.12358134128007531</v>
      </c>
      <c r="M13" s="53">
        <f t="shared" si="48"/>
        <v>0.11669445644605803</v>
      </c>
      <c r="N13" s="53">
        <f t="shared" si="48"/>
        <v>0.11019136080081098</v>
      </c>
    </row>
    <row r="14" spans="1:15" x14ac:dyDescent="0.45">
      <c r="A14" s="41" t="s">
        <v>136</v>
      </c>
      <c r="B14" s="3">
        <f>Historicals!B168</f>
        <v>963</v>
      </c>
      <c r="C14" s="3">
        <f>Historicals!C168</f>
        <v>1143</v>
      </c>
      <c r="D14" s="3">
        <f>Historicals!D168</f>
        <v>1105</v>
      </c>
      <c r="E14" s="3">
        <f>Historicals!E168</f>
        <v>1028</v>
      </c>
      <c r="F14" s="3">
        <f>Historicals!F168</f>
        <v>1119</v>
      </c>
      <c r="G14" s="3">
        <f>Historicals!G168</f>
        <v>1086</v>
      </c>
      <c r="H14" s="3">
        <f>Historicals!H168</f>
        <v>695</v>
      </c>
      <c r="I14" s="3">
        <f>Historicals!I168</f>
        <v>758</v>
      </c>
      <c r="J14" s="52">
        <f>I14*(1+J15)</f>
        <v>826.71079136690651</v>
      </c>
      <c r="K14" s="52">
        <f t="shared" ref="K14:N14" si="49">J14*(1+K15)</f>
        <v>901.65004295843903</v>
      </c>
      <c r="L14" s="52">
        <f t="shared" si="49"/>
        <v>983.38234901078681</v>
      </c>
      <c r="M14" s="52">
        <f t="shared" si="49"/>
        <v>1072.5234828060093</v>
      </c>
      <c r="N14" s="52">
        <f t="shared" si="49"/>
        <v>1169.7450359236764</v>
      </c>
    </row>
    <row r="15" spans="1:15" x14ac:dyDescent="0.45">
      <c r="A15" s="42" t="s">
        <v>130</v>
      </c>
      <c r="B15" s="53" t="str">
        <f t="shared" ref="B15" si="50">+IFERROR(B14/A14-1,"nm")</f>
        <v>nm</v>
      </c>
      <c r="C15" s="53">
        <f t="shared" ref="C15" si="51">+IFERROR(C14/B14-1,"nm")</f>
        <v>0.18691588785046731</v>
      </c>
      <c r="D15" s="53">
        <f t="shared" ref="D15" si="52">+IFERROR(D14/C14-1,"nm")</f>
        <v>-3.3245844269466307E-2</v>
      </c>
      <c r="E15" s="53">
        <f t="shared" ref="E15" si="53">+IFERROR(E14/D14-1,"nm")</f>
        <v>-6.9683257918552011E-2</v>
      </c>
      <c r="F15" s="53">
        <f t="shared" ref="F15" si="54">+IFERROR(F14/E14-1,"nm")</f>
        <v>8.8521400778210024E-2</v>
      </c>
      <c r="G15" s="53">
        <f t="shared" ref="G15" si="55">+IFERROR(G14/F14-1,"nm")</f>
        <v>-2.9490616621983934E-2</v>
      </c>
      <c r="H15" s="53">
        <f t="shared" ref="H15" si="56">+IFERROR(H14/G14-1,"nm")</f>
        <v>-0.36003683241252304</v>
      </c>
      <c r="I15" s="53">
        <f t="shared" ref="I15:J15" si="57">+IFERROR(I14/H14-1,"nm")</f>
        <v>9.0647482014388547E-2</v>
      </c>
      <c r="J15" s="54">
        <f>$I$15</f>
        <v>9.0647482014388547E-2</v>
      </c>
      <c r="K15" s="54">
        <f t="shared" ref="K15:N15" si="58">$I$15</f>
        <v>9.0647482014388547E-2</v>
      </c>
      <c r="L15" s="54">
        <f t="shared" si="58"/>
        <v>9.0647482014388547E-2</v>
      </c>
      <c r="M15" s="54">
        <f t="shared" si="58"/>
        <v>9.0647482014388547E-2</v>
      </c>
      <c r="N15" s="54">
        <f t="shared" si="58"/>
        <v>9.0647482014388547E-2</v>
      </c>
      <c r="O15" s="60"/>
    </row>
    <row r="16" spans="1:15" x14ac:dyDescent="0.45">
      <c r="A16" s="42" t="s">
        <v>134</v>
      </c>
      <c r="B16" s="53">
        <f>+IFERROR(B14/B$3,"nm")</f>
        <v>3.146955981830659E-2</v>
      </c>
      <c r="C16" s="53">
        <f t="shared" ref="C16:N16" si="59">+IFERROR(C14/C$3,"nm")</f>
        <v>3.5303928836174947E-2</v>
      </c>
      <c r="D16" s="53">
        <f t="shared" si="59"/>
        <v>3.2168850072780204E-2</v>
      </c>
      <c r="E16" s="53">
        <f t="shared" si="59"/>
        <v>2.8244086051048164E-2</v>
      </c>
      <c r="F16" s="53">
        <f t="shared" si="59"/>
        <v>2.8606488227624818E-2</v>
      </c>
      <c r="G16" s="53">
        <f t="shared" si="59"/>
        <v>2.9035104136031869E-2</v>
      </c>
      <c r="H16" s="53">
        <f t="shared" si="59"/>
        <v>1.5604652207104046E-2</v>
      </c>
      <c r="I16" s="53">
        <f t="shared" si="59"/>
        <v>1.6227788482123744E-2</v>
      </c>
      <c r="J16" s="53">
        <f t="shared" si="59"/>
        <v>1.6875808286240527E-2</v>
      </c>
      <c r="K16" s="53">
        <f t="shared" ref="K16:N16" si="60">+IFERROR(K14/K$3,"nm")</f>
        <v>1.754970528656246E-2</v>
      </c>
      <c r="L16" s="53">
        <f t="shared" si="60"/>
        <v>1.8250512830032314E-2</v>
      </c>
      <c r="M16" s="53">
        <f t="shared" si="60"/>
        <v>1.8979305527951473E-2</v>
      </c>
      <c r="N16" s="53">
        <f t="shared" si="60"/>
        <v>1.9737200903778195E-2</v>
      </c>
    </row>
    <row r="17" spans="1:14" x14ac:dyDescent="0.45">
      <c r="A17" s="43" t="str">
        <f>+Historicals!A111</f>
        <v>North America</v>
      </c>
      <c r="B17" s="43"/>
      <c r="C17" s="43"/>
      <c r="D17" s="43"/>
      <c r="E17" s="43"/>
      <c r="F17" s="43"/>
      <c r="G17" s="43"/>
      <c r="H17" s="43"/>
      <c r="I17" s="43"/>
      <c r="J17" s="39"/>
      <c r="K17" s="39"/>
      <c r="L17" s="39"/>
      <c r="M17" s="39"/>
      <c r="N17" s="39"/>
    </row>
    <row r="18" spans="1:14" x14ac:dyDescent="0.45">
      <c r="A18" s="9" t="s">
        <v>137</v>
      </c>
      <c r="B18" s="56">
        <f>+Historicals!B111</f>
        <v>13740</v>
      </c>
      <c r="C18" s="9">
        <f>+Historicals!C111</f>
        <v>14764</v>
      </c>
      <c r="D18" s="9">
        <f>+Historicals!D111</f>
        <v>15216</v>
      </c>
      <c r="E18" s="9">
        <f>+Historicals!E111</f>
        <v>14855</v>
      </c>
      <c r="F18" s="9">
        <f>+Historicals!F111</f>
        <v>15902</v>
      </c>
      <c r="G18" s="9">
        <f>+Historicals!G111</f>
        <v>14484</v>
      </c>
      <c r="H18" s="9">
        <f>+Historicals!H111</f>
        <v>17179</v>
      </c>
      <c r="I18" s="9">
        <f>+Historicals!I111</f>
        <v>18353</v>
      </c>
      <c r="J18" s="65">
        <f>I18*(1+J19)</f>
        <v>19607.230281157226</v>
      </c>
      <c r="K18" s="65">
        <f t="shared" ref="K18:N18" si="61">J18*(1+K19)</f>
        <v>20947.173720826508</v>
      </c>
      <c r="L18" s="65">
        <f t="shared" si="61"/>
        <v>22378.687892096681</v>
      </c>
      <c r="M18" s="65">
        <f t="shared" si="61"/>
        <v>23908.030670216565</v>
      </c>
      <c r="N18" s="65">
        <f t="shared" si="61"/>
        <v>25541.887588944912</v>
      </c>
    </row>
    <row r="19" spans="1:14" x14ac:dyDescent="0.45">
      <c r="A19" s="44" t="s">
        <v>130</v>
      </c>
      <c r="B19" s="57" t="str">
        <f t="shared" ref="B19:H19" si="62">+IFERROR(B18/A18-1,"nm")</f>
        <v>nm</v>
      </c>
      <c r="C19" s="47">
        <f t="shared" si="62"/>
        <v>7.4526928675400228E-2</v>
      </c>
      <c r="D19" s="47">
        <f t="shared" si="62"/>
        <v>3.0615009482525046E-2</v>
      </c>
      <c r="E19" s="47">
        <f t="shared" si="62"/>
        <v>-2.372502628811779E-2</v>
      </c>
      <c r="F19" s="47">
        <f t="shared" si="62"/>
        <v>7.0481319421070276E-2</v>
      </c>
      <c r="G19" s="47">
        <f t="shared" si="62"/>
        <v>-8.9171173437303519E-2</v>
      </c>
      <c r="H19" s="47">
        <f t="shared" si="62"/>
        <v>0.18606738470035911</v>
      </c>
      <c r="I19" s="47">
        <f>+IFERROR(I18/H18-1,"nm")</f>
        <v>6.8339251411607238E-2</v>
      </c>
      <c r="J19" s="54">
        <f>$I$19</f>
        <v>6.8339251411607238E-2</v>
      </c>
      <c r="K19" s="54">
        <f t="shared" ref="K19:N19" si="63">$I$19</f>
        <v>6.8339251411607238E-2</v>
      </c>
      <c r="L19" s="54">
        <f t="shared" si="63"/>
        <v>6.8339251411607238E-2</v>
      </c>
      <c r="M19" s="54">
        <f t="shared" si="63"/>
        <v>6.8339251411607238E-2</v>
      </c>
      <c r="N19" s="54">
        <f t="shared" si="63"/>
        <v>6.8339251411607238E-2</v>
      </c>
    </row>
    <row r="20" spans="1:14" x14ac:dyDescent="0.45">
      <c r="A20" s="45" t="s">
        <v>114</v>
      </c>
      <c r="B20" s="58">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c r="J20" s="66">
        <f>I20*(1+J21)</f>
        <v>12841.290278254894</v>
      </c>
      <c r="K20" s="66">
        <f t="shared" ref="K20:N20" si="64">J20*(1+K21)</f>
        <v>13485.339876545931</v>
      </c>
      <c r="L20" s="66">
        <f t="shared" si="64"/>
        <v>14161.691515836794</v>
      </c>
      <c r="M20" s="66">
        <f t="shared" si="64"/>
        <v>14871.965291622491</v>
      </c>
      <c r="N20" s="66">
        <f t="shared" si="64"/>
        <v>15617.862554616953</v>
      </c>
    </row>
    <row r="21" spans="1:14" x14ac:dyDescent="0.45">
      <c r="A21" s="44" t="s">
        <v>130</v>
      </c>
      <c r="B21" s="57" t="str">
        <f t="shared" ref="B21" si="65">+IFERROR(B20/A20-1,"nm")</f>
        <v>nm</v>
      </c>
      <c r="C21" s="47">
        <f t="shared" ref="C21" si="66">+IFERROR(C20/B20-1,"nm")</f>
        <v>9.3228309428638578E-2</v>
      </c>
      <c r="D21" s="47">
        <f t="shared" ref="D21" si="67">+IFERROR(D20/C20-1,"nm")</f>
        <v>4.1402301322722934E-2</v>
      </c>
      <c r="E21" s="47">
        <f t="shared" ref="E21" si="68">+IFERROR(E20/D20-1,"nm")</f>
        <v>-3.7381247418422192E-2</v>
      </c>
      <c r="F21" s="47">
        <f t="shared" ref="F21" si="69">+IFERROR(F20/E20-1,"nm")</f>
        <v>7.755846384895948E-2</v>
      </c>
      <c r="G21" s="47">
        <f t="shared" ref="G21" si="70">+IFERROR(G20/F20-1,"nm")</f>
        <v>-7.1279243404678949E-2</v>
      </c>
      <c r="H21" s="47">
        <f t="shared" ref="H21" si="71">+IFERROR(H20/G20-1,"nm")</f>
        <v>0.24815092721620746</v>
      </c>
      <c r="I21" s="47">
        <f>+IFERROR(I20/H20-1,"nm")</f>
        <v>5.0154586052902683E-2</v>
      </c>
      <c r="J21" s="54">
        <f>$I$21</f>
        <v>5.0154586052902683E-2</v>
      </c>
      <c r="K21" s="54">
        <f t="shared" ref="K21:N21" si="72">$I$21</f>
        <v>5.0154586052902683E-2</v>
      </c>
      <c r="L21" s="54">
        <f t="shared" si="72"/>
        <v>5.0154586052902683E-2</v>
      </c>
      <c r="M21" s="54">
        <f t="shared" si="72"/>
        <v>5.0154586052902683E-2</v>
      </c>
      <c r="N21" s="54">
        <f t="shared" si="72"/>
        <v>5.0154586052902683E-2</v>
      </c>
    </row>
    <row r="22" spans="1:14" x14ac:dyDescent="0.45">
      <c r="A22" s="44" t="s">
        <v>138</v>
      </c>
      <c r="B22" s="57">
        <f>+Historicals!B184</f>
        <v>0</v>
      </c>
      <c r="C22" s="47">
        <f>+Historicals!C184</f>
        <v>9.3228309428638606E-2</v>
      </c>
      <c r="D22" s="47">
        <f>+Historicals!D184</f>
        <v>4.1402301322722872E-2</v>
      </c>
      <c r="E22" s="47">
        <f>+Historicals!E184</f>
        <v>-3.7381247418422137E-2</v>
      </c>
      <c r="F22" s="47">
        <f>+Historicals!F184</f>
        <v>7.7558463848959452E-2</v>
      </c>
      <c r="G22" s="47">
        <f>+Historicals!G184</f>
        <v>-7.1279243404678949E-2</v>
      </c>
      <c r="H22" s="47">
        <f>+Historicals!H184</f>
        <v>0.24815092721620752</v>
      </c>
      <c r="I22" s="47">
        <f>+Historicals!I184</f>
        <v>0.05</v>
      </c>
      <c r="J22" s="67">
        <f>$I$22</f>
        <v>0.05</v>
      </c>
      <c r="K22" s="67">
        <f t="shared" ref="K22:N22" si="73">$I$22</f>
        <v>0.05</v>
      </c>
      <c r="L22" s="67">
        <f t="shared" si="73"/>
        <v>0.05</v>
      </c>
      <c r="M22" s="67">
        <f t="shared" si="73"/>
        <v>0.05</v>
      </c>
      <c r="N22" s="67">
        <f t="shared" si="73"/>
        <v>0.05</v>
      </c>
    </row>
    <row r="23" spans="1:14" x14ac:dyDescent="0.45">
      <c r="A23" s="44" t="s">
        <v>139</v>
      </c>
      <c r="B23" s="57" t="str">
        <f t="shared" ref="B23:H23" si="74">+IFERROR(B21-B22,"nm")</f>
        <v>nm</v>
      </c>
      <c r="C23" s="47">
        <f t="shared" si="74"/>
        <v>-2.7755575615628914E-17</v>
      </c>
      <c r="D23" s="47">
        <f t="shared" si="74"/>
        <v>6.2450045135165055E-17</v>
      </c>
      <c r="E23" s="47">
        <f t="shared" si="74"/>
        <v>-5.5511151231257827E-17</v>
      </c>
      <c r="F23" s="47">
        <f t="shared" si="74"/>
        <v>2.7755575615628914E-17</v>
      </c>
      <c r="G23" s="47">
        <f t="shared" si="74"/>
        <v>0</v>
      </c>
      <c r="H23" s="47">
        <f t="shared" si="74"/>
        <v>-5.5511151231257827E-17</v>
      </c>
      <c r="I23" s="47">
        <f>+IFERROR(I21-I22,"nm")</f>
        <v>1.5458605290268046E-4</v>
      </c>
      <c r="J23" s="64">
        <f t="shared" ref="J23:N23" si="75">+IFERROR(J21-J22,"nm")</f>
        <v>1.5458605290268046E-4</v>
      </c>
      <c r="K23" s="64">
        <f t="shared" ref="K23" si="76">+IFERROR(K21-K22,"nm")</f>
        <v>1.5458605290268046E-4</v>
      </c>
      <c r="L23" s="64">
        <f t="shared" ref="L23" si="77">+IFERROR(L21-L22,"nm")</f>
        <v>1.5458605290268046E-4</v>
      </c>
      <c r="M23" s="64">
        <f t="shared" ref="M23" si="78">+IFERROR(M21-M22,"nm")</f>
        <v>1.5458605290268046E-4</v>
      </c>
      <c r="N23" s="64">
        <f t="shared" ref="N23" si="79">+IFERROR(N21-N22,"nm")</f>
        <v>1.5458605290268046E-4</v>
      </c>
    </row>
    <row r="24" spans="1:14" x14ac:dyDescent="0.45">
      <c r="A24" s="45" t="s">
        <v>115</v>
      </c>
      <c r="B24" s="58">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c r="J24" s="66">
        <f>I24*(1+J25)</f>
        <v>5998.8194112967376</v>
      </c>
      <c r="K24" s="66">
        <f t="shared" ref="K24:N24" si="80">J24*(1+K25)</f>
        <v>6552.409746786333</v>
      </c>
      <c r="L24" s="66">
        <f t="shared" si="80"/>
        <v>7157.0871776751274</v>
      </c>
      <c r="M24" s="66">
        <f t="shared" si="80"/>
        <v>7817.5661853205638</v>
      </c>
      <c r="N24" s="66">
        <f t="shared" si="80"/>
        <v>8538.9963185721026</v>
      </c>
    </row>
    <row r="25" spans="1:14" x14ac:dyDescent="0.45">
      <c r="A25" s="44" t="s">
        <v>130</v>
      </c>
      <c r="B25" s="57" t="str">
        <f t="shared" ref="B25" si="81">+IFERROR(B24/A24-1,"nm")</f>
        <v>nm</v>
      </c>
      <c r="C25" s="47">
        <f t="shared" ref="C25" si="82">+IFERROR(C24/B24-1,"nm")</f>
        <v>7.6190476190476142E-2</v>
      </c>
      <c r="D25" s="47">
        <f t="shared" ref="D25" si="83">+IFERROR(D24/C24-1,"nm")</f>
        <v>2.9498525073746285E-2</v>
      </c>
      <c r="E25" s="47">
        <f t="shared" ref="E25" si="84">+IFERROR(E24/D24-1,"nm")</f>
        <v>1.0642652476463343E-2</v>
      </c>
      <c r="F25" s="47">
        <f t="shared" ref="F25" si="85">+IFERROR(F24/E24-1,"nm")</f>
        <v>6.5208586472256025E-2</v>
      </c>
      <c r="G25" s="47">
        <f t="shared" ref="G25" si="86">+IFERROR(G24/F24-1,"nm")</f>
        <v>-0.11806083650190113</v>
      </c>
      <c r="H25" s="47">
        <f t="shared" ref="H25" si="87">+IFERROR(H24/G24-1,"nm")</f>
        <v>8.3854278939426541E-2</v>
      </c>
      <c r="I25" s="47">
        <f>+IFERROR(I24/H24-1,"nm")</f>
        <v>9.2283214001591007E-2</v>
      </c>
      <c r="J25" s="54">
        <f>$I$25</f>
        <v>9.2283214001591007E-2</v>
      </c>
      <c r="K25" s="54">
        <f t="shared" ref="K25:N25" si="88">$I$25</f>
        <v>9.2283214001591007E-2</v>
      </c>
      <c r="L25" s="54">
        <f t="shared" si="88"/>
        <v>9.2283214001591007E-2</v>
      </c>
      <c r="M25" s="54">
        <f t="shared" si="88"/>
        <v>9.2283214001591007E-2</v>
      </c>
      <c r="N25" s="54">
        <f t="shared" si="88"/>
        <v>9.2283214001591007E-2</v>
      </c>
    </row>
    <row r="26" spans="1:14" x14ac:dyDescent="0.45">
      <c r="A26" s="44" t="s">
        <v>138</v>
      </c>
      <c r="B26" s="57">
        <f>+Historicals!B188</f>
        <v>0</v>
      </c>
      <c r="C26" s="47">
        <f>+Historicals!C188</f>
        <v>3.4871358707208165E-2</v>
      </c>
      <c r="D26" s="47">
        <f>+Historicals!D188</f>
        <v>6.6776248202177937E-2</v>
      </c>
      <c r="E26" s="47">
        <f>+Historicals!E188</f>
        <v>0.13154853620955315</v>
      </c>
      <c r="F26" s="47">
        <f>+Historicals!F188</f>
        <v>7.114893617021277E-2</v>
      </c>
      <c r="G26" s="47">
        <f>+Historicals!G188</f>
        <v>-6.3721595423486418E-2</v>
      </c>
      <c r="H26" s="47">
        <f>+Historicals!H188</f>
        <v>0.18295994568906992</v>
      </c>
      <c r="I26" s="47">
        <f>+Historicals!I188</f>
        <v>0.09</v>
      </c>
      <c r="J26" s="67">
        <f>$I$26</f>
        <v>0.09</v>
      </c>
      <c r="K26" s="67">
        <f t="shared" ref="K26:N26" si="89">$I$26</f>
        <v>0.09</v>
      </c>
      <c r="L26" s="67">
        <f t="shared" si="89"/>
        <v>0.09</v>
      </c>
      <c r="M26" s="67">
        <f t="shared" si="89"/>
        <v>0.09</v>
      </c>
      <c r="N26" s="67">
        <f t="shared" si="89"/>
        <v>0.09</v>
      </c>
    </row>
    <row r="27" spans="1:14" x14ac:dyDescent="0.45">
      <c r="A27" s="44" t="s">
        <v>139</v>
      </c>
      <c r="B27" s="57" t="str">
        <f t="shared" ref="B27" si="90">+IFERROR(B25-B26,"nm")</f>
        <v>nm</v>
      </c>
      <c r="C27" s="47">
        <f t="shared" ref="C27" si="91">+IFERROR(C25-C26,"nm")</f>
        <v>4.1319117483267977E-2</v>
      </c>
      <c r="D27" s="47">
        <f t="shared" ref="D27" si="92">+IFERROR(D25-D26,"nm")</f>
        <v>-3.7277723128431653E-2</v>
      </c>
      <c r="E27" s="47">
        <f t="shared" ref="E27" si="93">+IFERROR(E25-E26,"nm")</f>
        <v>-0.1209058837330898</v>
      </c>
      <c r="F27" s="47">
        <f t="shared" ref="F27" si="94">+IFERROR(F25-F26,"nm")</f>
        <v>-5.9403496979567455E-3</v>
      </c>
      <c r="G27" s="47">
        <f t="shared" ref="G27" si="95">+IFERROR(G25-G26,"nm")</f>
        <v>-5.4339241078414716E-2</v>
      </c>
      <c r="H27" s="47">
        <f t="shared" ref="H27" si="96">+IFERROR(H25-H26,"nm")</f>
        <v>-9.9105666749643384E-2</v>
      </c>
      <c r="I27" s="47">
        <f>+IFERROR(I25-I26,"nm")</f>
        <v>2.2832140015910107E-3</v>
      </c>
      <c r="J27" s="64">
        <f t="shared" ref="J27:N27" si="97">+IFERROR(J25-J26,"nm")</f>
        <v>2.2832140015910107E-3</v>
      </c>
      <c r="K27" s="64">
        <f t="shared" ref="K27" si="98">+IFERROR(K25-K26,"nm")</f>
        <v>2.2832140015910107E-3</v>
      </c>
      <c r="L27" s="64">
        <f t="shared" ref="L27" si="99">+IFERROR(L25-L26,"nm")</f>
        <v>2.2832140015910107E-3</v>
      </c>
      <c r="M27" s="64">
        <f t="shared" ref="M27" si="100">+IFERROR(M25-M26,"nm")</f>
        <v>2.2832140015910107E-3</v>
      </c>
      <c r="N27" s="64">
        <f t="shared" ref="N27" si="101">+IFERROR(N25-N26,"nm")</f>
        <v>2.2832140015910107E-3</v>
      </c>
    </row>
    <row r="28" spans="1:14" x14ac:dyDescent="0.45">
      <c r="A28" s="45" t="s">
        <v>116</v>
      </c>
      <c r="B28" s="58">
        <f>+Historicals!B114</f>
        <v>824</v>
      </c>
      <c r="C28" s="3">
        <f>+Historicals!C114</f>
        <v>719</v>
      </c>
      <c r="D28" s="3">
        <f>+Historicals!D114</f>
        <v>646</v>
      </c>
      <c r="E28" s="3">
        <f>+Historicals!E114</f>
        <v>595</v>
      </c>
      <c r="F28" s="3">
        <f>+Historicals!F114</f>
        <v>597</v>
      </c>
      <c r="G28" s="3">
        <f>+Historicals!G114</f>
        <v>516</v>
      </c>
      <c r="H28" s="3">
        <f>+Historicals!H114</f>
        <v>507</v>
      </c>
      <c r="I28" s="3">
        <f>+Historicals!I114</f>
        <v>633</v>
      </c>
      <c r="J28" s="66">
        <f>I28*(1+J29)</f>
        <v>790.31360946745554</v>
      </c>
      <c r="K28" s="66">
        <f t="shared" ref="K28:N28" si="102">J28*(1+K29)</f>
        <v>986.72290886173437</v>
      </c>
      <c r="L28" s="66">
        <f t="shared" si="102"/>
        <v>1231.9439868037039</v>
      </c>
      <c r="M28" s="66">
        <f t="shared" si="102"/>
        <v>1538.1075811572871</v>
      </c>
      <c r="N28" s="66">
        <f t="shared" si="102"/>
        <v>1920.3591693738908</v>
      </c>
    </row>
    <row r="29" spans="1:14" x14ac:dyDescent="0.45">
      <c r="A29" s="44" t="s">
        <v>130</v>
      </c>
      <c r="B29" s="57" t="str">
        <f t="shared" ref="B29" si="103">+IFERROR(B28/A28-1,"nm")</f>
        <v>nm</v>
      </c>
      <c r="C29" s="47">
        <f t="shared" ref="C29" si="104">+IFERROR(C28/B28-1,"nm")</f>
        <v>-0.12742718446601942</v>
      </c>
      <c r="D29" s="47">
        <f t="shared" ref="D29" si="105">+IFERROR(D28/C28-1,"nm")</f>
        <v>-0.10152990264255912</v>
      </c>
      <c r="E29" s="47">
        <f t="shared" ref="E29" si="106">+IFERROR(E28/D28-1,"nm")</f>
        <v>-7.8947368421052655E-2</v>
      </c>
      <c r="F29" s="47">
        <f t="shared" ref="F29" si="107">+IFERROR(F28/E28-1,"nm")</f>
        <v>3.3613445378151141E-3</v>
      </c>
      <c r="G29" s="47">
        <f t="shared" ref="G29" si="108">+IFERROR(G28/F28-1,"nm")</f>
        <v>-0.13567839195979903</v>
      </c>
      <c r="H29" s="47">
        <f t="shared" ref="H29" si="109">+IFERROR(H28/G28-1,"nm")</f>
        <v>-1.744186046511631E-2</v>
      </c>
      <c r="I29" s="47">
        <f>+IFERROR(I28/H28-1,"nm")</f>
        <v>0.24852071005917153</v>
      </c>
      <c r="J29" s="54">
        <f>$I$29</f>
        <v>0.24852071005917153</v>
      </c>
      <c r="K29" s="54">
        <f t="shared" ref="K29:N29" si="110">$I$29</f>
        <v>0.24852071005917153</v>
      </c>
      <c r="L29" s="54">
        <f t="shared" si="110"/>
        <v>0.24852071005917153</v>
      </c>
      <c r="M29" s="54">
        <f t="shared" si="110"/>
        <v>0.24852071005917153</v>
      </c>
      <c r="N29" s="54">
        <f t="shared" si="110"/>
        <v>0.24852071005917153</v>
      </c>
    </row>
    <row r="30" spans="1:14" x14ac:dyDescent="0.45">
      <c r="A30" s="44" t="s">
        <v>138</v>
      </c>
      <c r="B30" s="57">
        <f>+Historicals!B186</f>
        <v>0</v>
      </c>
      <c r="C30" s="47">
        <f>+Historicals!C186</f>
        <v>-0.12742718446601942</v>
      </c>
      <c r="D30" s="47">
        <f>+Historicals!D186</f>
        <v>-0.10152990264255911</v>
      </c>
      <c r="E30" s="47">
        <f>+Historicals!E186</f>
        <v>-7.8947368421052627E-2</v>
      </c>
      <c r="F30" s="47">
        <f>+Historicals!F186</f>
        <v>3.3613445378151263E-3</v>
      </c>
      <c r="G30" s="47">
        <f>+Historicals!G186</f>
        <v>-0.135678391959799</v>
      </c>
      <c r="H30" s="47">
        <f>+Historicals!H186</f>
        <v>-1.7441860465116279E-2</v>
      </c>
      <c r="I30" s="47">
        <f>+Historicals!I186</f>
        <v>0.25</v>
      </c>
      <c r="J30" s="67">
        <f>$I$30</f>
        <v>0.25</v>
      </c>
      <c r="K30" s="67">
        <f t="shared" ref="K30:N30" si="111">$I$30</f>
        <v>0.25</v>
      </c>
      <c r="L30" s="67">
        <f t="shared" si="111"/>
        <v>0.25</v>
      </c>
      <c r="M30" s="67">
        <f t="shared" si="111"/>
        <v>0.25</v>
      </c>
      <c r="N30" s="67">
        <f t="shared" si="111"/>
        <v>0.25</v>
      </c>
    </row>
    <row r="31" spans="1:14" x14ac:dyDescent="0.45">
      <c r="A31" s="44" t="s">
        <v>139</v>
      </c>
      <c r="B31" s="57" t="str">
        <f t="shared" ref="B31" si="112">+IFERROR(B29-B30,"nm")</f>
        <v>nm</v>
      </c>
      <c r="C31" s="47">
        <f t="shared" ref="C31" si="113">+IFERROR(C29-C30,"nm")</f>
        <v>0</v>
      </c>
      <c r="D31" s="47">
        <f t="shared" ref="D31" si="114">+IFERROR(D29-D30,"nm")</f>
        <v>-1.3877787807814457E-17</v>
      </c>
      <c r="E31" s="47">
        <f t="shared" ref="E31" si="115">+IFERROR(E29-E30,"nm")</f>
        <v>-2.7755575615628914E-17</v>
      </c>
      <c r="F31" s="47">
        <f t="shared" ref="F31" si="116">+IFERROR(F29-F30,"nm")</f>
        <v>-1.214306433183765E-17</v>
      </c>
      <c r="G31" s="47">
        <f t="shared" ref="G31" si="117">+IFERROR(G29-G30,"nm")</f>
        <v>-2.7755575615628914E-17</v>
      </c>
      <c r="H31" s="47">
        <f t="shared" ref="H31" si="118">+IFERROR(H29-H30,"nm")</f>
        <v>-3.1225022567582528E-17</v>
      </c>
      <c r="I31" s="47">
        <f>+IFERROR(I29-I30,"nm")</f>
        <v>-1.4792899408284654E-3</v>
      </c>
      <c r="J31" s="47">
        <f>+IFERROR(J29-J30,"nm")</f>
        <v>-1.4792899408284654E-3</v>
      </c>
      <c r="K31" s="47">
        <f t="shared" ref="K31:N31" si="119">+IFERROR(K29-K30,"nm")</f>
        <v>-1.4792899408284654E-3</v>
      </c>
      <c r="L31" s="47">
        <f t="shared" si="119"/>
        <v>-1.4792899408284654E-3</v>
      </c>
      <c r="M31" s="47">
        <f t="shared" si="119"/>
        <v>-1.4792899408284654E-3</v>
      </c>
      <c r="N31" s="47">
        <f t="shared" si="119"/>
        <v>-1.4792899408284654E-3</v>
      </c>
    </row>
    <row r="32" spans="1:14" x14ac:dyDescent="0.45">
      <c r="A32" s="9" t="s">
        <v>131</v>
      </c>
      <c r="B32" s="59">
        <f t="shared" ref="B32:H32" si="120">+B38+B35</f>
        <v>3766</v>
      </c>
      <c r="C32" s="48">
        <f t="shared" si="120"/>
        <v>3896</v>
      </c>
      <c r="D32" s="48">
        <f t="shared" si="120"/>
        <v>4015</v>
      </c>
      <c r="E32" s="48">
        <f t="shared" si="120"/>
        <v>3760</v>
      </c>
      <c r="F32" s="48">
        <f t="shared" si="120"/>
        <v>4074</v>
      </c>
      <c r="G32" s="48">
        <f t="shared" si="120"/>
        <v>3047</v>
      </c>
      <c r="H32" s="48">
        <f t="shared" si="120"/>
        <v>5219</v>
      </c>
      <c r="I32" s="48">
        <f>+I38+I35</f>
        <v>5238</v>
      </c>
      <c r="J32" s="68">
        <f t="shared" ref="J32:N32" si="121">J38+J35</f>
        <v>5257.3997369892832</v>
      </c>
      <c r="K32" s="68">
        <f t="shared" ref="K32:N32" si="122">K38+K35</f>
        <v>5277.1870332330436</v>
      </c>
      <c r="L32" s="68">
        <f t="shared" si="122"/>
        <v>5297.3503038556801</v>
      </c>
      <c r="M32" s="68">
        <f t="shared" si="122"/>
        <v>5317.8785296294227</v>
      </c>
      <c r="N32" s="68">
        <f t="shared" si="122"/>
        <v>5338.7612310196046</v>
      </c>
    </row>
    <row r="33" spans="1:14" x14ac:dyDescent="0.45">
      <c r="A33" s="46" t="s">
        <v>130</v>
      </c>
      <c r="B33" s="57" t="str">
        <f t="shared" ref="B33" si="123">+IFERROR(B32/A32-1,"nm")</f>
        <v>nm</v>
      </c>
      <c r="C33" s="47">
        <f t="shared" ref="C33" si="124">+IFERROR(C32/B32-1,"nm")</f>
        <v>3.4519383961763239E-2</v>
      </c>
      <c r="D33" s="47">
        <f t="shared" ref="D33" si="125">+IFERROR(D32/C32-1,"nm")</f>
        <v>3.0544147843942548E-2</v>
      </c>
      <c r="E33" s="47">
        <f t="shared" ref="E33" si="126">+IFERROR(E32/D32-1,"nm")</f>
        <v>-6.3511830635118338E-2</v>
      </c>
      <c r="F33" s="47">
        <f t="shared" ref="F33" si="127">+IFERROR(F32/E32-1,"nm")</f>
        <v>8.3510638297872308E-2</v>
      </c>
      <c r="G33" s="47">
        <f t="shared" ref="G33" si="128">+IFERROR(G32/F32-1,"nm")</f>
        <v>-0.25208640157093765</v>
      </c>
      <c r="H33" s="47">
        <f t="shared" ref="H33" si="129">+IFERROR(H32/G32-1,"nm")</f>
        <v>0.71283229405973092</v>
      </c>
      <c r="I33" s="47">
        <f>+IFERROR(I32/H32-1,"nm")</f>
        <v>3.6405441655489312E-3</v>
      </c>
      <c r="J33" s="55">
        <f>$I$33</f>
        <v>3.6405441655489312E-3</v>
      </c>
      <c r="K33" s="55">
        <f t="shared" ref="K33:N33" si="130">$I$33</f>
        <v>3.6405441655489312E-3</v>
      </c>
      <c r="L33" s="55">
        <f t="shared" si="130"/>
        <v>3.6405441655489312E-3</v>
      </c>
      <c r="M33" s="55">
        <f t="shared" si="130"/>
        <v>3.6405441655489312E-3</v>
      </c>
      <c r="N33" s="55">
        <f t="shared" si="130"/>
        <v>3.6405441655489312E-3</v>
      </c>
    </row>
    <row r="34" spans="1:14" x14ac:dyDescent="0.45">
      <c r="A34" s="46" t="s">
        <v>132</v>
      </c>
      <c r="B34" s="57">
        <f t="shared" ref="B34:H34" si="131">+IFERROR(B32/B$18,"nm")</f>
        <v>0.27409024745269289</v>
      </c>
      <c r="C34" s="47">
        <f t="shared" si="131"/>
        <v>0.26388512598211866</v>
      </c>
      <c r="D34" s="47">
        <f t="shared" si="131"/>
        <v>0.26386698212407994</v>
      </c>
      <c r="E34" s="47">
        <f t="shared" si="131"/>
        <v>0.25311342982160889</v>
      </c>
      <c r="F34" s="47">
        <f t="shared" si="131"/>
        <v>0.25619418941013711</v>
      </c>
      <c r="G34" s="47">
        <f t="shared" si="131"/>
        <v>0.2103700635183651</v>
      </c>
      <c r="H34" s="47">
        <f t="shared" si="131"/>
        <v>0.30380115256999823</v>
      </c>
      <c r="I34" s="47">
        <f>+IFERROR(I32/I$18,"nm")</f>
        <v>0.28540293140086087</v>
      </c>
      <c r="J34" s="47">
        <f>+IFERROR(J32/J$18,"nm")</f>
        <v>0.26813576734709466</v>
      </c>
      <c r="K34" s="47">
        <f t="shared" ref="K34:N34" si="132">+IFERROR(K32/K$18,"nm")</f>
        <v>0.25192835575647399</v>
      </c>
      <c r="L34" s="47">
        <f t="shared" si="132"/>
        <v>0.23671407052093107</v>
      </c>
      <c r="M34" s="47">
        <f t="shared" si="132"/>
        <v>0.22243063859936282</v>
      </c>
      <c r="N34" s="47">
        <f t="shared" si="132"/>
        <v>0.20901983897737994</v>
      </c>
    </row>
    <row r="35" spans="1:14" x14ac:dyDescent="0.45">
      <c r="A35" s="9" t="s">
        <v>133</v>
      </c>
      <c r="B35" s="56">
        <f>+Historicals!B171</f>
        <v>121</v>
      </c>
      <c r="C35" s="9">
        <f>+Historicals!C171</f>
        <v>133</v>
      </c>
      <c r="D35" s="9">
        <f>+Historicals!D171</f>
        <v>140</v>
      </c>
      <c r="E35" s="9">
        <f>+Historicals!E171</f>
        <v>160</v>
      </c>
      <c r="F35" s="9">
        <f>+Historicals!F171</f>
        <v>149</v>
      </c>
      <c r="G35" s="9">
        <f>+Historicals!G171</f>
        <v>148</v>
      </c>
      <c r="H35" s="9">
        <f>+Historicals!H171</f>
        <v>130</v>
      </c>
      <c r="I35" s="9">
        <f>+Historicals!I171</f>
        <v>124</v>
      </c>
      <c r="J35" s="69">
        <f>I35*(1+J36)</f>
        <v>118.27692307692308</v>
      </c>
      <c r="K35" s="69">
        <f t="shared" ref="K35:N35" si="133">J35*(1+K36)</f>
        <v>112.81798816568049</v>
      </c>
      <c r="L35" s="69">
        <f t="shared" si="133"/>
        <v>107.61100409649524</v>
      </c>
      <c r="M35" s="69">
        <f t="shared" si="133"/>
        <v>102.64434236896469</v>
      </c>
      <c r="N35" s="69">
        <f t="shared" si="133"/>
        <v>97.906911182704789</v>
      </c>
    </row>
    <row r="36" spans="1:14" x14ac:dyDescent="0.45">
      <c r="A36" s="46" t="s">
        <v>130</v>
      </c>
      <c r="B36" s="57" t="str">
        <f t="shared" ref="B36" si="134">+IFERROR(B35/A35-1,"nm")</f>
        <v>nm</v>
      </c>
      <c r="C36" s="47">
        <f t="shared" ref="C36" si="135">+IFERROR(C35/B35-1,"nm")</f>
        <v>9.9173553719008156E-2</v>
      </c>
      <c r="D36" s="47">
        <f t="shared" ref="D36" si="136">+IFERROR(D35/C35-1,"nm")</f>
        <v>5.2631578947368363E-2</v>
      </c>
      <c r="E36" s="47">
        <f t="shared" ref="E36" si="137">+IFERROR(E35/D35-1,"nm")</f>
        <v>0.14285714285714279</v>
      </c>
      <c r="F36" s="47">
        <f t="shared" ref="F36" si="138">+IFERROR(F35/E35-1,"nm")</f>
        <v>-6.8749999999999978E-2</v>
      </c>
      <c r="G36" s="47">
        <f t="shared" ref="G36" si="139">+IFERROR(G35/F35-1,"nm")</f>
        <v>-6.7114093959731447E-3</v>
      </c>
      <c r="H36" s="47">
        <f t="shared" ref="H36" si="140">+IFERROR(H35/G35-1,"nm")</f>
        <v>-0.1216216216216216</v>
      </c>
      <c r="I36" s="47">
        <f>+IFERROR(I35/H35-1,"nm")</f>
        <v>-4.6153846153846101E-2</v>
      </c>
      <c r="J36" s="70">
        <f>$I$36</f>
        <v>-4.6153846153846101E-2</v>
      </c>
      <c r="K36" s="70">
        <f t="shared" ref="K36:N36" si="141">$I$36</f>
        <v>-4.6153846153846101E-2</v>
      </c>
      <c r="L36" s="70">
        <f t="shared" si="141"/>
        <v>-4.6153846153846101E-2</v>
      </c>
      <c r="M36" s="70">
        <f t="shared" si="141"/>
        <v>-4.6153846153846101E-2</v>
      </c>
      <c r="N36" s="70">
        <f t="shared" si="141"/>
        <v>-4.6153846153846101E-2</v>
      </c>
    </row>
    <row r="37" spans="1:14" x14ac:dyDescent="0.45">
      <c r="A37" s="46" t="s">
        <v>134</v>
      </c>
      <c r="B37" s="57">
        <f t="shared" ref="B37:H37" si="142">+IFERROR(B35/B$18,"nm")</f>
        <v>8.8064046579330417E-3</v>
      </c>
      <c r="C37" s="47">
        <f t="shared" si="142"/>
        <v>9.0083988079111346E-3</v>
      </c>
      <c r="D37" s="47">
        <f t="shared" si="142"/>
        <v>9.2008412197686646E-3</v>
      </c>
      <c r="E37" s="47">
        <f t="shared" si="142"/>
        <v>1.0770784247728038E-2</v>
      </c>
      <c r="F37" s="47">
        <f t="shared" si="142"/>
        <v>9.3698905798012821E-3</v>
      </c>
      <c r="G37" s="47">
        <f t="shared" si="142"/>
        <v>1.0218171775752554E-2</v>
      </c>
      <c r="H37" s="47">
        <f t="shared" si="142"/>
        <v>7.5673787764130628E-3</v>
      </c>
      <c r="I37" s="47">
        <f>+IFERROR(I35/I$18,"nm")</f>
        <v>6.7563886013185855E-3</v>
      </c>
      <c r="J37" s="47">
        <f>+IFERROR(J35/J$18,"nm")</f>
        <v>6.0323116208100321E-3</v>
      </c>
      <c r="K37" s="47">
        <f t="shared" ref="K37:N37" si="143">+IFERROR(K35/K$18,"nm")</f>
        <v>5.385833414534219E-3</v>
      </c>
      <c r="L37" s="47">
        <f t="shared" si="143"/>
        <v>4.8086377814178924E-3</v>
      </c>
      <c r="M37" s="47">
        <f t="shared" si="143"/>
        <v>4.2932997612736834E-3</v>
      </c>
      <c r="N37" s="47">
        <f t="shared" si="143"/>
        <v>3.8331901211984443E-3</v>
      </c>
    </row>
    <row r="38" spans="1:14" x14ac:dyDescent="0.45">
      <c r="A38" s="9" t="s">
        <v>135</v>
      </c>
      <c r="B38" s="56">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65">
        <f>I38*(1+J39)</f>
        <v>5139.1228139123605</v>
      </c>
      <c r="K38" s="65">
        <f t="shared" ref="K38:N38" si="144">J38*(1+K39)</f>
        <v>5164.369045067363</v>
      </c>
      <c r="L38" s="65">
        <f t="shared" si="144"/>
        <v>5189.7392997591851</v>
      </c>
      <c r="M38" s="65">
        <f t="shared" si="144"/>
        <v>5215.2341872604584</v>
      </c>
      <c r="N38" s="65">
        <f t="shared" si="144"/>
        <v>5240.8543198368998</v>
      </c>
    </row>
    <row r="39" spans="1:14" x14ac:dyDescent="0.45">
      <c r="A39" s="46" t="s">
        <v>130</v>
      </c>
      <c r="B39" s="57" t="str">
        <f t="shared" ref="B39" si="145">+IFERROR(B38/A38-1,"nm")</f>
        <v>nm</v>
      </c>
      <c r="C39" s="47">
        <f t="shared" ref="C39" si="146">+IFERROR(C38/B38-1,"nm")</f>
        <v>3.2373113854595292E-2</v>
      </c>
      <c r="D39" s="47">
        <f t="shared" ref="D39" si="147">+IFERROR(D38/C38-1,"nm")</f>
        <v>2.9763486579856391E-2</v>
      </c>
      <c r="E39" s="47">
        <f t="shared" ref="E39" si="148">+IFERROR(E38/D38-1,"nm")</f>
        <v>-7.096774193548383E-2</v>
      </c>
      <c r="F39" s="47">
        <f t="shared" ref="F39" si="149">+IFERROR(F38/E38-1,"nm")</f>
        <v>9.0277777777777679E-2</v>
      </c>
      <c r="G39" s="47">
        <f t="shared" ref="G39" si="150">+IFERROR(G38/F38-1,"nm")</f>
        <v>-0.26140127388535028</v>
      </c>
      <c r="H39" s="47">
        <f t="shared" ref="H39" si="151">+IFERROR(H38/G38-1,"nm")</f>
        <v>0.75543290789927564</v>
      </c>
      <c r="I39" s="47">
        <f>+IFERROR(I38/H38-1,"nm")</f>
        <v>4.9125564943997002E-3</v>
      </c>
      <c r="J39" s="70">
        <f>$I$39</f>
        <v>4.9125564943997002E-3</v>
      </c>
      <c r="K39" s="70">
        <f t="shared" ref="K39:N39" si="152">$I$39</f>
        <v>4.9125564943997002E-3</v>
      </c>
      <c r="L39" s="70">
        <f t="shared" si="152"/>
        <v>4.9125564943997002E-3</v>
      </c>
      <c r="M39" s="70">
        <f t="shared" si="152"/>
        <v>4.9125564943997002E-3</v>
      </c>
      <c r="N39" s="70">
        <f t="shared" si="152"/>
        <v>4.9125564943997002E-3</v>
      </c>
    </row>
    <row r="40" spans="1:14" x14ac:dyDescent="0.45">
      <c r="A40" s="46" t="s">
        <v>132</v>
      </c>
      <c r="B40" s="57">
        <f t="shared" ref="B40:H40" si="153">+IFERROR(B38/B$18,"nm")</f>
        <v>0.26528384279475981</v>
      </c>
      <c r="C40" s="47">
        <f t="shared" si="153"/>
        <v>0.25487672717420751</v>
      </c>
      <c r="D40" s="47">
        <f t="shared" si="153"/>
        <v>0.25466614090431128</v>
      </c>
      <c r="E40" s="47">
        <f t="shared" si="153"/>
        <v>0.24234264557388085</v>
      </c>
      <c r="F40" s="47">
        <f t="shared" si="153"/>
        <v>0.2468242988303358</v>
      </c>
      <c r="G40" s="47">
        <f t="shared" si="153"/>
        <v>0.20015189174261253</v>
      </c>
      <c r="H40" s="47">
        <f t="shared" si="153"/>
        <v>0.29623377379358518</v>
      </c>
      <c r="I40" s="47">
        <f>+IFERROR(I38/I$18,"nm")</f>
        <v>0.27864654279954232</v>
      </c>
      <c r="J40" s="47">
        <f>+IFERROR(J38/J$18,"nm")</f>
        <v>0.26210345572628463</v>
      </c>
      <c r="K40" s="47">
        <f t="shared" ref="K40:N40" si="154">+IFERROR(K38/K$18,"nm")</f>
        <v>0.24654252234193977</v>
      </c>
      <c r="L40" s="47">
        <f t="shared" si="154"/>
        <v>0.2319054327395132</v>
      </c>
      <c r="M40" s="47">
        <f t="shared" si="154"/>
        <v>0.21813733883808914</v>
      </c>
      <c r="N40" s="47">
        <f t="shared" si="154"/>
        <v>0.20518664885618149</v>
      </c>
    </row>
    <row r="41" spans="1:14" x14ac:dyDescent="0.45">
      <c r="A41" s="9" t="s">
        <v>136</v>
      </c>
      <c r="B41" s="56">
        <f>+Historicals!B160</f>
        <v>208</v>
      </c>
      <c r="C41" s="9">
        <f>+Historicals!C160</f>
        <v>242</v>
      </c>
      <c r="D41" s="9">
        <f>+Historicals!D160</f>
        <v>223</v>
      </c>
      <c r="E41" s="9">
        <f>+Historicals!E160</f>
        <v>196</v>
      </c>
      <c r="F41" s="9">
        <f>+Historicals!F160</f>
        <v>117</v>
      </c>
      <c r="G41" s="9">
        <f>+Historicals!G160</f>
        <v>110</v>
      </c>
      <c r="H41" s="9">
        <f>+Historicals!H160</f>
        <v>98</v>
      </c>
      <c r="I41" s="9">
        <f>+Historicals!I160</f>
        <v>146</v>
      </c>
      <c r="J41" s="65">
        <f>I41*(1+J42)</f>
        <v>217.51020408163268</v>
      </c>
      <c r="K41" s="65">
        <f t="shared" ref="K41:N41" si="155">J41*(1+K42)</f>
        <v>324.04581424406501</v>
      </c>
      <c r="L41" s="65">
        <f t="shared" si="155"/>
        <v>482.76213142483158</v>
      </c>
      <c r="M41" s="65">
        <f t="shared" si="155"/>
        <v>719.21705293903483</v>
      </c>
      <c r="N41" s="65">
        <f t="shared" si="155"/>
        <v>1071.4866298887662</v>
      </c>
    </row>
    <row r="42" spans="1:14" x14ac:dyDescent="0.45">
      <c r="A42" s="46" t="s">
        <v>130</v>
      </c>
      <c r="B42" s="47" t="str">
        <f t="shared" ref="B42" si="156">+IFERROR(B41/A41-1,"nm")</f>
        <v>nm</v>
      </c>
      <c r="C42" s="47">
        <f t="shared" ref="C42" si="157">+IFERROR(C41/B41-1,"nm")</f>
        <v>0.16346153846153855</v>
      </c>
      <c r="D42" s="47">
        <f t="shared" ref="D42" si="158">+IFERROR(D41/C41-1,"nm")</f>
        <v>-7.8512396694214837E-2</v>
      </c>
      <c r="E42" s="47">
        <f t="shared" ref="E42" si="159">+IFERROR(E41/D41-1,"nm")</f>
        <v>-0.12107623318385652</v>
      </c>
      <c r="F42" s="47">
        <f t="shared" ref="F42" si="160">+IFERROR(F41/E41-1,"nm")</f>
        <v>-0.40306122448979587</v>
      </c>
      <c r="G42" s="47">
        <f t="shared" ref="G42" si="161">+IFERROR(G41/F41-1,"nm")</f>
        <v>-5.9829059829059839E-2</v>
      </c>
      <c r="H42" s="47">
        <f t="shared" ref="H42" si="162">+IFERROR(H41/G41-1,"nm")</f>
        <v>-0.10909090909090913</v>
      </c>
      <c r="I42" s="47">
        <f>+IFERROR(I41/H41-1,"nm")</f>
        <v>0.48979591836734704</v>
      </c>
      <c r="J42" s="70">
        <f>$I$42</f>
        <v>0.48979591836734704</v>
      </c>
      <c r="K42" s="70">
        <f t="shared" ref="K42:N42" si="163">$I$42</f>
        <v>0.48979591836734704</v>
      </c>
      <c r="L42" s="70">
        <f t="shared" si="163"/>
        <v>0.48979591836734704</v>
      </c>
      <c r="M42" s="70">
        <f t="shared" si="163"/>
        <v>0.48979591836734704</v>
      </c>
      <c r="N42" s="70">
        <f t="shared" si="163"/>
        <v>0.48979591836734704</v>
      </c>
    </row>
    <row r="43" spans="1:14" x14ac:dyDescent="0.45">
      <c r="A43" s="46" t="s">
        <v>134</v>
      </c>
      <c r="B43" s="47">
        <f t="shared" ref="B43:H43" si="164">+IFERROR(B41/B$18,"nm")</f>
        <v>1.5138282387190683E-2</v>
      </c>
      <c r="C43" s="47">
        <f t="shared" si="164"/>
        <v>1.6391221891086428E-2</v>
      </c>
      <c r="D43" s="47">
        <f t="shared" si="164"/>
        <v>1.4655625657202945E-2</v>
      </c>
      <c r="E43" s="47">
        <f t="shared" si="164"/>
        <v>1.3194210703466847E-2</v>
      </c>
      <c r="F43" s="47">
        <f t="shared" si="164"/>
        <v>7.3575650861526856E-3</v>
      </c>
      <c r="G43" s="47">
        <f t="shared" si="164"/>
        <v>7.5945871306268989E-3</v>
      </c>
      <c r="H43" s="47">
        <f t="shared" si="164"/>
        <v>5.7046393852960009E-3</v>
      </c>
      <c r="I43" s="47">
        <f>+IFERROR(I41/I$18,"nm")</f>
        <v>7.9551027080041418E-3</v>
      </c>
      <c r="J43" s="47">
        <f>+IFERROR(J41/J$18,"nm")</f>
        <v>1.1093367138685696E-2</v>
      </c>
      <c r="K43" s="47">
        <f t="shared" ref="K43:N43" si="165">+IFERROR(K41/K$18,"nm")</f>
        <v>1.5469667582022574E-2</v>
      </c>
      <c r="L43" s="47">
        <f t="shared" si="165"/>
        <v>2.1572405574114342E-2</v>
      </c>
      <c r="M43" s="47">
        <f t="shared" si="165"/>
        <v>3.0082655608895451E-2</v>
      </c>
      <c r="N43" s="47">
        <f t="shared" si="165"/>
        <v>4.1950174048707704E-2</v>
      </c>
    </row>
    <row r="44" spans="1:14" x14ac:dyDescent="0.45">
      <c r="A44" s="43" t="str">
        <f>+Historicals!A115</f>
        <v>Europe, Middle East &amp; Africa</v>
      </c>
      <c r="B44" s="43"/>
      <c r="C44" s="43"/>
      <c r="D44" s="43"/>
      <c r="E44" s="43"/>
      <c r="F44" s="43"/>
      <c r="G44" s="43"/>
      <c r="H44" s="43"/>
      <c r="I44" s="43"/>
      <c r="J44" s="39"/>
      <c r="K44" s="39"/>
      <c r="L44" s="39"/>
      <c r="M44" s="39"/>
      <c r="N44" s="39"/>
    </row>
    <row r="45" spans="1:14" x14ac:dyDescent="0.45">
      <c r="A45" s="9" t="s">
        <v>137</v>
      </c>
      <c r="B45" s="9">
        <f>+Historicals!B115</f>
        <v>7126</v>
      </c>
      <c r="C45" s="9">
        <f>+Historicals!C115</f>
        <v>7315</v>
      </c>
      <c r="D45" s="9">
        <f>+Historicals!D115</f>
        <v>7970</v>
      </c>
      <c r="E45" s="9">
        <f>+Historicals!E115</f>
        <v>9242</v>
      </c>
      <c r="F45" s="9">
        <f>+Historicals!F115</f>
        <v>9812</v>
      </c>
      <c r="G45" s="9">
        <f>+Historicals!G115</f>
        <v>9347</v>
      </c>
      <c r="H45" s="9">
        <f>+Historicals!H115</f>
        <v>11456</v>
      </c>
      <c r="I45" s="9">
        <f>+Historicals!I115</f>
        <v>12479</v>
      </c>
      <c r="J45" s="61">
        <f>I45*(1+J46)</f>
        <v>13593.352042597766</v>
      </c>
      <c r="K45" s="61">
        <f t="shared" ref="K45:N45" si="166">J45*(1+K46)</f>
        <v>14807.213699334632</v>
      </c>
      <c r="L45" s="61">
        <f t="shared" si="166"/>
        <v>16129.470998079338</v>
      </c>
      <c r="M45" s="61">
        <f t="shared" si="166"/>
        <v>17569.803472855452</v>
      </c>
      <c r="N45" s="61">
        <f t="shared" si="166"/>
        <v>19138.755022500281</v>
      </c>
    </row>
    <row r="46" spans="1:14" x14ac:dyDescent="0.45">
      <c r="A46" s="44" t="s">
        <v>130</v>
      </c>
      <c r="B46" s="47" t="str">
        <f t="shared" ref="B46:C48" si="167">+IFERROR(B45/A45-1,"nm")</f>
        <v>nm</v>
      </c>
      <c r="C46" s="47">
        <f t="shared" si="167"/>
        <v>2.6522593320235766E-2</v>
      </c>
      <c r="D46" s="47">
        <f t="shared" ref="D46" si="168">+IFERROR(D45/C45-1,"nm")</f>
        <v>8.9542036910458034E-2</v>
      </c>
      <c r="E46" s="47">
        <f t="shared" ref="E46" si="169">+IFERROR(E45/D45-1,"nm")</f>
        <v>0.15959849435382689</v>
      </c>
      <c r="F46" s="47">
        <f t="shared" ref="F46" si="170">+IFERROR(F45/E45-1,"nm")</f>
        <v>6.1674962129409261E-2</v>
      </c>
      <c r="G46" s="47">
        <f t="shared" ref="G46" si="171">+IFERROR(G45/F45-1,"nm")</f>
        <v>-4.7390949857317621E-2</v>
      </c>
      <c r="H46" s="47">
        <f t="shared" ref="H46" si="172">+IFERROR(H45/G45-1,"nm")</f>
        <v>0.22563389322777372</v>
      </c>
      <c r="I46" s="47">
        <f t="shared" ref="I46" si="173">+IFERROR(I45/H45-1,"nm")</f>
        <v>8.9298184357541999E-2</v>
      </c>
      <c r="J46" s="54">
        <f>$I$46</f>
        <v>8.9298184357541999E-2</v>
      </c>
      <c r="K46" s="54">
        <f t="shared" ref="K46:N46" si="174">$I$46</f>
        <v>8.9298184357541999E-2</v>
      </c>
      <c r="L46" s="54">
        <f t="shared" si="174"/>
        <v>8.9298184357541999E-2</v>
      </c>
      <c r="M46" s="54">
        <f t="shared" si="174"/>
        <v>8.9298184357541999E-2</v>
      </c>
      <c r="N46" s="54">
        <f t="shared" si="174"/>
        <v>8.9298184357541999E-2</v>
      </c>
    </row>
    <row r="47" spans="1:14" x14ac:dyDescent="0.45">
      <c r="A47" s="45" t="s">
        <v>114</v>
      </c>
      <c r="B47" s="3">
        <f>+Historicals!B116</f>
        <v>4703</v>
      </c>
      <c r="C47" s="3">
        <f>+Historicals!C116</f>
        <v>4867</v>
      </c>
      <c r="D47" s="3">
        <f>+Historicals!D116</f>
        <v>5192</v>
      </c>
      <c r="E47" s="3">
        <f>+Historicals!E116</f>
        <v>5875</v>
      </c>
      <c r="F47" s="3">
        <f>+Historicals!F116</f>
        <v>6293</v>
      </c>
      <c r="G47" s="3">
        <f>+Historicals!G116</f>
        <v>5892</v>
      </c>
      <c r="H47" s="3">
        <f>+Historicals!H116</f>
        <v>6970</v>
      </c>
      <c r="I47" s="3">
        <f>+Historicals!I116</f>
        <v>7388</v>
      </c>
      <c r="J47" s="62">
        <f>I47*(1+J48)</f>
        <v>7831.0680057388818</v>
      </c>
      <c r="K47" s="62">
        <f t="shared" ref="K47:N47" si="175">J47*(1+K48)</f>
        <v>8300.707378249479</v>
      </c>
      <c r="L47" s="62">
        <f t="shared" si="175"/>
        <v>8798.5116370885444</v>
      </c>
      <c r="M47" s="62">
        <f t="shared" si="175"/>
        <v>9326.1698672611437</v>
      </c>
      <c r="N47" s="62">
        <f t="shared" si="175"/>
        <v>9885.4724504053556</v>
      </c>
    </row>
    <row r="48" spans="1:14" x14ac:dyDescent="0.45">
      <c r="A48" s="44" t="s">
        <v>130</v>
      </c>
      <c r="B48" s="47" t="str">
        <f t="shared" si="167"/>
        <v>nm</v>
      </c>
      <c r="C48" s="47">
        <f t="shared" ref="C48" si="176">+IFERROR(C47/B47-1,"nm")</f>
        <v>3.4871358707208255E-2</v>
      </c>
      <c r="D48" s="47">
        <f t="shared" ref="D48" si="177">+IFERROR(D47/C47-1,"nm")</f>
        <v>6.6776248202177868E-2</v>
      </c>
      <c r="E48" s="47">
        <f t="shared" ref="E48" si="178">+IFERROR(E47/D47-1,"nm")</f>
        <v>0.1315485362095532</v>
      </c>
      <c r="F48" s="47">
        <f t="shared" ref="F48" si="179">+IFERROR(F47/E47-1,"nm")</f>
        <v>7.1148936170212673E-2</v>
      </c>
      <c r="G48" s="47">
        <f t="shared" ref="G48" si="180">+IFERROR(G47/F47-1,"nm")</f>
        <v>-6.3721595423486432E-2</v>
      </c>
      <c r="H48" s="47">
        <f t="shared" ref="H48" si="181">+IFERROR(H47/G47-1,"nm")</f>
        <v>0.18295994568907004</v>
      </c>
      <c r="I48" s="47">
        <f>+IFERROR(I47/H47-1,"nm")</f>
        <v>5.9971305595408975E-2</v>
      </c>
      <c r="J48" s="54">
        <f>$I$48</f>
        <v>5.9971305595408975E-2</v>
      </c>
      <c r="K48" s="54">
        <f t="shared" ref="K48:N48" si="182">$I$48</f>
        <v>5.9971305595408975E-2</v>
      </c>
      <c r="L48" s="54">
        <f t="shared" si="182"/>
        <v>5.9971305595408975E-2</v>
      </c>
      <c r="M48" s="54">
        <f t="shared" si="182"/>
        <v>5.9971305595408975E-2</v>
      </c>
      <c r="N48" s="54">
        <f t="shared" si="182"/>
        <v>5.9971305595408975E-2</v>
      </c>
    </row>
    <row r="49" spans="1:14" x14ac:dyDescent="0.45">
      <c r="A49" s="44" t="s">
        <v>138</v>
      </c>
      <c r="B49" s="47">
        <f>+Historicals!B188</f>
        <v>0</v>
      </c>
      <c r="C49" s="47">
        <f>+Historicals!C188</f>
        <v>3.4871358707208165E-2</v>
      </c>
      <c r="D49" s="47">
        <f>+Historicals!D188</f>
        <v>6.6776248202177937E-2</v>
      </c>
      <c r="E49" s="47">
        <f>+Historicals!E188</f>
        <v>0.13154853620955315</v>
      </c>
      <c r="F49" s="47">
        <f>+Historicals!F188</f>
        <v>7.114893617021277E-2</v>
      </c>
      <c r="G49" s="47">
        <f>+Historicals!G188</f>
        <v>-6.3721595423486418E-2</v>
      </c>
      <c r="H49" s="47">
        <f>+Historicals!H188</f>
        <v>0.18295994568906992</v>
      </c>
      <c r="I49" s="47">
        <f>+Historicals!I188</f>
        <v>0.09</v>
      </c>
      <c r="J49" s="63">
        <f>$I$49</f>
        <v>0.09</v>
      </c>
      <c r="K49" s="63">
        <f t="shared" ref="K49:N49" si="183">$I$49</f>
        <v>0.09</v>
      </c>
      <c r="L49" s="63">
        <f t="shared" si="183"/>
        <v>0.09</v>
      </c>
      <c r="M49" s="63">
        <f t="shared" si="183"/>
        <v>0.09</v>
      </c>
      <c r="N49" s="63">
        <f t="shared" si="183"/>
        <v>0.09</v>
      </c>
    </row>
    <row r="50" spans="1:14" x14ac:dyDescent="0.45">
      <c r="A50" s="44" t="s">
        <v>139</v>
      </c>
      <c r="B50" s="47" t="str">
        <f t="shared" ref="B50:H50" si="184">+IFERROR(B48-B49,"nm")</f>
        <v>nm</v>
      </c>
      <c r="C50" s="47">
        <f t="shared" si="184"/>
        <v>9.0205620750793969E-17</v>
      </c>
      <c r="D50" s="47">
        <f t="shared" si="184"/>
        <v>-6.9388939039072284E-17</v>
      </c>
      <c r="E50" s="47">
        <f t="shared" si="184"/>
        <v>5.5511151231257827E-17</v>
      </c>
      <c r="F50" s="47">
        <f t="shared" si="184"/>
        <v>-9.7144514654701197E-17</v>
      </c>
      <c r="G50" s="47">
        <f t="shared" si="184"/>
        <v>-1.3877787807814457E-17</v>
      </c>
      <c r="H50" s="47">
        <f t="shared" si="184"/>
        <v>1.1102230246251565E-16</v>
      </c>
      <c r="I50" s="47">
        <f>+IFERROR(I48-I49,"nm")</f>
        <v>-3.0028694404591022E-2</v>
      </c>
      <c r="J50" s="64">
        <f t="shared" ref="J50" si="185">+IFERROR(J48-J49,"nm")</f>
        <v>-3.0028694404591022E-2</v>
      </c>
      <c r="K50" s="64">
        <f t="shared" ref="K50" si="186">+IFERROR(K48-K49,"nm")</f>
        <v>-3.0028694404591022E-2</v>
      </c>
      <c r="L50" s="64">
        <f t="shared" ref="L50" si="187">+IFERROR(L48-L49,"nm")</f>
        <v>-3.0028694404591022E-2</v>
      </c>
      <c r="M50" s="64">
        <f t="shared" ref="M50" si="188">+IFERROR(M48-M49,"nm")</f>
        <v>-3.0028694404591022E-2</v>
      </c>
      <c r="N50" s="64">
        <f t="shared" ref="N50" si="189">+IFERROR(N48-N49,"nm")</f>
        <v>-3.0028694404591022E-2</v>
      </c>
    </row>
    <row r="51" spans="1:14" x14ac:dyDescent="0.45">
      <c r="A51" s="45" t="s">
        <v>115</v>
      </c>
      <c r="B51" s="3">
        <f>+Historicals!B117</f>
        <v>2051</v>
      </c>
      <c r="C51" s="3">
        <f>+Historicals!C117</f>
        <v>2091</v>
      </c>
      <c r="D51" s="3">
        <f>+Historicals!D117</f>
        <v>2395</v>
      </c>
      <c r="E51" s="3">
        <f>+Historicals!E117</f>
        <v>2940</v>
      </c>
      <c r="F51" s="3">
        <f>+Historicals!F117</f>
        <v>3087</v>
      </c>
      <c r="G51" s="3">
        <f>+Historicals!G117</f>
        <v>3053</v>
      </c>
      <c r="H51" s="3">
        <f>+Historicals!H117</f>
        <v>3996</v>
      </c>
      <c r="I51" s="3">
        <f>+Historicals!I117</f>
        <v>4527</v>
      </c>
      <c r="J51" s="62">
        <f>I51*(1+J52)</f>
        <v>5128.5608108108108</v>
      </c>
      <c r="K51" s="62">
        <f t="shared" ref="K51:N51" si="190">J51*(1+K52)</f>
        <v>5810.0587563915269</v>
      </c>
      <c r="L51" s="62">
        <f t="shared" si="190"/>
        <v>6582.1161136597711</v>
      </c>
      <c r="M51" s="62">
        <f t="shared" si="190"/>
        <v>7456.7666783127597</v>
      </c>
      <c r="N51" s="62">
        <f t="shared" si="190"/>
        <v>8447.6433315119793</v>
      </c>
    </row>
    <row r="52" spans="1:14" x14ac:dyDescent="0.45">
      <c r="A52" s="44" t="s">
        <v>130</v>
      </c>
      <c r="B52" s="47" t="str">
        <f t="shared" ref="B52" si="191">+IFERROR(B51/A51-1,"nm")</f>
        <v>nm</v>
      </c>
      <c r="C52" s="47">
        <f t="shared" ref="C52" si="192">+IFERROR(C51/B51-1,"nm")</f>
        <v>1.9502681618722484E-2</v>
      </c>
      <c r="D52" s="47">
        <f t="shared" ref="D52" si="193">+IFERROR(D51/C51-1,"nm")</f>
        <v>0.14538498326159721</v>
      </c>
      <c r="E52" s="47">
        <f t="shared" ref="E52" si="194">+IFERROR(E51/D51-1,"nm")</f>
        <v>0.22755741127348639</v>
      </c>
      <c r="F52" s="47">
        <f t="shared" ref="F52" si="195">+IFERROR(F51/E51-1,"nm")</f>
        <v>5.0000000000000044E-2</v>
      </c>
      <c r="G52" s="47">
        <f t="shared" ref="G52" si="196">+IFERROR(G51/F51-1,"nm")</f>
        <v>-1.1013929381276322E-2</v>
      </c>
      <c r="H52" s="47">
        <f t="shared" ref="H52" si="197">+IFERROR(H51/G51-1,"nm")</f>
        <v>0.30887651490337364</v>
      </c>
      <c r="I52" s="47">
        <f>+IFERROR(I51/H51-1,"nm")</f>
        <v>0.13288288288288297</v>
      </c>
      <c r="J52" s="54">
        <f>$I$52</f>
        <v>0.13288288288288297</v>
      </c>
      <c r="K52" s="54">
        <f t="shared" ref="K52:N52" si="198">$I$52</f>
        <v>0.13288288288288297</v>
      </c>
      <c r="L52" s="54">
        <f t="shared" si="198"/>
        <v>0.13288288288288297</v>
      </c>
      <c r="M52" s="54">
        <f t="shared" si="198"/>
        <v>0.13288288288288297</v>
      </c>
      <c r="N52" s="54">
        <f t="shared" si="198"/>
        <v>0.13288288288288297</v>
      </c>
    </row>
    <row r="53" spans="1:14" x14ac:dyDescent="0.45">
      <c r="A53" s="44" t="s">
        <v>138</v>
      </c>
      <c r="B53" s="47">
        <f>+Historicals!B189</f>
        <v>0</v>
      </c>
      <c r="C53" s="47">
        <f>+Historicals!C189</f>
        <v>1.9502681618722574E-2</v>
      </c>
      <c r="D53" s="47">
        <f>+Historicals!D189</f>
        <v>0.14538498326159732</v>
      </c>
      <c r="E53" s="47">
        <f>+Historicals!E189</f>
        <v>0.22755741127348644</v>
      </c>
      <c r="F53" s="47">
        <f>+Historicals!F189</f>
        <v>0.05</v>
      </c>
      <c r="G53" s="47">
        <f>+Historicals!G189</f>
        <v>-1.101392938127632E-2</v>
      </c>
      <c r="H53" s="47">
        <f>+Historicals!H189</f>
        <v>0.30887651490337376</v>
      </c>
      <c r="I53" s="47">
        <f>+Historicals!I189</f>
        <v>0.16</v>
      </c>
      <c r="J53" s="63">
        <f>$I$53</f>
        <v>0.16</v>
      </c>
      <c r="K53" s="63">
        <f t="shared" ref="K53:N53" si="199">$I$53</f>
        <v>0.16</v>
      </c>
      <c r="L53" s="63">
        <f t="shared" si="199"/>
        <v>0.16</v>
      </c>
      <c r="M53" s="63">
        <f t="shared" si="199"/>
        <v>0.16</v>
      </c>
      <c r="N53" s="63">
        <f t="shared" si="199"/>
        <v>0.16</v>
      </c>
    </row>
    <row r="54" spans="1:14" x14ac:dyDescent="0.45">
      <c r="A54" s="44" t="s">
        <v>139</v>
      </c>
      <c r="B54" s="47" t="str">
        <f t="shared" ref="B54:J54" si="200">+IFERROR(B52-B53,"nm")</f>
        <v>nm</v>
      </c>
      <c r="C54" s="47">
        <f t="shared" si="200"/>
        <v>-9.0205620750793969E-17</v>
      </c>
      <c r="D54" s="47">
        <f t="shared" si="200"/>
        <v>-1.1102230246251565E-16</v>
      </c>
      <c r="E54" s="47">
        <f t="shared" si="200"/>
        <v>-5.5511151231257827E-17</v>
      </c>
      <c r="F54" s="47">
        <f t="shared" si="200"/>
        <v>4.163336342344337E-17</v>
      </c>
      <c r="G54" s="47">
        <f t="shared" si="200"/>
        <v>-1.7347234759768071E-18</v>
      </c>
      <c r="H54" s="47">
        <f t="shared" si="200"/>
        <v>-1.1102230246251565E-16</v>
      </c>
      <c r="I54" s="47">
        <f t="shared" si="200"/>
        <v>-2.7117117117117034E-2</v>
      </c>
      <c r="J54" s="64">
        <f t="shared" si="200"/>
        <v>-2.7117117117117034E-2</v>
      </c>
      <c r="K54" s="64">
        <f t="shared" ref="K54:N54" si="201">+IFERROR(K52-K53,"nm")</f>
        <v>-2.7117117117117034E-2</v>
      </c>
      <c r="L54" s="64">
        <f t="shared" si="201"/>
        <v>-2.7117117117117034E-2</v>
      </c>
      <c r="M54" s="64">
        <f t="shared" si="201"/>
        <v>-2.7117117117117034E-2</v>
      </c>
      <c r="N54" s="64">
        <f t="shared" si="201"/>
        <v>-2.7117117117117034E-2</v>
      </c>
    </row>
    <row r="55" spans="1:14" x14ac:dyDescent="0.45">
      <c r="A55" s="45" t="s">
        <v>116</v>
      </c>
      <c r="B55">
        <f>+Historicals!B118</f>
        <v>372</v>
      </c>
      <c r="C55">
        <f>+Historicals!C118</f>
        <v>357</v>
      </c>
      <c r="D55">
        <f>+Historicals!D118</f>
        <v>383</v>
      </c>
      <c r="E55">
        <f>+Historicals!E118</f>
        <v>427</v>
      </c>
      <c r="F55">
        <f>+Historicals!F118</f>
        <v>432</v>
      </c>
      <c r="G55">
        <f>+Historicals!G118</f>
        <v>402</v>
      </c>
      <c r="H55">
        <f>+Historicals!H118</f>
        <v>490</v>
      </c>
      <c r="I55">
        <f>+Historicals!I118</f>
        <v>564</v>
      </c>
      <c r="J55" s="62">
        <f>I55*(1+J56)</f>
        <v>649.17551020408166</v>
      </c>
      <c r="K55" s="62">
        <f t="shared" ref="K55:N55" si="202">J55*(1+K56)</f>
        <v>747.21426072469808</v>
      </c>
      <c r="L55" s="62">
        <f t="shared" si="202"/>
        <v>860.05886336475453</v>
      </c>
      <c r="M55" s="62">
        <f t="shared" si="202"/>
        <v>989.94530395453387</v>
      </c>
      <c r="N55" s="62">
        <f t="shared" si="202"/>
        <v>1139.4472478170553</v>
      </c>
    </row>
    <row r="56" spans="1:14" x14ac:dyDescent="0.45">
      <c r="A56" s="44" t="s">
        <v>130</v>
      </c>
      <c r="B56" s="47" t="str">
        <f t="shared" ref="B56" si="203">+IFERROR(B55/A55-1,"nm")</f>
        <v>nm</v>
      </c>
      <c r="C56" s="47">
        <f t="shared" ref="C56" si="204">+IFERROR(C55/B55-1,"nm")</f>
        <v>-4.0322580645161255E-2</v>
      </c>
      <c r="D56" s="47">
        <f t="shared" ref="D56" si="205">+IFERROR(D55/C55-1,"nm")</f>
        <v>7.2829131652661028E-2</v>
      </c>
      <c r="E56" s="47">
        <f t="shared" ref="E56" si="206">+IFERROR(E55/D55-1,"nm")</f>
        <v>0.11488250652741505</v>
      </c>
      <c r="F56" s="47">
        <f t="shared" ref="F56" si="207">+IFERROR(F55/E55-1,"nm")</f>
        <v>1.1709601873536313E-2</v>
      </c>
      <c r="G56" s="47">
        <f t="shared" ref="G56" si="208">+IFERROR(G55/F55-1,"nm")</f>
        <v>-6.944444444444442E-2</v>
      </c>
      <c r="H56" s="47">
        <f t="shared" ref="H56" si="209">+IFERROR(H55/G55-1,"nm")</f>
        <v>0.21890547263681581</v>
      </c>
      <c r="I56" s="47">
        <f t="shared" ref="I56" si="210">+IFERROR(I55/H55-1,"nm")</f>
        <v>0.15102040816326534</v>
      </c>
      <c r="J56" s="54">
        <f>$I$56</f>
        <v>0.15102040816326534</v>
      </c>
      <c r="K56" s="54">
        <f t="shared" ref="K56:N56" si="211">$I$56</f>
        <v>0.15102040816326534</v>
      </c>
      <c r="L56" s="54">
        <f t="shared" si="211"/>
        <v>0.15102040816326534</v>
      </c>
      <c r="M56" s="54">
        <f t="shared" si="211"/>
        <v>0.15102040816326534</v>
      </c>
      <c r="N56" s="54">
        <f t="shared" si="211"/>
        <v>0.15102040816326534</v>
      </c>
    </row>
    <row r="57" spans="1:14" x14ac:dyDescent="0.45">
      <c r="A57" s="44" t="s">
        <v>138</v>
      </c>
      <c r="B57" s="47">
        <f>+Historicals!B190</f>
        <v>0</v>
      </c>
      <c r="C57" s="47">
        <f>+Historicals!C190</f>
        <v>-4.0322580645161289E-2</v>
      </c>
      <c r="D57" s="47">
        <f>+Historicals!D190</f>
        <v>7.2829131652661069E-2</v>
      </c>
      <c r="E57" s="47">
        <f>+Historicals!E190</f>
        <v>0.11488250652741515</v>
      </c>
      <c r="F57" s="47">
        <f>+Historicals!F190</f>
        <v>1.1709601873536301E-2</v>
      </c>
      <c r="G57" s="47">
        <f>+Historicals!G190</f>
        <v>-6.9444444444444448E-2</v>
      </c>
      <c r="H57" s="47">
        <f>+Historicals!H190</f>
        <v>0.21890547263681592</v>
      </c>
      <c r="I57" s="47">
        <f>+Historicals!I190</f>
        <v>0.17</v>
      </c>
      <c r="J57" s="63">
        <f>$I$57</f>
        <v>0.17</v>
      </c>
      <c r="K57" s="63">
        <f t="shared" ref="K57:N57" si="212">$I$57</f>
        <v>0.17</v>
      </c>
      <c r="L57" s="63">
        <f t="shared" si="212"/>
        <v>0.17</v>
      </c>
      <c r="M57" s="63">
        <f t="shared" si="212"/>
        <v>0.17</v>
      </c>
      <c r="N57" s="63">
        <f t="shared" si="212"/>
        <v>0.17</v>
      </c>
    </row>
    <row r="58" spans="1:14" x14ac:dyDescent="0.45">
      <c r="A58" s="44" t="s">
        <v>139</v>
      </c>
      <c r="B58" s="47" t="str">
        <f t="shared" ref="B58:I58" si="213">+IFERROR(B56-B57,"nm")</f>
        <v>nm</v>
      </c>
      <c r="C58" s="47">
        <f t="shared" si="213"/>
        <v>3.4694469519536142E-17</v>
      </c>
      <c r="D58" s="47">
        <f t="shared" si="213"/>
        <v>-4.163336342344337E-17</v>
      </c>
      <c r="E58" s="47">
        <f t="shared" si="213"/>
        <v>-9.7144514654701197E-17</v>
      </c>
      <c r="F58" s="47">
        <f t="shared" si="213"/>
        <v>1.214306433183765E-17</v>
      </c>
      <c r="G58" s="47">
        <f t="shared" si="213"/>
        <v>2.7755575615628914E-17</v>
      </c>
      <c r="H58" s="47">
        <f t="shared" si="213"/>
        <v>-1.1102230246251565E-16</v>
      </c>
      <c r="I58" s="47">
        <f t="shared" si="213"/>
        <v>-1.8979591836734672E-2</v>
      </c>
      <c r="J58" s="47">
        <f>+IFERROR(J56-J57,"nm")</f>
        <v>-1.8979591836734672E-2</v>
      </c>
      <c r="K58" s="47">
        <f t="shared" ref="K58:N58" si="214">+IFERROR(K56-K57,"nm")</f>
        <v>-1.8979591836734672E-2</v>
      </c>
      <c r="L58" s="47">
        <f t="shared" si="214"/>
        <v>-1.8979591836734672E-2</v>
      </c>
      <c r="M58" s="47">
        <f t="shared" si="214"/>
        <v>-1.8979591836734672E-2</v>
      </c>
      <c r="N58" s="47">
        <f t="shared" si="214"/>
        <v>-1.8979591836734672E-2</v>
      </c>
    </row>
    <row r="59" spans="1:14" x14ac:dyDescent="0.45">
      <c r="A59" s="9" t="s">
        <v>131</v>
      </c>
      <c r="B59" s="48">
        <f t="shared" ref="B59:I59" si="215">+B65+B62</f>
        <v>1611</v>
      </c>
      <c r="C59" s="48">
        <f t="shared" si="215"/>
        <v>1808</v>
      </c>
      <c r="D59" s="48">
        <f t="shared" si="215"/>
        <v>1613</v>
      </c>
      <c r="E59" s="48">
        <f t="shared" si="215"/>
        <v>1703</v>
      </c>
      <c r="F59" s="48">
        <f t="shared" si="215"/>
        <v>2106</v>
      </c>
      <c r="G59" s="48">
        <f t="shared" si="215"/>
        <v>1673</v>
      </c>
      <c r="H59" s="48">
        <f t="shared" si="215"/>
        <v>2571</v>
      </c>
      <c r="I59" s="48">
        <f t="shared" si="215"/>
        <v>3427</v>
      </c>
      <c r="J59" s="9">
        <f t="shared" ref="J59:N59" si="216">J65+J62</f>
        <v>4585.3554897934537</v>
      </c>
      <c r="K59" s="9">
        <f t="shared" ref="K59:N59" si="217">K65+K62</f>
        <v>6152.5940758477</v>
      </c>
      <c r="L59" s="9">
        <f t="shared" si="217"/>
        <v>8272.7797395559483</v>
      </c>
      <c r="M59" s="9">
        <f t="shared" si="217"/>
        <v>11140.739204383546</v>
      </c>
      <c r="N59" s="9">
        <f t="shared" si="217"/>
        <v>15019.948764244271</v>
      </c>
    </row>
    <row r="60" spans="1:14" x14ac:dyDescent="0.45">
      <c r="A60" s="46" t="s">
        <v>130</v>
      </c>
      <c r="B60" s="47" t="str">
        <f t="shared" ref="B60" si="218">+IFERROR(B59/A59-1,"nm")</f>
        <v>nm</v>
      </c>
      <c r="C60" s="47">
        <f t="shared" ref="C60" si="219">+IFERROR(C59/B59-1,"nm")</f>
        <v>0.12228429546865294</v>
      </c>
      <c r="D60" s="47">
        <f t="shared" ref="D60" si="220">+IFERROR(D59/C59-1,"nm")</f>
        <v>-0.10785398230088494</v>
      </c>
      <c r="E60" s="47">
        <f t="shared" ref="E60" si="221">+IFERROR(E59/D59-1,"nm")</f>
        <v>5.5796652200867936E-2</v>
      </c>
      <c r="F60" s="47">
        <f t="shared" ref="F60" si="222">+IFERROR(F59/E59-1,"nm")</f>
        <v>0.23664122137404586</v>
      </c>
      <c r="G60" s="47">
        <f t="shared" ref="G60" si="223">+IFERROR(G59/F59-1,"nm")</f>
        <v>-0.20560303893637222</v>
      </c>
      <c r="H60" s="47">
        <f t="shared" ref="H60" si="224">+IFERROR(H59/G59-1,"nm")</f>
        <v>0.53676031081888831</v>
      </c>
      <c r="I60" s="47">
        <f t="shared" ref="I60" si="225">+IFERROR(I59/H59-1,"nm")</f>
        <v>0.33294437961882539</v>
      </c>
      <c r="J60" s="55">
        <f>$I$60</f>
        <v>0.33294437961882539</v>
      </c>
      <c r="K60" s="55">
        <f t="shared" ref="K60:N60" si="226">$I$60</f>
        <v>0.33294437961882539</v>
      </c>
      <c r="L60" s="55">
        <f t="shared" si="226"/>
        <v>0.33294437961882539</v>
      </c>
      <c r="M60" s="55">
        <f t="shared" si="226"/>
        <v>0.33294437961882539</v>
      </c>
      <c r="N60" s="55">
        <f t="shared" si="226"/>
        <v>0.33294437961882539</v>
      </c>
    </row>
    <row r="61" spans="1:14" x14ac:dyDescent="0.45">
      <c r="A61" s="46" t="s">
        <v>132</v>
      </c>
      <c r="B61" s="47">
        <f>+IFERROR(B59/B$45,"nm")</f>
        <v>0.22607353353915241</v>
      </c>
      <c r="C61" s="47">
        <f t="shared" ref="C61:I61" si="227">+IFERROR(C59/C$45,"nm")</f>
        <v>0.24716336295283664</v>
      </c>
      <c r="D61" s="47">
        <f t="shared" si="227"/>
        <v>0.20238393977415309</v>
      </c>
      <c r="E61" s="47">
        <f t="shared" si="227"/>
        <v>0.18426747457260334</v>
      </c>
      <c r="F61" s="47">
        <f t="shared" si="227"/>
        <v>0.21463514064410924</v>
      </c>
      <c r="G61" s="47">
        <f t="shared" si="227"/>
        <v>0.17898791055953783</v>
      </c>
      <c r="H61" s="47">
        <f t="shared" si="227"/>
        <v>0.22442388268156424</v>
      </c>
      <c r="I61" s="47">
        <f t="shared" si="227"/>
        <v>0.27462136389133746</v>
      </c>
      <c r="J61" s="47">
        <f>+IFERROR(J59/J$45,"nm")</f>
        <v>0.33732338244637755</v>
      </c>
      <c r="K61" s="47">
        <f t="shared" ref="K61:N61" si="228">+IFERROR(K59/K$45,"nm")</f>
        <v>0.41551328972338458</v>
      </c>
      <c r="L61" s="47">
        <f t="shared" si="228"/>
        <v>0.51289839205148469</v>
      </c>
      <c r="M61" s="47">
        <f t="shared" si="228"/>
        <v>0.63408445186057327</v>
      </c>
      <c r="N61" s="47">
        <f t="shared" si="228"/>
        <v>0.78479236222973869</v>
      </c>
    </row>
    <row r="62" spans="1:14" x14ac:dyDescent="0.45">
      <c r="A62" s="9" t="s">
        <v>133</v>
      </c>
      <c r="B62" s="1">
        <f>+Historicals!B172</f>
        <v>87</v>
      </c>
      <c r="C62" s="1">
        <f>+Historicals!C172</f>
        <v>85</v>
      </c>
      <c r="D62" s="1">
        <f>+Historicals!D172</f>
        <v>106</v>
      </c>
      <c r="E62" s="1">
        <f>+Historicals!E172</f>
        <v>116</v>
      </c>
      <c r="F62" s="1">
        <f>+Historicals!F172</f>
        <v>111</v>
      </c>
      <c r="G62" s="1">
        <f>+Historicals!G172</f>
        <v>132</v>
      </c>
      <c r="H62" s="1">
        <f>+Historicals!H172</f>
        <v>136</v>
      </c>
      <c r="I62" s="1">
        <f>+Historicals!I172</f>
        <v>134</v>
      </c>
      <c r="J62" s="52">
        <f>I62*(1+J63)</f>
        <v>132.02941176470588</v>
      </c>
      <c r="K62" s="52">
        <f t="shared" ref="K62:N62" si="229">J62*(1+K63)</f>
        <v>130.08780276816609</v>
      </c>
      <c r="L62" s="52">
        <f t="shared" si="229"/>
        <v>128.17474684510483</v>
      </c>
      <c r="M62" s="52">
        <f t="shared" si="229"/>
        <v>126.28982409738271</v>
      </c>
      <c r="N62" s="52">
        <f t="shared" si="229"/>
        <v>124.43262080183297</v>
      </c>
    </row>
    <row r="63" spans="1:14" x14ac:dyDescent="0.45">
      <c r="A63" s="46" t="s">
        <v>130</v>
      </c>
      <c r="B63" s="47" t="str">
        <f t="shared" ref="B63" si="230">+IFERROR(B62/A62-1,"nm")</f>
        <v>nm</v>
      </c>
      <c r="C63" s="47">
        <f t="shared" ref="C63" si="231">+IFERROR(C62/B62-1,"nm")</f>
        <v>-2.2988505747126409E-2</v>
      </c>
      <c r="D63" s="47">
        <f t="shared" ref="D63" si="232">+IFERROR(D62/C62-1,"nm")</f>
        <v>0.24705882352941178</v>
      </c>
      <c r="E63" s="47">
        <f t="shared" ref="E63" si="233">+IFERROR(E62/D62-1,"nm")</f>
        <v>9.4339622641509413E-2</v>
      </c>
      <c r="F63" s="47">
        <f t="shared" ref="F63" si="234">+IFERROR(F62/E62-1,"nm")</f>
        <v>-4.31034482758621E-2</v>
      </c>
      <c r="G63" s="47">
        <f t="shared" ref="G63" si="235">+IFERROR(G62/F62-1,"nm")</f>
        <v>0.18918918918918926</v>
      </c>
      <c r="H63" s="47">
        <f t="shared" ref="H63" si="236">+IFERROR(H62/G62-1,"nm")</f>
        <v>3.0303030303030276E-2</v>
      </c>
      <c r="I63" s="47">
        <f t="shared" ref="I63" si="237">+IFERROR(I62/H62-1,"nm")</f>
        <v>-1.4705882352941124E-2</v>
      </c>
      <c r="J63" s="70">
        <f>$I$63</f>
        <v>-1.4705882352941124E-2</v>
      </c>
      <c r="K63" s="70">
        <f t="shared" ref="K63:N63" si="238">$I$63</f>
        <v>-1.4705882352941124E-2</v>
      </c>
      <c r="L63" s="70">
        <f t="shared" si="238"/>
        <v>-1.4705882352941124E-2</v>
      </c>
      <c r="M63" s="70">
        <f t="shared" si="238"/>
        <v>-1.4705882352941124E-2</v>
      </c>
      <c r="N63" s="70">
        <f t="shared" si="238"/>
        <v>-1.4705882352941124E-2</v>
      </c>
    </row>
    <row r="64" spans="1:14" x14ac:dyDescent="0.45">
      <c r="A64" s="46" t="s">
        <v>134</v>
      </c>
      <c r="B64" s="47">
        <f>+IFERROR(B62/B$45,"nm")</f>
        <v>1.2208812798203761E-2</v>
      </c>
      <c r="C64" s="47">
        <f t="shared" ref="C64:I64" si="239">+IFERROR(C62/C$45,"nm")</f>
        <v>1.1619958988380041E-2</v>
      </c>
      <c r="D64" s="47">
        <f t="shared" si="239"/>
        <v>1.3299874529485571E-2</v>
      </c>
      <c r="E64" s="47">
        <f t="shared" si="239"/>
        <v>1.2551395801774508E-2</v>
      </c>
      <c r="F64" s="47">
        <f t="shared" si="239"/>
        <v>1.1312678353037097E-2</v>
      </c>
      <c r="G64" s="47">
        <f t="shared" si="239"/>
        <v>1.4122178239007167E-2</v>
      </c>
      <c r="H64" s="47">
        <f t="shared" si="239"/>
        <v>1.1871508379888268E-2</v>
      </c>
      <c r="I64" s="47">
        <f t="shared" si="239"/>
        <v>1.0738039907043834E-2</v>
      </c>
      <c r="J64" s="47">
        <f>+IFERROR(J62/J$45,"nm")</f>
        <v>9.7127927939306361E-3</v>
      </c>
      <c r="K64" s="47">
        <f t="shared" ref="K64:N64" si="240">+IFERROR(K62/K$45,"nm")</f>
        <v>8.7854342761333713E-3</v>
      </c>
      <c r="L64" s="47">
        <f t="shared" si="240"/>
        <v>7.9466181414361084E-3</v>
      </c>
      <c r="M64" s="47">
        <f t="shared" si="240"/>
        <v>7.1878905357418907E-3</v>
      </c>
      <c r="N64" s="47">
        <f t="shared" si="240"/>
        <v>6.5016047624594717E-3</v>
      </c>
    </row>
    <row r="65" spans="1:14" x14ac:dyDescent="0.45">
      <c r="A65" s="9" t="s">
        <v>135</v>
      </c>
      <c r="B65" s="9">
        <f>+Historicals!B139</f>
        <v>1524</v>
      </c>
      <c r="C65" s="9">
        <f>+Historicals!C139</f>
        <v>1723</v>
      </c>
      <c r="D65" s="9">
        <f>+Historicals!D139</f>
        <v>1507</v>
      </c>
      <c r="E65" s="9">
        <f>+Historicals!E139</f>
        <v>1587</v>
      </c>
      <c r="F65" s="9">
        <f>+Historicals!F139</f>
        <v>1995</v>
      </c>
      <c r="G65" s="9">
        <f>+Historicals!G139</f>
        <v>1541</v>
      </c>
      <c r="H65" s="9">
        <f>+Historicals!H139</f>
        <v>2435</v>
      </c>
      <c r="I65" s="9">
        <f>+Historicals!I139</f>
        <v>3293</v>
      </c>
      <c r="J65" s="61">
        <f>I65*(1+J66)</f>
        <v>4453.3260780287474</v>
      </c>
      <c r="K65" s="61">
        <f t="shared" ref="K65:N65" si="241">J65*(1+K66)</f>
        <v>6022.5062730795335</v>
      </c>
      <c r="L65" s="61">
        <f t="shared" si="241"/>
        <v>8144.6049927108434</v>
      </c>
      <c r="M65" s="61">
        <f t="shared" si="241"/>
        <v>11014.449380286163</v>
      </c>
      <c r="N65" s="61">
        <f t="shared" si="241"/>
        <v>14895.516143442437</v>
      </c>
    </row>
    <row r="66" spans="1:14" x14ac:dyDescent="0.45">
      <c r="A66" s="46" t="s">
        <v>130</v>
      </c>
      <c r="B66" s="47" t="str">
        <f t="shared" ref="B66" si="242">+IFERROR(B65/A65-1,"nm")</f>
        <v>nm</v>
      </c>
      <c r="C66" s="47">
        <f t="shared" ref="C66" si="243">+IFERROR(C65/B65-1,"nm")</f>
        <v>0.13057742782152237</v>
      </c>
      <c r="D66" s="47">
        <f t="shared" ref="D66" si="244">+IFERROR(D65/C65-1,"nm")</f>
        <v>-0.12536273940800924</v>
      </c>
      <c r="E66" s="47">
        <f t="shared" ref="E66" si="245">+IFERROR(E65/D65-1,"nm")</f>
        <v>5.3085600530855981E-2</v>
      </c>
      <c r="F66" s="47">
        <f t="shared" ref="F66" si="246">+IFERROR(F65/E65-1,"nm")</f>
        <v>0.25708884688090738</v>
      </c>
      <c r="G66" s="47">
        <f t="shared" ref="G66" si="247">+IFERROR(G65/F65-1,"nm")</f>
        <v>-0.22756892230576442</v>
      </c>
      <c r="H66" s="47">
        <f t="shared" ref="H66" si="248">+IFERROR(H65/G65-1,"nm")</f>
        <v>0.58014276443867629</v>
      </c>
      <c r="I66" s="47">
        <f t="shared" ref="I66" si="249">+IFERROR(I65/H65-1,"nm")</f>
        <v>0.3523613963039014</v>
      </c>
      <c r="J66" s="70">
        <f>$I$66</f>
        <v>0.3523613963039014</v>
      </c>
      <c r="K66" s="70">
        <f t="shared" ref="K66:N66" si="250">$I$66</f>
        <v>0.3523613963039014</v>
      </c>
      <c r="L66" s="70">
        <f t="shared" si="250"/>
        <v>0.3523613963039014</v>
      </c>
      <c r="M66" s="70">
        <f t="shared" si="250"/>
        <v>0.3523613963039014</v>
      </c>
      <c r="N66" s="70">
        <f t="shared" si="250"/>
        <v>0.3523613963039014</v>
      </c>
    </row>
    <row r="67" spans="1:14" x14ac:dyDescent="0.45">
      <c r="A67" s="46" t="s">
        <v>132</v>
      </c>
      <c r="B67" s="47">
        <f>+IFERROR(B65/B$45,"nm")</f>
        <v>0.21386472074094864</v>
      </c>
      <c r="C67" s="47">
        <f t="shared" ref="C67:I67" si="251">+IFERROR(C65/C$45,"nm")</f>
        <v>0.23554340396445658</v>
      </c>
      <c r="D67" s="47">
        <f t="shared" si="251"/>
        <v>0.1890840652446675</v>
      </c>
      <c r="E67" s="47">
        <f t="shared" si="251"/>
        <v>0.17171607877082881</v>
      </c>
      <c r="F67" s="47">
        <f t="shared" si="251"/>
        <v>0.20332246229107215</v>
      </c>
      <c r="G67" s="47">
        <f t="shared" si="251"/>
        <v>0.16486573232053064</v>
      </c>
      <c r="H67" s="47">
        <f t="shared" si="251"/>
        <v>0.21255237430167598</v>
      </c>
      <c r="I67" s="47">
        <f t="shared" si="251"/>
        <v>0.26388332398429359</v>
      </c>
      <c r="J67" s="47">
        <f>+IFERROR(J65/J$45,"nm")</f>
        <v>0.32761058965244688</v>
      </c>
      <c r="K67" s="47">
        <f t="shared" ref="K67:N67" si="252">+IFERROR(K65/K$45,"nm")</f>
        <v>0.40672785544725115</v>
      </c>
      <c r="L67" s="47">
        <f t="shared" si="252"/>
        <v>0.50495177391004853</v>
      </c>
      <c r="M67" s="47">
        <f t="shared" si="252"/>
        <v>0.6268965613248314</v>
      </c>
      <c r="N67" s="47">
        <f t="shared" si="252"/>
        <v>0.77829075746727916</v>
      </c>
    </row>
    <row r="68" spans="1:14" x14ac:dyDescent="0.45">
      <c r="A68" s="9" t="s">
        <v>136</v>
      </c>
      <c r="B68" s="1">
        <f>+Historicals!B161</f>
        <v>236</v>
      </c>
      <c r="C68" s="1">
        <f>+Historicals!C161</f>
        <v>234</v>
      </c>
      <c r="D68" s="1">
        <f>+Historicals!D161</f>
        <v>173</v>
      </c>
      <c r="E68" s="1">
        <f>+Historicals!E161</f>
        <v>240</v>
      </c>
      <c r="F68" s="1">
        <f>+Historicals!F161</f>
        <v>233</v>
      </c>
      <c r="G68" s="1">
        <f>+Historicals!G161</f>
        <v>139</v>
      </c>
      <c r="H68" s="1">
        <f>+Historicals!H161</f>
        <v>153</v>
      </c>
      <c r="I68" s="1">
        <f>+Historicals!I161</f>
        <v>197</v>
      </c>
      <c r="J68" s="61">
        <f>I68*(1+J69)</f>
        <v>253.65359477124184</v>
      </c>
      <c r="K68" s="61">
        <f t="shared" ref="K68:N68" si="253">J68*(1+K69)</f>
        <v>326.59972660088005</v>
      </c>
      <c r="L68" s="61">
        <f t="shared" si="253"/>
        <v>420.52383098283252</v>
      </c>
      <c r="M68" s="61">
        <f t="shared" si="253"/>
        <v>541.45878891253608</v>
      </c>
      <c r="N68" s="61">
        <f t="shared" si="253"/>
        <v>697.17242755404982</v>
      </c>
    </row>
    <row r="69" spans="1:14" x14ac:dyDescent="0.45">
      <c r="A69" s="46" t="s">
        <v>130</v>
      </c>
      <c r="B69" s="47" t="str">
        <f t="shared" ref="B69" si="254">+IFERROR(B68/A68-1,"nm")</f>
        <v>nm</v>
      </c>
      <c r="C69" s="47">
        <f t="shared" ref="C69" si="255">+IFERROR(C68/B68-1,"nm")</f>
        <v>-8.4745762711864181E-3</v>
      </c>
      <c r="D69" s="47">
        <f t="shared" ref="D69" si="256">+IFERROR(D68/C68-1,"nm")</f>
        <v>-0.26068376068376065</v>
      </c>
      <c r="E69" s="47">
        <f t="shared" ref="E69" si="257">+IFERROR(E68/D68-1,"nm")</f>
        <v>0.38728323699421963</v>
      </c>
      <c r="F69" s="47">
        <f t="shared" ref="F69" si="258">+IFERROR(F68/E68-1,"nm")</f>
        <v>-2.9166666666666674E-2</v>
      </c>
      <c r="G69" s="47">
        <f t="shared" ref="G69" si="259">+IFERROR(G68/F68-1,"nm")</f>
        <v>-0.40343347639484983</v>
      </c>
      <c r="H69" s="47">
        <f t="shared" ref="H69" si="260">+IFERROR(H68/G68-1,"nm")</f>
        <v>0.10071942446043169</v>
      </c>
      <c r="I69" s="47">
        <f t="shared" ref="I69" si="261">+IFERROR(I68/H68-1,"nm")</f>
        <v>0.28758169934640532</v>
      </c>
      <c r="J69" s="70">
        <f>$I$69</f>
        <v>0.28758169934640532</v>
      </c>
      <c r="K69" s="70">
        <f t="shared" ref="K69:N69" si="262">$I$69</f>
        <v>0.28758169934640532</v>
      </c>
      <c r="L69" s="70">
        <f t="shared" si="262"/>
        <v>0.28758169934640532</v>
      </c>
      <c r="M69" s="70">
        <f t="shared" si="262"/>
        <v>0.28758169934640532</v>
      </c>
      <c r="N69" s="70">
        <f t="shared" si="262"/>
        <v>0.28758169934640532</v>
      </c>
    </row>
    <row r="70" spans="1:14" x14ac:dyDescent="0.45">
      <c r="A70" s="46" t="s">
        <v>134</v>
      </c>
      <c r="B70" s="47">
        <f>+IFERROR(B68/B$45,"nm")</f>
        <v>3.3118158854897557E-2</v>
      </c>
      <c r="C70" s="47">
        <f t="shared" ref="C70:I70" si="263">+IFERROR(C68/C$45,"nm")</f>
        <v>3.1989063568010935E-2</v>
      </c>
      <c r="D70" s="47">
        <f t="shared" si="263"/>
        <v>2.1706398996235884E-2</v>
      </c>
      <c r="E70" s="47">
        <f t="shared" si="263"/>
        <v>2.5968405107119671E-2</v>
      </c>
      <c r="F70" s="47">
        <f t="shared" si="263"/>
        <v>2.3746432939258051E-2</v>
      </c>
      <c r="G70" s="47">
        <f t="shared" si="263"/>
        <v>1.4871081630469669E-2</v>
      </c>
      <c r="H70" s="47">
        <f t="shared" si="263"/>
        <v>1.3355446927374302E-2</v>
      </c>
      <c r="I70" s="47">
        <f t="shared" si="263"/>
        <v>1.5786521355877874E-2</v>
      </c>
      <c r="J70" s="47">
        <f>+IFERROR(J68/J$45,"nm")</f>
        <v>1.8660121063322894E-2</v>
      </c>
      <c r="K70" s="47">
        <f t="shared" ref="K70:N70" si="264">+IFERROR(K68/K$45,"nm")</f>
        <v>2.2056798343874508E-2</v>
      </c>
      <c r="L70" s="47">
        <f t="shared" si="264"/>
        <v>2.6071768319798436E-2</v>
      </c>
      <c r="M70" s="47">
        <f t="shared" si="264"/>
        <v>3.0817577996763896E-2</v>
      </c>
      <c r="N70" s="47">
        <f t="shared" si="264"/>
        <v>3.6427261163770902E-2</v>
      </c>
    </row>
    <row r="71" spans="1:14" x14ac:dyDescent="0.45">
      <c r="A71" s="43" t="str">
        <f>+Historicals!A119</f>
        <v>Greater China</v>
      </c>
      <c r="B71" s="43"/>
      <c r="C71" s="43"/>
      <c r="D71" s="43"/>
      <c r="E71" s="43"/>
      <c r="F71" s="43"/>
      <c r="G71" s="43"/>
      <c r="H71" s="43"/>
      <c r="I71" s="43"/>
      <c r="J71" s="39"/>
      <c r="K71" s="39"/>
      <c r="L71" s="39"/>
      <c r="M71" s="39"/>
      <c r="N71" s="39"/>
    </row>
    <row r="72" spans="1:14" x14ac:dyDescent="0.45">
      <c r="A72" s="9" t="s">
        <v>137</v>
      </c>
      <c r="B72" s="9">
        <f>+Historicals!B119</f>
        <v>3067</v>
      </c>
      <c r="C72" s="9">
        <f>+Historicals!C119</f>
        <v>3785</v>
      </c>
      <c r="D72" s="9">
        <f>+Historicals!D119</f>
        <v>4237</v>
      </c>
      <c r="E72" s="9">
        <f>+Historicals!E119</f>
        <v>5134</v>
      </c>
      <c r="F72" s="9">
        <f>+Historicals!F119</f>
        <v>6208</v>
      </c>
      <c r="G72" s="9">
        <f>+Historicals!G119</f>
        <v>6679</v>
      </c>
      <c r="H72" s="9">
        <f>+Historicals!H119</f>
        <v>8290</v>
      </c>
      <c r="I72" s="9">
        <f>+Historicals!I119</f>
        <v>7547</v>
      </c>
      <c r="J72" s="61">
        <f>I72*(1+J73)</f>
        <v>6870.5921592279856</v>
      </c>
      <c r="K72" s="61">
        <f t="shared" ref="K72:N72" si="265">J72*(1+K73)</f>
        <v>6254.8080851258874</v>
      </c>
      <c r="L72" s="61">
        <f t="shared" si="265"/>
        <v>5694.2143086182232</v>
      </c>
      <c r="M72" s="61">
        <f t="shared" si="265"/>
        <v>5183.8643410303657</v>
      </c>
      <c r="N72" s="61">
        <f t="shared" si="265"/>
        <v>4719.2550279561119</v>
      </c>
    </row>
    <row r="73" spans="1:14" x14ac:dyDescent="0.45">
      <c r="A73" s="44" t="s">
        <v>130</v>
      </c>
      <c r="B73" s="47" t="str">
        <f t="shared" ref="B73" si="266">+IFERROR(B72/A72-1,"nm")</f>
        <v>nm</v>
      </c>
      <c r="C73" s="47">
        <f t="shared" ref="C73" si="267">+IFERROR(C72/B72-1,"nm")</f>
        <v>0.23410498858819695</v>
      </c>
      <c r="D73" s="47">
        <f t="shared" ref="D73" si="268">+IFERROR(D72/C72-1,"nm")</f>
        <v>0.11941875825627468</v>
      </c>
      <c r="E73" s="47">
        <f t="shared" ref="E73" si="269">+IFERROR(E72/D72-1,"nm")</f>
        <v>0.21170639603493036</v>
      </c>
      <c r="F73" s="47">
        <f t="shared" ref="F73" si="270">+IFERROR(F72/E72-1,"nm")</f>
        <v>0.20919361121932223</v>
      </c>
      <c r="G73" s="47">
        <f t="shared" ref="G73" si="271">+IFERROR(G72/F72-1,"nm")</f>
        <v>7.5869845360824639E-2</v>
      </c>
      <c r="H73" s="47">
        <f t="shared" ref="H73" si="272">+IFERROR(H72/G72-1,"nm")</f>
        <v>0.24120377301991325</v>
      </c>
      <c r="I73" s="47">
        <f t="shared" ref="I73" si="273">+IFERROR(I72/H72-1,"nm")</f>
        <v>-8.9626055488540413E-2</v>
      </c>
      <c r="J73" s="54">
        <f>$I$73</f>
        <v>-8.9626055488540413E-2</v>
      </c>
      <c r="K73" s="54">
        <f t="shared" ref="K73:N73" si="274">$I$73</f>
        <v>-8.9626055488540413E-2</v>
      </c>
      <c r="L73" s="54">
        <f t="shared" si="274"/>
        <v>-8.9626055488540413E-2</v>
      </c>
      <c r="M73" s="54">
        <f t="shared" si="274"/>
        <v>-8.9626055488540413E-2</v>
      </c>
      <c r="N73" s="54">
        <f t="shared" si="274"/>
        <v>-8.9626055488540413E-2</v>
      </c>
    </row>
    <row r="74" spans="1:14" x14ac:dyDescent="0.45">
      <c r="A74" s="45" t="s">
        <v>114</v>
      </c>
      <c r="B74" s="3">
        <f>+Historicals!B120</f>
        <v>2016</v>
      </c>
      <c r="C74" s="3">
        <f>+Historicals!C120</f>
        <v>2599</v>
      </c>
      <c r="D74" s="3">
        <f>+Historicals!D120</f>
        <v>2920</v>
      </c>
      <c r="E74" s="3">
        <f>+Historicals!E120</f>
        <v>3496</v>
      </c>
      <c r="F74" s="3">
        <f>+Historicals!F120</f>
        <v>4262</v>
      </c>
      <c r="G74" s="3">
        <f>+Historicals!G120</f>
        <v>4635</v>
      </c>
      <c r="H74" s="3">
        <f>+Historicals!H120</f>
        <v>5748</v>
      </c>
      <c r="I74" s="3">
        <f>+Historicals!I120</f>
        <v>5416</v>
      </c>
      <c r="J74" s="62">
        <f>I74*(1+J75)</f>
        <v>5103.1760612386915</v>
      </c>
      <c r="K74" s="62">
        <f t="shared" ref="K74:N74" si="275">J74*(1+K75)</f>
        <v>4808.4205893647795</v>
      </c>
      <c r="L74" s="62">
        <f t="shared" si="275"/>
        <v>4530.6899638134382</v>
      </c>
      <c r="M74" s="62">
        <f t="shared" si="275"/>
        <v>4269.0008427302682</v>
      </c>
      <c r="N74" s="62">
        <f t="shared" si="275"/>
        <v>4022.4266813199606</v>
      </c>
    </row>
    <row r="75" spans="1:14" x14ac:dyDescent="0.45">
      <c r="A75" s="44" t="s">
        <v>130</v>
      </c>
      <c r="B75" s="47" t="str">
        <f t="shared" ref="B75" si="276">+IFERROR(B74/A74-1,"nm")</f>
        <v>nm</v>
      </c>
      <c r="C75" s="47">
        <f t="shared" ref="C75" si="277">+IFERROR(C74/B74-1,"nm")</f>
        <v>0.28918650793650791</v>
      </c>
      <c r="D75" s="47">
        <f t="shared" ref="D75" si="278">+IFERROR(D74/C74-1,"nm")</f>
        <v>0.12350904193920731</v>
      </c>
      <c r="E75" s="47">
        <f t="shared" ref="E75" si="279">+IFERROR(E74/D74-1,"nm")</f>
        <v>0.19726027397260282</v>
      </c>
      <c r="F75" s="47">
        <f t="shared" ref="F75" si="280">+IFERROR(F74/E74-1,"nm")</f>
        <v>0.21910755148741412</v>
      </c>
      <c r="G75" s="47">
        <f t="shared" ref="G75" si="281">+IFERROR(G74/F74-1,"nm")</f>
        <v>8.7517597372125833E-2</v>
      </c>
      <c r="H75" s="47">
        <f t="shared" ref="H75" si="282">+IFERROR(H74/G74-1,"nm")</f>
        <v>0.24012944983818763</v>
      </c>
      <c r="I75" s="47">
        <f t="shared" ref="I75" si="283">+IFERROR(I74/H74-1,"nm")</f>
        <v>-5.7759220598469052E-2</v>
      </c>
      <c r="J75" s="54">
        <f>$I$75</f>
        <v>-5.7759220598469052E-2</v>
      </c>
      <c r="K75" s="54">
        <f t="shared" ref="K75:N75" si="284">$I$75</f>
        <v>-5.7759220598469052E-2</v>
      </c>
      <c r="L75" s="54">
        <f t="shared" si="284"/>
        <v>-5.7759220598469052E-2</v>
      </c>
      <c r="M75" s="54">
        <f t="shared" si="284"/>
        <v>-5.7759220598469052E-2</v>
      </c>
      <c r="N75" s="54">
        <f t="shared" si="284"/>
        <v>-5.7759220598469052E-2</v>
      </c>
    </row>
    <row r="76" spans="1:14" x14ac:dyDescent="0.45">
      <c r="A76" s="44" t="s">
        <v>138</v>
      </c>
      <c r="B76" s="47">
        <f>+Historicals!B192</f>
        <v>0</v>
      </c>
      <c r="C76" s="47">
        <f>+Historicals!C192</f>
        <v>0.28918650793650796</v>
      </c>
      <c r="D76" s="47">
        <f>+Historicals!D192</f>
        <v>0.12350904193920739</v>
      </c>
      <c r="E76" s="47">
        <f>+Historicals!E192</f>
        <v>0.19726027397260273</v>
      </c>
      <c r="F76" s="47">
        <f>+Historicals!F192</f>
        <v>0.21910755148741418</v>
      </c>
      <c r="G76" s="47">
        <f>+Historicals!G192</f>
        <v>8.7517597372125763E-2</v>
      </c>
      <c r="H76" s="47">
        <f>+Historicals!H192</f>
        <v>0.24012944983818771</v>
      </c>
      <c r="I76" s="47">
        <f>+Historicals!I192</f>
        <v>-0.1</v>
      </c>
      <c r="J76" s="63">
        <f>$I$76</f>
        <v>-0.1</v>
      </c>
      <c r="K76" s="63">
        <f t="shared" ref="K76:N76" si="285">$I$76</f>
        <v>-0.1</v>
      </c>
      <c r="L76" s="63">
        <f t="shared" si="285"/>
        <v>-0.1</v>
      </c>
      <c r="M76" s="63">
        <f t="shared" si="285"/>
        <v>-0.1</v>
      </c>
      <c r="N76" s="63">
        <f t="shared" si="285"/>
        <v>-0.1</v>
      </c>
    </row>
    <row r="77" spans="1:14" x14ac:dyDescent="0.45">
      <c r="A77" s="44" t="s">
        <v>139</v>
      </c>
      <c r="B77" s="47" t="str">
        <f t="shared" ref="B77:J77" si="286">+IFERROR(B75-B76,"nm")</f>
        <v>nm</v>
      </c>
      <c r="C77" s="47">
        <f t="shared" si="286"/>
        <v>-5.5511151231257827E-17</v>
      </c>
      <c r="D77" s="47">
        <f t="shared" si="286"/>
        <v>-8.3266726846886741E-17</v>
      </c>
      <c r="E77" s="47">
        <f t="shared" si="286"/>
        <v>8.3266726846886741E-17</v>
      </c>
      <c r="F77" s="47">
        <f t="shared" si="286"/>
        <v>-5.5511151231257827E-17</v>
      </c>
      <c r="G77" s="47">
        <f t="shared" si="286"/>
        <v>6.9388939039072284E-17</v>
      </c>
      <c r="H77" s="47">
        <f t="shared" si="286"/>
        <v>-8.3266726846886741E-17</v>
      </c>
      <c r="I77" s="47">
        <f t="shared" si="286"/>
        <v>4.2240779401530953E-2</v>
      </c>
      <c r="J77" s="64">
        <f t="shared" si="286"/>
        <v>4.2240779401530953E-2</v>
      </c>
      <c r="K77" s="64">
        <f t="shared" ref="K77:N77" si="287">+IFERROR(K75-K76,"nm")</f>
        <v>4.2240779401530953E-2</v>
      </c>
      <c r="L77" s="64">
        <f t="shared" si="287"/>
        <v>4.2240779401530953E-2</v>
      </c>
      <c r="M77" s="64">
        <f t="shared" si="287"/>
        <v>4.2240779401530953E-2</v>
      </c>
      <c r="N77" s="64">
        <f t="shared" si="287"/>
        <v>4.2240779401530953E-2</v>
      </c>
    </row>
    <row r="78" spans="1:14" x14ac:dyDescent="0.45">
      <c r="A78" s="45" t="s">
        <v>115</v>
      </c>
      <c r="B78">
        <f>+Historicals!B121</f>
        <v>925</v>
      </c>
      <c r="C78" s="3">
        <f>+Historicals!C121</f>
        <v>1055</v>
      </c>
      <c r="D78" s="3">
        <f>+Historicals!D121</f>
        <v>1188</v>
      </c>
      <c r="E78" s="3">
        <f>+Historicals!E121</f>
        <v>1508</v>
      </c>
      <c r="F78" s="3">
        <f>+Historicals!F121</f>
        <v>1808</v>
      </c>
      <c r="G78" s="3">
        <f>+Historicals!G121</f>
        <v>1896</v>
      </c>
      <c r="H78" s="3">
        <f>+Historicals!H121</f>
        <v>2347</v>
      </c>
      <c r="I78" s="3">
        <f>+Historicals!I121</f>
        <v>1938</v>
      </c>
      <c r="J78" s="62">
        <f>I78*(1+J79)</f>
        <v>1600.2743928419259</v>
      </c>
      <c r="K78" s="62">
        <f t="shared" ref="K78:N78" si="288">J78*(1+K79)</f>
        <v>1321.4025450906061</v>
      </c>
      <c r="L78" s="62">
        <f t="shared" si="288"/>
        <v>1091.128305234595</v>
      </c>
      <c r="M78" s="62">
        <f t="shared" si="288"/>
        <v>900.98281020223487</v>
      </c>
      <c r="N78" s="62">
        <f t="shared" si="288"/>
        <v>743.973023507427</v>
      </c>
    </row>
    <row r="79" spans="1:14" x14ac:dyDescent="0.45">
      <c r="A79" s="44" t="s">
        <v>130</v>
      </c>
      <c r="B79" s="47" t="str">
        <f t="shared" ref="B79" si="289">+IFERROR(B78/A78-1,"nm")</f>
        <v>nm</v>
      </c>
      <c r="C79" s="47">
        <f t="shared" ref="C79" si="290">+IFERROR(C78/B78-1,"nm")</f>
        <v>0.14054054054054044</v>
      </c>
      <c r="D79" s="47">
        <f t="shared" ref="D79" si="291">+IFERROR(D78/C78-1,"nm")</f>
        <v>0.12606635071090055</v>
      </c>
      <c r="E79" s="47">
        <f t="shared" ref="E79" si="292">+IFERROR(E78/D78-1,"nm")</f>
        <v>0.26936026936026947</v>
      </c>
      <c r="F79" s="47">
        <f t="shared" ref="F79" si="293">+IFERROR(F78/E78-1,"nm")</f>
        <v>0.19893899204244025</v>
      </c>
      <c r="G79" s="47">
        <f t="shared" ref="G79" si="294">+IFERROR(G78/F78-1,"nm")</f>
        <v>4.8672566371681381E-2</v>
      </c>
      <c r="H79" s="47">
        <f t="shared" ref="H79" si="295">+IFERROR(H78/G78-1,"nm")</f>
        <v>0.2378691983122363</v>
      </c>
      <c r="I79" s="47">
        <f t="shared" ref="I79" si="296">+IFERROR(I78/H78-1,"nm")</f>
        <v>-0.17426501917341286</v>
      </c>
      <c r="J79" s="54">
        <f>$I$79</f>
        <v>-0.17426501917341286</v>
      </c>
      <c r="K79" s="54">
        <f t="shared" ref="K79:N79" si="297">$I$79</f>
        <v>-0.17426501917341286</v>
      </c>
      <c r="L79" s="54">
        <f t="shared" si="297"/>
        <v>-0.17426501917341286</v>
      </c>
      <c r="M79" s="54">
        <f t="shared" si="297"/>
        <v>-0.17426501917341286</v>
      </c>
      <c r="N79" s="54">
        <f t="shared" si="297"/>
        <v>-0.17426501917341286</v>
      </c>
    </row>
    <row r="80" spans="1:14" x14ac:dyDescent="0.45">
      <c r="A80" s="44" t="s">
        <v>138</v>
      </c>
      <c r="B80" s="47">
        <f>+Historicals!B193</f>
        <v>0</v>
      </c>
      <c r="C80" s="47">
        <f>+Historicals!C193</f>
        <v>0.14054054054054055</v>
      </c>
      <c r="D80" s="47">
        <f>+Historicals!D193</f>
        <v>0.12606635071090047</v>
      </c>
      <c r="E80" s="47">
        <f>+Historicals!E193</f>
        <v>0.26936026936026936</v>
      </c>
      <c r="F80" s="47">
        <f>+Historicals!F193</f>
        <v>0.19893899204244031</v>
      </c>
      <c r="G80" s="47">
        <f>+Historicals!G193</f>
        <v>4.8672566371681415E-2</v>
      </c>
      <c r="H80" s="47">
        <f>+Historicals!H193</f>
        <v>0.2378691983122363</v>
      </c>
      <c r="I80" s="47">
        <f>+Historicals!I193</f>
        <v>-0.21</v>
      </c>
      <c r="J80" s="63">
        <f>$I$80</f>
        <v>-0.21</v>
      </c>
      <c r="K80" s="63">
        <f t="shared" ref="K80:N80" si="298">$I$80</f>
        <v>-0.21</v>
      </c>
      <c r="L80" s="63">
        <f t="shared" si="298"/>
        <v>-0.21</v>
      </c>
      <c r="M80" s="63">
        <f t="shared" si="298"/>
        <v>-0.21</v>
      </c>
      <c r="N80" s="63">
        <f t="shared" si="298"/>
        <v>-0.21</v>
      </c>
    </row>
    <row r="81" spans="1:14" x14ac:dyDescent="0.45">
      <c r="A81" s="44" t="s">
        <v>139</v>
      </c>
      <c r="B81" s="47" t="str">
        <f t="shared" ref="B81:J81" si="299">+IFERROR(B79-B80,"nm")</f>
        <v>nm</v>
      </c>
      <c r="C81" s="47">
        <f t="shared" si="299"/>
        <v>-1.1102230246251565E-16</v>
      </c>
      <c r="D81" s="47">
        <f t="shared" si="299"/>
        <v>8.3266726846886741E-17</v>
      </c>
      <c r="E81" s="47">
        <f t="shared" si="299"/>
        <v>1.1102230246251565E-16</v>
      </c>
      <c r="F81" s="47">
        <f t="shared" si="299"/>
        <v>-5.5511151231257827E-17</v>
      </c>
      <c r="G81" s="47">
        <f t="shared" si="299"/>
        <v>-3.4694469519536142E-17</v>
      </c>
      <c r="H81" s="47">
        <f t="shared" si="299"/>
        <v>0</v>
      </c>
      <c r="I81" s="47">
        <f t="shared" si="299"/>
        <v>3.5734980826587132E-2</v>
      </c>
      <c r="J81" s="64">
        <f t="shared" si="299"/>
        <v>3.5734980826587132E-2</v>
      </c>
      <c r="K81" s="64">
        <f t="shared" ref="K81:N81" si="300">+IFERROR(K79-K80,"nm")</f>
        <v>3.5734980826587132E-2</v>
      </c>
      <c r="L81" s="64">
        <f t="shared" si="300"/>
        <v>3.5734980826587132E-2</v>
      </c>
      <c r="M81" s="64">
        <f t="shared" si="300"/>
        <v>3.5734980826587132E-2</v>
      </c>
      <c r="N81" s="64">
        <f t="shared" si="300"/>
        <v>3.5734980826587132E-2</v>
      </c>
    </row>
    <row r="82" spans="1:14" x14ac:dyDescent="0.45">
      <c r="A82" s="45" t="s">
        <v>116</v>
      </c>
      <c r="B82">
        <f>+Historicals!B122</f>
        <v>126</v>
      </c>
      <c r="C82">
        <f>+Historicals!C122</f>
        <v>131</v>
      </c>
      <c r="D82">
        <f>+Historicals!D122</f>
        <v>129</v>
      </c>
      <c r="E82">
        <f>+Historicals!E122</f>
        <v>130</v>
      </c>
      <c r="F82">
        <f>+Historicals!F122</f>
        <v>138</v>
      </c>
      <c r="G82">
        <f>+Historicals!G122</f>
        <v>148</v>
      </c>
      <c r="H82">
        <f>+Historicals!H122</f>
        <v>195</v>
      </c>
      <c r="I82">
        <f>+Historicals!I122</f>
        <v>193</v>
      </c>
      <c r="J82" s="62">
        <f>I82*(1+J83)</f>
        <v>191.02051282051283</v>
      </c>
      <c r="K82" s="62">
        <f t="shared" ref="K82:N82" si="301">J82*(1+K83)</f>
        <v>189.06132807363579</v>
      </c>
      <c r="L82" s="62">
        <f t="shared" si="301"/>
        <v>187.12223752929083</v>
      </c>
      <c r="M82" s="62">
        <f t="shared" si="301"/>
        <v>185.20303509309298</v>
      </c>
      <c r="N82" s="62">
        <f t="shared" si="301"/>
        <v>183.30351678444589</v>
      </c>
    </row>
    <row r="83" spans="1:14" x14ac:dyDescent="0.45">
      <c r="A83" s="44" t="s">
        <v>130</v>
      </c>
      <c r="B83" s="47" t="str">
        <f t="shared" ref="B83" si="302">+IFERROR(B82/A82-1,"nm")</f>
        <v>nm</v>
      </c>
      <c r="C83" s="47">
        <f t="shared" ref="C83" si="303">+IFERROR(C82/B82-1,"nm")</f>
        <v>3.9682539682539764E-2</v>
      </c>
      <c r="D83" s="47">
        <f t="shared" ref="D83" si="304">+IFERROR(D82/C82-1,"nm")</f>
        <v>-1.5267175572519109E-2</v>
      </c>
      <c r="E83" s="47">
        <f t="shared" ref="E83" si="305">+IFERROR(E82/D82-1,"nm")</f>
        <v>7.7519379844961378E-3</v>
      </c>
      <c r="F83" s="47">
        <f t="shared" ref="F83" si="306">+IFERROR(F82/E82-1,"nm")</f>
        <v>6.1538461538461542E-2</v>
      </c>
      <c r="G83" s="47">
        <f t="shared" ref="G83" si="307">+IFERROR(G82/F82-1,"nm")</f>
        <v>7.2463768115942129E-2</v>
      </c>
      <c r="H83" s="47">
        <f t="shared" ref="H83" si="308">+IFERROR(H82/G82-1,"nm")</f>
        <v>0.31756756756756754</v>
      </c>
      <c r="I83" s="47">
        <f t="shared" ref="I83" si="309">+IFERROR(I82/H82-1,"nm")</f>
        <v>-1.025641025641022E-2</v>
      </c>
      <c r="J83" s="54">
        <f>$I$83</f>
        <v>-1.025641025641022E-2</v>
      </c>
      <c r="K83" s="54">
        <f t="shared" ref="K83:N83" si="310">$I$83</f>
        <v>-1.025641025641022E-2</v>
      </c>
      <c r="L83" s="54">
        <f t="shared" si="310"/>
        <v>-1.025641025641022E-2</v>
      </c>
      <c r="M83" s="54">
        <f t="shared" si="310"/>
        <v>-1.025641025641022E-2</v>
      </c>
      <c r="N83" s="54">
        <f t="shared" si="310"/>
        <v>-1.025641025641022E-2</v>
      </c>
    </row>
    <row r="84" spans="1:14" x14ac:dyDescent="0.45">
      <c r="A84" s="44" t="s">
        <v>138</v>
      </c>
      <c r="B84" s="47">
        <f>+Historicals!B194</f>
        <v>0</v>
      </c>
      <c r="C84" s="47">
        <f>+Historicals!C194</f>
        <v>3.968253968253968E-2</v>
      </c>
      <c r="D84" s="47">
        <f>+Historicals!D194</f>
        <v>-1.5267175572519083E-2</v>
      </c>
      <c r="E84" s="47">
        <f>+Historicals!E194</f>
        <v>7.7519379844961239E-3</v>
      </c>
      <c r="F84" s="47">
        <f>+Historicals!F194</f>
        <v>6.1538461538461542E-2</v>
      </c>
      <c r="G84" s="47">
        <f>+Historicals!G194</f>
        <v>7.2463768115942032E-2</v>
      </c>
      <c r="H84" s="47">
        <f>+Historicals!H194</f>
        <v>0.31756756756756754</v>
      </c>
      <c r="I84" s="47">
        <f>+Historicals!I194</f>
        <v>-0.06</v>
      </c>
      <c r="J84" s="63">
        <f>$I$84</f>
        <v>-0.06</v>
      </c>
      <c r="K84" s="63">
        <f t="shared" ref="K84:N84" si="311">$I$84</f>
        <v>-0.06</v>
      </c>
      <c r="L84" s="63">
        <f t="shared" si="311"/>
        <v>-0.06</v>
      </c>
      <c r="M84" s="63">
        <f t="shared" si="311"/>
        <v>-0.06</v>
      </c>
      <c r="N84" s="63">
        <f t="shared" si="311"/>
        <v>-0.06</v>
      </c>
    </row>
    <row r="85" spans="1:14" x14ac:dyDescent="0.45">
      <c r="A85" s="44" t="s">
        <v>139</v>
      </c>
      <c r="B85" s="47" t="str">
        <f t="shared" ref="B85:I85" si="312">+IFERROR(B83-B84,"nm")</f>
        <v>nm</v>
      </c>
      <c r="C85" s="47">
        <f t="shared" si="312"/>
        <v>8.3266726846886741E-17</v>
      </c>
      <c r="D85" s="47">
        <f t="shared" si="312"/>
        <v>-2.6020852139652106E-17</v>
      </c>
      <c r="E85" s="47">
        <f t="shared" si="312"/>
        <v>1.3877787807814457E-17</v>
      </c>
      <c r="F85" s="47">
        <f t="shared" si="312"/>
        <v>0</v>
      </c>
      <c r="G85" s="47">
        <f t="shared" si="312"/>
        <v>9.7144514654701197E-17</v>
      </c>
      <c r="H85" s="47">
        <f t="shared" si="312"/>
        <v>0</v>
      </c>
      <c r="I85" s="47">
        <f t="shared" si="312"/>
        <v>4.9743589743589778E-2</v>
      </c>
      <c r="J85" s="47">
        <f>+IFERROR(J83-J84,"nm")</f>
        <v>4.9743589743589778E-2</v>
      </c>
      <c r="K85" s="47">
        <f t="shared" ref="K85:N85" si="313">+IFERROR(K83-K84,"nm")</f>
        <v>4.9743589743589778E-2</v>
      </c>
      <c r="L85" s="47">
        <f t="shared" si="313"/>
        <v>4.9743589743589778E-2</v>
      </c>
      <c r="M85" s="47">
        <f t="shared" si="313"/>
        <v>4.9743589743589778E-2</v>
      </c>
      <c r="N85" s="47">
        <f t="shared" si="313"/>
        <v>4.9743589743589778E-2</v>
      </c>
    </row>
    <row r="86" spans="1:14" x14ac:dyDescent="0.45">
      <c r="A86" s="9" t="s">
        <v>131</v>
      </c>
      <c r="B86" s="48">
        <f t="shared" ref="B86:I86" si="314">+B92+B89</f>
        <v>1039</v>
      </c>
      <c r="C86" s="48">
        <f t="shared" si="314"/>
        <v>1420</v>
      </c>
      <c r="D86" s="48">
        <f t="shared" si="314"/>
        <v>1561</v>
      </c>
      <c r="E86" s="48">
        <f t="shared" si="314"/>
        <v>1863</v>
      </c>
      <c r="F86" s="48">
        <f t="shared" si="314"/>
        <v>2426</v>
      </c>
      <c r="G86" s="48">
        <f t="shared" si="314"/>
        <v>2534</v>
      </c>
      <c r="H86" s="48">
        <f t="shared" si="314"/>
        <v>3289</v>
      </c>
      <c r="I86" s="48">
        <f t="shared" si="314"/>
        <v>2406</v>
      </c>
      <c r="J86" s="9">
        <f t="shared" ref="J86:N86" si="315">J92+J89</f>
        <v>1761.250539623805</v>
      </c>
      <c r="K86" s="9">
        <f t="shared" si="315"/>
        <v>1290.3364551453549</v>
      </c>
      <c r="L86" s="9">
        <f t="shared" si="315"/>
        <v>946.27257682857214</v>
      </c>
      <c r="M86" s="9">
        <f t="shared" si="315"/>
        <v>694.7858256101332</v>
      </c>
      <c r="N86" s="9">
        <f t="shared" si="315"/>
        <v>510.87450754497331</v>
      </c>
    </row>
    <row r="87" spans="1:14" x14ac:dyDescent="0.45">
      <c r="A87" s="46" t="s">
        <v>130</v>
      </c>
      <c r="B87" s="47" t="str">
        <f t="shared" ref="B87" si="316">+IFERROR(B86/A86-1,"nm")</f>
        <v>nm</v>
      </c>
      <c r="C87" s="47">
        <f t="shared" ref="C87" si="317">+IFERROR(C86/B86-1,"nm")</f>
        <v>0.36669874879692022</v>
      </c>
      <c r="D87" s="47">
        <f t="shared" ref="D87" si="318">+IFERROR(D86/C86-1,"nm")</f>
        <v>9.9295774647887303E-2</v>
      </c>
      <c r="E87" s="47">
        <f t="shared" ref="E87" si="319">+IFERROR(E86/D86-1,"nm")</f>
        <v>0.19346572709801402</v>
      </c>
      <c r="F87" s="47">
        <f t="shared" ref="F87" si="320">+IFERROR(F86/E86-1,"nm")</f>
        <v>0.3022007514761138</v>
      </c>
      <c r="G87" s="47">
        <f t="shared" ref="G87" si="321">+IFERROR(G86/F86-1,"nm")</f>
        <v>4.4517724649629109E-2</v>
      </c>
      <c r="H87" s="47">
        <f t="shared" ref="H87" si="322">+IFERROR(H86/G86-1,"nm")</f>
        <v>0.29794790844514596</v>
      </c>
      <c r="I87" s="47">
        <f t="shared" ref="I87" si="323">+IFERROR(I86/H86-1,"nm")</f>
        <v>-0.26847065977500761</v>
      </c>
      <c r="J87" s="55">
        <f>$I$87</f>
        <v>-0.26847065977500761</v>
      </c>
      <c r="K87" s="55">
        <f t="shared" ref="K87:N87" si="324">$I$87</f>
        <v>-0.26847065977500761</v>
      </c>
      <c r="L87" s="55">
        <f t="shared" si="324"/>
        <v>-0.26847065977500761</v>
      </c>
      <c r="M87" s="55">
        <f t="shared" si="324"/>
        <v>-0.26847065977500761</v>
      </c>
      <c r="N87" s="55">
        <f t="shared" si="324"/>
        <v>-0.26847065977500761</v>
      </c>
    </row>
    <row r="88" spans="1:14" x14ac:dyDescent="0.45">
      <c r="A88" s="46" t="s">
        <v>132</v>
      </c>
      <c r="B88" s="47">
        <f>+IFERROR(B86/B$72,"nm")</f>
        <v>0.33876752526899251</v>
      </c>
      <c r="C88" s="47">
        <f t="shared" ref="C88:I88" si="325">+IFERROR(C86/C$72,"nm")</f>
        <v>0.37516512549537651</v>
      </c>
      <c r="D88" s="47">
        <f t="shared" si="325"/>
        <v>0.36842105263157893</v>
      </c>
      <c r="E88" s="47">
        <f t="shared" si="325"/>
        <v>0.36287495130502534</v>
      </c>
      <c r="F88" s="47">
        <f t="shared" si="325"/>
        <v>0.3907860824742268</v>
      </c>
      <c r="G88" s="47">
        <f t="shared" si="325"/>
        <v>0.37939811349004343</v>
      </c>
      <c r="H88" s="47">
        <f t="shared" si="325"/>
        <v>0.39674306393244874</v>
      </c>
      <c r="I88" s="47">
        <f t="shared" si="325"/>
        <v>0.31880217304889358</v>
      </c>
      <c r="J88" s="47">
        <f>+IFERROR(J86/J$72,"nm")</f>
        <v>0.25634625062968486</v>
      </c>
      <c r="K88" s="47">
        <f t="shared" ref="K88:N88" si="326">+IFERROR(K86/K$72,"nm")</f>
        <v>0.20629513129488528</v>
      </c>
      <c r="L88" s="47">
        <f t="shared" si="326"/>
        <v>0.16618141249028573</v>
      </c>
      <c r="M88" s="47">
        <f t="shared" si="326"/>
        <v>0.13402855088449994</v>
      </c>
      <c r="N88" s="47">
        <f t="shared" si="326"/>
        <v>0.10825321041533768</v>
      </c>
    </row>
    <row r="89" spans="1:14" x14ac:dyDescent="0.45">
      <c r="A89" s="9" t="s">
        <v>133</v>
      </c>
      <c r="B89" s="1">
        <f>+Historicals!B173</f>
        <v>46</v>
      </c>
      <c r="C89" s="1">
        <f>+Historicals!C173</f>
        <v>48</v>
      </c>
      <c r="D89" s="1">
        <f>+Historicals!D173</f>
        <v>54</v>
      </c>
      <c r="E89" s="1">
        <f>+Historicals!E173</f>
        <v>56</v>
      </c>
      <c r="F89" s="1">
        <f>+Historicals!F173</f>
        <v>50</v>
      </c>
      <c r="G89" s="1">
        <f>+Historicals!G173</f>
        <v>44</v>
      </c>
      <c r="H89" s="1">
        <f>+Historicals!H173</f>
        <v>46</v>
      </c>
      <c r="I89" s="1">
        <f>+Historicals!I173</f>
        <v>41</v>
      </c>
      <c r="J89" s="61">
        <f>I89*(1+J90)</f>
        <v>36.543478260869563</v>
      </c>
      <c r="K89" s="61">
        <f t="shared" ref="K89:N89" si="327">J89*(1+K90)</f>
        <v>32.571361058601127</v>
      </c>
      <c r="L89" s="61">
        <f t="shared" si="327"/>
        <v>29.030995726144482</v>
      </c>
      <c r="M89" s="61">
        <f t="shared" si="327"/>
        <v>25.875452712433123</v>
      </c>
      <c r="N89" s="61">
        <f t="shared" si="327"/>
        <v>23.062903504559955</v>
      </c>
    </row>
    <row r="90" spans="1:14" x14ac:dyDescent="0.45">
      <c r="A90" s="46" t="s">
        <v>130</v>
      </c>
      <c r="B90" s="47" t="str">
        <f t="shared" ref="B90" si="328">+IFERROR(B89/A89-1,"nm")</f>
        <v>nm</v>
      </c>
      <c r="C90" s="47">
        <f t="shared" ref="C90" si="329">+IFERROR(C89/B89-1,"nm")</f>
        <v>4.3478260869565188E-2</v>
      </c>
      <c r="D90" s="47">
        <f t="shared" ref="D90" si="330">+IFERROR(D89/C89-1,"nm")</f>
        <v>0.125</v>
      </c>
      <c r="E90" s="47">
        <f t="shared" ref="E90" si="331">+IFERROR(E89/D89-1,"nm")</f>
        <v>3.7037037037036979E-2</v>
      </c>
      <c r="F90" s="47">
        <f t="shared" ref="F90" si="332">+IFERROR(F89/E89-1,"nm")</f>
        <v>-0.1071428571428571</v>
      </c>
      <c r="G90" s="47">
        <f t="shared" ref="G90" si="333">+IFERROR(G89/F89-1,"nm")</f>
        <v>-0.12</v>
      </c>
      <c r="H90" s="47">
        <f t="shared" ref="H90" si="334">+IFERROR(H89/G89-1,"nm")</f>
        <v>4.5454545454545414E-2</v>
      </c>
      <c r="I90" s="47">
        <f t="shared" ref="I90" si="335">+IFERROR(I89/H89-1,"nm")</f>
        <v>-0.10869565217391308</v>
      </c>
      <c r="J90" s="70">
        <f>$I$90</f>
        <v>-0.10869565217391308</v>
      </c>
      <c r="K90" s="70">
        <f t="shared" ref="K90:N90" si="336">$I$90</f>
        <v>-0.10869565217391308</v>
      </c>
      <c r="L90" s="70">
        <f t="shared" si="336"/>
        <v>-0.10869565217391308</v>
      </c>
      <c r="M90" s="70">
        <f t="shared" si="336"/>
        <v>-0.10869565217391308</v>
      </c>
      <c r="N90" s="70">
        <f t="shared" si="336"/>
        <v>-0.10869565217391308</v>
      </c>
    </row>
    <row r="91" spans="1:14" x14ac:dyDescent="0.45">
      <c r="A91" s="46" t="s">
        <v>134</v>
      </c>
      <c r="B91" s="47">
        <f>+IFERROR(B89/B$72,"nm")</f>
        <v>1.4998369742419302E-2</v>
      </c>
      <c r="C91" s="47">
        <f t="shared" ref="C91:I91" si="337">+IFERROR(C89/C$72,"nm")</f>
        <v>1.2681638044914135E-2</v>
      </c>
      <c r="D91" s="47">
        <f t="shared" si="337"/>
        <v>1.2744866650932263E-2</v>
      </c>
      <c r="E91" s="47">
        <f t="shared" si="337"/>
        <v>1.090767432800935E-2</v>
      </c>
      <c r="F91" s="47">
        <f t="shared" si="337"/>
        <v>8.0541237113402053E-3</v>
      </c>
      <c r="G91" s="47">
        <f t="shared" si="337"/>
        <v>6.5878125467884411E-3</v>
      </c>
      <c r="H91" s="47">
        <f t="shared" si="337"/>
        <v>5.5488540410132689E-3</v>
      </c>
      <c r="I91" s="47">
        <f t="shared" si="337"/>
        <v>5.4326222340002651E-3</v>
      </c>
      <c r="J91" s="47">
        <f>+IFERROR(J89/J$72,"nm")</f>
        <v>5.3188251338405412E-3</v>
      </c>
      <c r="K91" s="47">
        <f t="shared" ref="K91:N91" si="338">+IFERROR(K89/K$72,"nm")</f>
        <v>5.2074117407465712E-3</v>
      </c>
      <c r="L91" s="47">
        <f t="shared" si="338"/>
        <v>5.0983321232230261E-3</v>
      </c>
      <c r="M91" s="47">
        <f t="shared" si="338"/>
        <v>4.9915373956892582E-3</v>
      </c>
      <c r="N91" s="47">
        <f t="shared" si="338"/>
        <v>4.8869796965705396E-3</v>
      </c>
    </row>
    <row r="92" spans="1:14" x14ac:dyDescent="0.45">
      <c r="A92" s="9" t="s">
        <v>135</v>
      </c>
      <c r="B92" s="1">
        <f>+Historicals!B140</f>
        <v>993</v>
      </c>
      <c r="C92" s="9">
        <f>+Historicals!C140</f>
        <v>1372</v>
      </c>
      <c r="D92" s="9">
        <f>+Historicals!D140</f>
        <v>1507</v>
      </c>
      <c r="E92" s="9">
        <f>+Historicals!E140</f>
        <v>1807</v>
      </c>
      <c r="F92" s="9">
        <f>+Historicals!F140</f>
        <v>2376</v>
      </c>
      <c r="G92" s="9">
        <f>+Historicals!G140</f>
        <v>2490</v>
      </c>
      <c r="H92" s="9">
        <f>+Historicals!H140</f>
        <v>3243</v>
      </c>
      <c r="I92" s="9">
        <f>+Historicals!I140</f>
        <v>2365</v>
      </c>
      <c r="J92" s="61">
        <f>I92*(1+J93)</f>
        <v>1724.7070613629355</v>
      </c>
      <c r="K92" s="61">
        <f t="shared" ref="K92:N92" si="339">J92*(1+K93)</f>
        <v>1257.7650940867538</v>
      </c>
      <c r="L92" s="61">
        <f t="shared" si="339"/>
        <v>917.24158110242763</v>
      </c>
      <c r="M92" s="61">
        <f t="shared" si="339"/>
        <v>668.91037289770009</v>
      </c>
      <c r="N92" s="61">
        <f t="shared" si="339"/>
        <v>487.81160404041339</v>
      </c>
    </row>
    <row r="93" spans="1:14" x14ac:dyDescent="0.45">
      <c r="A93" s="46" t="s">
        <v>130</v>
      </c>
      <c r="B93" s="47" t="str">
        <f t="shared" ref="B93" si="340">+IFERROR(B92/A92-1,"nm")</f>
        <v>nm</v>
      </c>
      <c r="C93" s="47">
        <f t="shared" ref="C93" si="341">+IFERROR(C92/B92-1,"nm")</f>
        <v>0.38167170191339372</v>
      </c>
      <c r="D93" s="47">
        <f t="shared" ref="D93" si="342">+IFERROR(D92/C92-1,"nm")</f>
        <v>9.8396501457725938E-2</v>
      </c>
      <c r="E93" s="47">
        <f t="shared" ref="E93" si="343">+IFERROR(E92/D92-1,"nm")</f>
        <v>0.19907100199071004</v>
      </c>
      <c r="F93" s="47">
        <f t="shared" ref="F93" si="344">+IFERROR(F92/E92-1,"nm")</f>
        <v>0.31488655229662421</v>
      </c>
      <c r="G93" s="47">
        <f t="shared" ref="G93" si="345">+IFERROR(G92/F92-1,"nm")</f>
        <v>4.7979797979798011E-2</v>
      </c>
      <c r="H93" s="47">
        <f t="shared" ref="H93" si="346">+IFERROR(H92/G92-1,"nm")</f>
        <v>0.30240963855421676</v>
      </c>
      <c r="I93" s="47">
        <f t="shared" ref="I93" si="347">+IFERROR(I92/H92-1,"nm")</f>
        <v>-0.27073697193956214</v>
      </c>
      <c r="J93" s="70">
        <f>$I$93</f>
        <v>-0.27073697193956214</v>
      </c>
      <c r="K93" s="70">
        <f t="shared" ref="K93:N93" si="348">$I$93</f>
        <v>-0.27073697193956214</v>
      </c>
      <c r="L93" s="70">
        <f t="shared" si="348"/>
        <v>-0.27073697193956214</v>
      </c>
      <c r="M93" s="70">
        <f t="shared" si="348"/>
        <v>-0.27073697193956214</v>
      </c>
      <c r="N93" s="70">
        <f t="shared" si="348"/>
        <v>-0.27073697193956214</v>
      </c>
    </row>
    <row r="94" spans="1:14" x14ac:dyDescent="0.45">
      <c r="A94" s="46" t="s">
        <v>132</v>
      </c>
      <c r="B94" s="47">
        <f>+IFERROR(B92/B$72,"nm")</f>
        <v>0.3237691555265732</v>
      </c>
      <c r="C94" s="47">
        <f t="shared" ref="C94:I94" si="349">+IFERROR(C92/C$72,"nm")</f>
        <v>0.36248348745046233</v>
      </c>
      <c r="D94" s="47">
        <f t="shared" si="349"/>
        <v>0.35567618598064671</v>
      </c>
      <c r="E94" s="47">
        <f t="shared" si="349"/>
        <v>0.35196727697701596</v>
      </c>
      <c r="F94" s="47">
        <f t="shared" si="349"/>
        <v>0.38273195876288657</v>
      </c>
      <c r="G94" s="47">
        <f t="shared" si="349"/>
        <v>0.37281030094325496</v>
      </c>
      <c r="H94" s="47">
        <f t="shared" si="349"/>
        <v>0.39119420989143544</v>
      </c>
      <c r="I94" s="47">
        <f t="shared" si="349"/>
        <v>0.31336955081489332</v>
      </c>
      <c r="J94" s="47">
        <f>+IFERROR(J92/J$72,"nm")</f>
        <v>0.25102742549584434</v>
      </c>
      <c r="K94" s="47">
        <f t="shared" ref="K94:N94" si="350">+IFERROR(K92/K$72,"nm")</f>
        <v>0.20108771955413871</v>
      </c>
      <c r="L94" s="47">
        <f t="shared" si="350"/>
        <v>0.1610830803670627</v>
      </c>
      <c r="M94" s="47">
        <f t="shared" si="350"/>
        <v>0.12903701348881069</v>
      </c>
      <c r="N94" s="47">
        <f t="shared" si="350"/>
        <v>0.10336623071876715</v>
      </c>
    </row>
    <row r="95" spans="1:14" x14ac:dyDescent="0.45">
      <c r="A95" s="9" t="s">
        <v>136</v>
      </c>
      <c r="B95" s="1">
        <f>+Historicals!B162</f>
        <v>69</v>
      </c>
      <c r="C95" s="1">
        <f>+Historicals!C162</f>
        <v>44</v>
      </c>
      <c r="D95" s="1">
        <f>+Historicals!D162</f>
        <v>51</v>
      </c>
      <c r="E95" s="1">
        <f>+Historicals!E162</f>
        <v>76</v>
      </c>
      <c r="F95" s="1">
        <f>+Historicals!F162</f>
        <v>49</v>
      </c>
      <c r="G95" s="1">
        <f>+Historicals!G162</f>
        <v>28</v>
      </c>
      <c r="H95" s="1">
        <f>+Historicals!H162</f>
        <v>94</v>
      </c>
      <c r="I95" s="1">
        <f>+Historicals!I162</f>
        <v>78</v>
      </c>
      <c r="J95" s="61">
        <f>I95*(1+J96)</f>
        <v>64.723404255319153</v>
      </c>
      <c r="K95" s="61">
        <f t="shared" ref="K95:N95" si="351">J95*(1+K96)</f>
        <v>53.706654594839293</v>
      </c>
      <c r="L95" s="61">
        <f t="shared" si="351"/>
        <v>44.565096365930479</v>
      </c>
      <c r="M95" s="61">
        <f t="shared" si="351"/>
        <v>36.979548048325292</v>
      </c>
      <c r="N95" s="61">
        <f t="shared" si="351"/>
        <v>30.68515689116354</v>
      </c>
    </row>
    <row r="96" spans="1:14" x14ac:dyDescent="0.45">
      <c r="A96" s="46" t="s">
        <v>130</v>
      </c>
      <c r="B96" s="47" t="str">
        <f t="shared" ref="B96" si="352">+IFERROR(B95/A95-1,"nm")</f>
        <v>nm</v>
      </c>
      <c r="C96" s="47">
        <f t="shared" ref="C96" si="353">+IFERROR(C95/B95-1,"nm")</f>
        <v>-0.3623188405797102</v>
      </c>
      <c r="D96" s="47">
        <f t="shared" ref="D96" si="354">+IFERROR(D95/C95-1,"nm")</f>
        <v>0.15909090909090917</v>
      </c>
      <c r="E96" s="47">
        <f t="shared" ref="E96" si="355">+IFERROR(E95/D95-1,"nm")</f>
        <v>0.49019607843137258</v>
      </c>
      <c r="F96" s="47">
        <f t="shared" ref="F96" si="356">+IFERROR(F95/E95-1,"nm")</f>
        <v>-0.35526315789473684</v>
      </c>
      <c r="G96" s="47">
        <f t="shared" ref="G96" si="357">+IFERROR(G95/F95-1,"nm")</f>
        <v>-0.4285714285714286</v>
      </c>
      <c r="H96" s="47">
        <f t="shared" ref="H96" si="358">+IFERROR(H95/G95-1,"nm")</f>
        <v>2.3571428571428572</v>
      </c>
      <c r="I96" s="47">
        <f t="shared" ref="I96" si="359">+IFERROR(I95/H95-1,"nm")</f>
        <v>-0.17021276595744683</v>
      </c>
      <c r="J96" s="70">
        <f>$I$96</f>
        <v>-0.17021276595744683</v>
      </c>
      <c r="K96" s="70">
        <f t="shared" ref="K96:N96" si="360">$I$96</f>
        <v>-0.17021276595744683</v>
      </c>
      <c r="L96" s="70">
        <f t="shared" si="360"/>
        <v>-0.17021276595744683</v>
      </c>
      <c r="M96" s="70">
        <f t="shared" si="360"/>
        <v>-0.17021276595744683</v>
      </c>
      <c r="N96" s="70">
        <f t="shared" si="360"/>
        <v>-0.17021276595744683</v>
      </c>
    </row>
    <row r="97" spans="1:14" x14ac:dyDescent="0.45">
      <c r="A97" s="46" t="s">
        <v>134</v>
      </c>
      <c r="B97" s="47">
        <f>+IFERROR(B95/B$72,"nm")</f>
        <v>2.2497554613628953E-2</v>
      </c>
      <c r="C97" s="47">
        <f t="shared" ref="C97:I97" si="361">+IFERROR(C95/C$72,"nm")</f>
        <v>1.1624834874504624E-2</v>
      </c>
      <c r="D97" s="47">
        <f t="shared" si="361"/>
        <v>1.2036818503658248E-2</v>
      </c>
      <c r="E97" s="47">
        <f t="shared" si="361"/>
        <v>1.4803272302298403E-2</v>
      </c>
      <c r="F97" s="47">
        <f t="shared" si="361"/>
        <v>7.8930412371134018E-3</v>
      </c>
      <c r="G97" s="47">
        <f t="shared" si="361"/>
        <v>4.1922443479562805E-3</v>
      </c>
      <c r="H97" s="47">
        <f t="shared" si="361"/>
        <v>1.1338962605548853E-2</v>
      </c>
      <c r="I97" s="47">
        <f t="shared" si="361"/>
        <v>1.0335232542732211E-2</v>
      </c>
      <c r="J97" s="47">
        <f>+IFERROR(J95/J$72,"nm")</f>
        <v>9.4203531159083968E-3</v>
      </c>
      <c r="K97" s="47">
        <f t="shared" ref="K97:N97" si="362">+IFERROR(K95/K$72,"nm")</f>
        <v>8.5864592268714447E-3</v>
      </c>
      <c r="L97" s="47">
        <f t="shared" si="362"/>
        <v>7.8263819994412523E-3</v>
      </c>
      <c r="M97" s="47">
        <f t="shared" si="362"/>
        <v>7.1335871495771218E-3</v>
      </c>
      <c r="N97" s="47">
        <f t="shared" si="362"/>
        <v>6.5021188109965619E-3</v>
      </c>
    </row>
    <row r="98" spans="1:14" x14ac:dyDescent="0.45">
      <c r="A98" s="43" t="str">
        <f>+Historicals!A123</f>
        <v>Asia Pacific &amp; Latin America</v>
      </c>
      <c r="B98" s="43"/>
      <c r="C98" s="43"/>
      <c r="D98" s="43"/>
      <c r="E98" s="43"/>
      <c r="F98" s="43"/>
      <c r="G98" s="43"/>
      <c r="H98" s="43"/>
      <c r="I98" s="43"/>
      <c r="J98" s="39"/>
      <c r="K98" s="39"/>
      <c r="L98" s="39"/>
      <c r="M98" s="39"/>
      <c r="N98" s="39"/>
    </row>
    <row r="99" spans="1:14" x14ac:dyDescent="0.45">
      <c r="A99" s="9" t="s">
        <v>137</v>
      </c>
      <c r="B99" s="9">
        <f>+Historicals!B123</f>
        <v>4653</v>
      </c>
      <c r="C99" s="9">
        <f>+Historicals!C123</f>
        <v>4570</v>
      </c>
      <c r="D99" s="9">
        <f>+Historicals!D123</f>
        <v>4737</v>
      </c>
      <c r="E99" s="9">
        <f>+Historicals!E123</f>
        <v>5166</v>
      </c>
      <c r="F99" s="9">
        <f>+Historicals!F123</f>
        <v>5254</v>
      </c>
      <c r="G99" s="9">
        <f>+Historicals!G123</f>
        <v>5028</v>
      </c>
      <c r="H99" s="9">
        <f>+Historicals!H123</f>
        <v>5343</v>
      </c>
      <c r="I99" s="9">
        <f>+Historicals!I123</f>
        <v>5955</v>
      </c>
      <c r="J99" s="61">
        <f>I99*(1+J100)</f>
        <v>6637.0999438517683</v>
      </c>
      <c r="K99" s="61">
        <f t="shared" ref="K99:N99" si="363">J99*(1+K100)</f>
        <v>7397.3292467971696</v>
      </c>
      <c r="L99" s="61">
        <f t="shared" si="363"/>
        <v>8244.6370325055486</v>
      </c>
      <c r="M99" s="61">
        <f t="shared" si="363"/>
        <v>9188.9974786768744</v>
      </c>
      <c r="N99" s="61">
        <f t="shared" si="363"/>
        <v>10241.527229182255</v>
      </c>
    </row>
    <row r="100" spans="1:14" x14ac:dyDescent="0.45">
      <c r="A100" s="44" t="s">
        <v>130</v>
      </c>
      <c r="B100" s="47" t="str">
        <f t="shared" ref="B100" si="364">+IFERROR(B99/A99-1,"nm")</f>
        <v>nm</v>
      </c>
      <c r="C100" s="47">
        <f t="shared" ref="C100" si="365">+IFERROR(C99/B99-1,"nm")</f>
        <v>-1.783795400816679E-2</v>
      </c>
      <c r="D100" s="47">
        <f t="shared" ref="D100" si="366">+IFERROR(D99/C99-1,"nm")</f>
        <v>3.6542669584245013E-2</v>
      </c>
      <c r="E100" s="47">
        <f t="shared" ref="E100" si="367">+IFERROR(E99/D99-1,"nm")</f>
        <v>9.0563647878403986E-2</v>
      </c>
      <c r="F100" s="47">
        <f t="shared" ref="F100" si="368">+IFERROR(F99/E99-1,"nm")</f>
        <v>1.7034456058846237E-2</v>
      </c>
      <c r="G100" s="47">
        <f t="shared" ref="G100" si="369">+IFERROR(G99/F99-1,"nm")</f>
        <v>-4.3014845831747195E-2</v>
      </c>
      <c r="H100" s="47">
        <f t="shared" ref="H100" si="370">+IFERROR(H99/G99-1,"nm")</f>
        <v>6.2649164677804237E-2</v>
      </c>
      <c r="I100" s="47">
        <f t="shared" ref="I100" si="371">+IFERROR(I99/H99-1,"nm")</f>
        <v>0.11454239191465465</v>
      </c>
      <c r="J100" s="54">
        <f>$I$100</f>
        <v>0.11454239191465465</v>
      </c>
      <c r="K100" s="54">
        <f t="shared" ref="K100:N100" si="372">$I$100</f>
        <v>0.11454239191465465</v>
      </c>
      <c r="L100" s="54">
        <f t="shared" si="372"/>
        <v>0.11454239191465465</v>
      </c>
      <c r="M100" s="54">
        <f t="shared" si="372"/>
        <v>0.11454239191465465</v>
      </c>
      <c r="N100" s="54">
        <f t="shared" si="372"/>
        <v>0.11454239191465465</v>
      </c>
    </row>
    <row r="101" spans="1:14" x14ac:dyDescent="0.45">
      <c r="A101" s="45" t="s">
        <v>114</v>
      </c>
      <c r="B101" s="3">
        <f>+Historicals!B124</f>
        <v>3093</v>
      </c>
      <c r="C101" s="3">
        <f>+Historicals!C124</f>
        <v>3106</v>
      </c>
      <c r="D101" s="3">
        <f>+Historicals!D124</f>
        <v>3285</v>
      </c>
      <c r="E101" s="3">
        <f>+Historicals!E124</f>
        <v>3575</v>
      </c>
      <c r="F101" s="3">
        <f>+Historicals!F124</f>
        <v>3622</v>
      </c>
      <c r="G101" s="3">
        <f>+Historicals!G124</f>
        <v>3449</v>
      </c>
      <c r="H101" s="3">
        <f>+Historicals!H124</f>
        <v>3659</v>
      </c>
      <c r="I101" s="3">
        <f>+Historicals!I124</f>
        <v>4111</v>
      </c>
      <c r="J101" s="62">
        <f>I101*(1+J102)</f>
        <v>4618.8360207707019</v>
      </c>
      <c r="K101" s="62">
        <f t="shared" ref="K101:N101" si="373">J101*(1+K102)</f>
        <v>5189.4055428773854</v>
      </c>
      <c r="L101" s="62">
        <f t="shared" si="373"/>
        <v>5830.4580996908799</v>
      </c>
      <c r="M101" s="62">
        <f t="shared" si="373"/>
        <v>6550.7005323392195</v>
      </c>
      <c r="N101" s="62">
        <f t="shared" si="373"/>
        <v>7359.9152469107757</v>
      </c>
    </row>
    <row r="102" spans="1:14" x14ac:dyDescent="0.45">
      <c r="A102" s="44" t="s">
        <v>130</v>
      </c>
      <c r="B102" s="47" t="str">
        <f t="shared" ref="B102" si="374">+IFERROR(B101/A101-1,"nm")</f>
        <v>nm</v>
      </c>
      <c r="C102" s="47">
        <f t="shared" ref="C102" si="375">+IFERROR(C101/B101-1,"nm")</f>
        <v>4.2030391205949424E-3</v>
      </c>
      <c r="D102" s="47">
        <f t="shared" ref="D102" si="376">+IFERROR(D101/C101-1,"nm")</f>
        <v>5.7630392788152074E-2</v>
      </c>
      <c r="E102" s="47">
        <f t="shared" ref="E102" si="377">+IFERROR(E101/D101-1,"nm")</f>
        <v>8.8280060882800715E-2</v>
      </c>
      <c r="F102" s="47">
        <f t="shared" ref="F102" si="378">+IFERROR(F101/E101-1,"nm")</f>
        <v>1.3146853146853044E-2</v>
      </c>
      <c r="G102" s="47">
        <f t="shared" ref="G102" si="379">+IFERROR(G101/F101-1,"nm")</f>
        <v>-4.7763666482606326E-2</v>
      </c>
      <c r="H102" s="47">
        <f t="shared" ref="H102" si="380">+IFERROR(H101/G101-1,"nm")</f>
        <v>6.0887213685126174E-2</v>
      </c>
      <c r="I102" s="47">
        <f t="shared" ref="I102" si="381">+IFERROR(I101/H101-1,"nm")</f>
        <v>0.12353101940420874</v>
      </c>
      <c r="J102" s="54">
        <f>$I$102</f>
        <v>0.12353101940420874</v>
      </c>
      <c r="K102" s="54">
        <f t="shared" ref="K102:N102" si="382">$I$102</f>
        <v>0.12353101940420874</v>
      </c>
      <c r="L102" s="54">
        <f t="shared" si="382"/>
        <v>0.12353101940420874</v>
      </c>
      <c r="M102" s="54">
        <f t="shared" si="382"/>
        <v>0.12353101940420874</v>
      </c>
      <c r="N102" s="54">
        <f t="shared" si="382"/>
        <v>0.12353101940420874</v>
      </c>
    </row>
    <row r="103" spans="1:14" x14ac:dyDescent="0.45">
      <c r="A103" s="44" t="s">
        <v>138</v>
      </c>
      <c r="B103" s="47">
        <f>+Historicals!B196</f>
        <v>0</v>
      </c>
      <c r="C103" s="47">
        <f>+Historicals!C196</f>
        <v>4.2030391205948913E-3</v>
      </c>
      <c r="D103" s="47">
        <f>+Historicals!D196</f>
        <v>5.7630392788151963E-2</v>
      </c>
      <c r="E103" s="47">
        <f>+Historicals!E196</f>
        <v>8.8280060882800604E-2</v>
      </c>
      <c r="F103" s="47">
        <f>+Historicals!F196</f>
        <v>1.3146853146853148E-2</v>
      </c>
      <c r="G103" s="47">
        <f>+Historicals!G196</f>
        <v>-4.7763666482606291E-2</v>
      </c>
      <c r="H103" s="47">
        <f>+Historicals!H196</f>
        <v>6.0887213685126125E-2</v>
      </c>
      <c r="I103" s="47">
        <f>+Historicals!I196</f>
        <v>0.17</v>
      </c>
      <c r="J103" s="63">
        <f>$I$103</f>
        <v>0.17</v>
      </c>
      <c r="K103" s="63">
        <f t="shared" ref="K103:N103" si="383">$I$103</f>
        <v>0.17</v>
      </c>
      <c r="L103" s="63">
        <f t="shared" si="383"/>
        <v>0.17</v>
      </c>
      <c r="M103" s="63">
        <f t="shared" si="383"/>
        <v>0.17</v>
      </c>
      <c r="N103" s="63">
        <f t="shared" si="383"/>
        <v>0.17</v>
      </c>
    </row>
    <row r="104" spans="1:14" x14ac:dyDescent="0.45">
      <c r="A104" s="44" t="s">
        <v>139</v>
      </c>
      <c r="B104" s="47" t="str">
        <f t="shared" ref="B104:J104" si="384">+IFERROR(B102-B103,"nm")</f>
        <v>nm</v>
      </c>
      <c r="C104" s="47">
        <f t="shared" si="384"/>
        <v>5.1174342541315809E-17</v>
      </c>
      <c r="D104" s="47">
        <f t="shared" si="384"/>
        <v>1.1102230246251565E-16</v>
      </c>
      <c r="E104" s="47">
        <f t="shared" si="384"/>
        <v>1.1102230246251565E-16</v>
      </c>
      <c r="F104" s="47">
        <f t="shared" si="384"/>
        <v>-1.0408340855860843E-16</v>
      </c>
      <c r="G104" s="47">
        <f t="shared" si="384"/>
        <v>-3.4694469519536142E-17</v>
      </c>
      <c r="H104" s="47">
        <f t="shared" si="384"/>
        <v>4.8572257327350599E-17</v>
      </c>
      <c r="I104" s="47">
        <f t="shared" si="384"/>
        <v>-4.646898059579127E-2</v>
      </c>
      <c r="J104" s="64">
        <f t="shared" si="384"/>
        <v>-4.646898059579127E-2</v>
      </c>
      <c r="K104" s="64">
        <f t="shared" ref="K104:N104" si="385">+IFERROR(K102-K103,"nm")</f>
        <v>-4.646898059579127E-2</v>
      </c>
      <c r="L104" s="64">
        <f t="shared" si="385"/>
        <v>-4.646898059579127E-2</v>
      </c>
      <c r="M104" s="64">
        <f t="shared" si="385"/>
        <v>-4.646898059579127E-2</v>
      </c>
      <c r="N104" s="64">
        <f t="shared" si="385"/>
        <v>-4.646898059579127E-2</v>
      </c>
    </row>
    <row r="105" spans="1:14" x14ac:dyDescent="0.45">
      <c r="A105" s="45" t="s">
        <v>115</v>
      </c>
      <c r="B105" s="3">
        <f>+Historicals!B125</f>
        <v>1251</v>
      </c>
      <c r="C105" s="3">
        <f>+Historicals!C125</f>
        <v>1175</v>
      </c>
      <c r="D105" s="3">
        <f>+Historicals!D125</f>
        <v>1185</v>
      </c>
      <c r="E105" s="3">
        <f>+Historicals!E125</f>
        <v>1347</v>
      </c>
      <c r="F105" s="3">
        <f>+Historicals!F125</f>
        <v>1395</v>
      </c>
      <c r="G105" s="3">
        <f>+Historicals!G125</f>
        <v>1365</v>
      </c>
      <c r="H105" s="3">
        <f>+Historicals!H125</f>
        <v>1494</v>
      </c>
      <c r="I105" s="3">
        <f>+Historicals!I125</f>
        <v>1610</v>
      </c>
      <c r="J105" s="62">
        <f>I105*(1+J106)</f>
        <v>1735.0066934404285</v>
      </c>
      <c r="K105" s="62">
        <f t="shared" ref="K105:N105" si="386">J105*(1+K106)</f>
        <v>1869.7193952068876</v>
      </c>
      <c r="L105" s="62">
        <f t="shared" si="386"/>
        <v>2014.8917177262981</v>
      </c>
      <c r="M105" s="62">
        <f t="shared" si="386"/>
        <v>2171.3357868402545</v>
      </c>
      <c r="N105" s="62">
        <f t="shared" si="386"/>
        <v>2339.9267850152678</v>
      </c>
    </row>
    <row r="106" spans="1:14" x14ac:dyDescent="0.45">
      <c r="A106" s="44" t="s">
        <v>130</v>
      </c>
      <c r="B106" s="47" t="str">
        <f t="shared" ref="B106" si="387">+IFERROR(B105/A105-1,"nm")</f>
        <v>nm</v>
      </c>
      <c r="C106" s="47">
        <f t="shared" ref="C106" si="388">+IFERROR(C105/B105-1,"nm")</f>
        <v>-6.0751398880895313E-2</v>
      </c>
      <c r="D106" s="47">
        <f t="shared" ref="D106" si="389">+IFERROR(D105/C105-1,"nm")</f>
        <v>8.5106382978723527E-3</v>
      </c>
      <c r="E106" s="47">
        <f t="shared" ref="E106" si="390">+IFERROR(E105/D105-1,"nm")</f>
        <v>0.13670886075949373</v>
      </c>
      <c r="F106" s="47">
        <f t="shared" ref="F106" si="391">+IFERROR(F105/E105-1,"nm")</f>
        <v>3.563474387527843E-2</v>
      </c>
      <c r="G106" s="47">
        <f t="shared" ref="G106" si="392">+IFERROR(G105/F105-1,"nm")</f>
        <v>-2.1505376344086002E-2</v>
      </c>
      <c r="H106" s="47">
        <f t="shared" ref="H106" si="393">+IFERROR(H105/G105-1,"nm")</f>
        <v>9.4505494505494614E-2</v>
      </c>
      <c r="I106" s="47">
        <f t="shared" ref="I106" si="394">+IFERROR(I105/H105-1,"nm")</f>
        <v>7.7643908969210251E-2</v>
      </c>
      <c r="J106" s="54">
        <f>$I$106</f>
        <v>7.7643908969210251E-2</v>
      </c>
      <c r="K106" s="54">
        <f t="shared" ref="K106:N106" si="395">$I$106</f>
        <v>7.7643908969210251E-2</v>
      </c>
      <c r="L106" s="54">
        <f t="shared" si="395"/>
        <v>7.7643908969210251E-2</v>
      </c>
      <c r="M106" s="54">
        <f t="shared" si="395"/>
        <v>7.7643908969210251E-2</v>
      </c>
      <c r="N106" s="54">
        <f t="shared" si="395"/>
        <v>7.7643908969210251E-2</v>
      </c>
    </row>
    <row r="107" spans="1:14" x14ac:dyDescent="0.45">
      <c r="A107" s="44" t="s">
        <v>138</v>
      </c>
      <c r="B107" s="47">
        <f>+Historicals!B197</f>
        <v>0</v>
      </c>
      <c r="C107" s="47">
        <f>+Historicals!C197</f>
        <v>-6.0751398880895285E-2</v>
      </c>
      <c r="D107" s="47">
        <f>+Historicals!D197</f>
        <v>8.5106382978723406E-3</v>
      </c>
      <c r="E107" s="47">
        <f>+Historicals!E197</f>
        <v>0.13670886075949368</v>
      </c>
      <c r="F107" s="47">
        <f>+Historicals!F197</f>
        <v>3.5634743875278395E-2</v>
      </c>
      <c r="G107" s="47">
        <f>+Historicals!G197</f>
        <v>-2.1505376344086023E-2</v>
      </c>
      <c r="H107" s="47">
        <f>+Historicals!H197</f>
        <v>9.4505494505494503E-2</v>
      </c>
      <c r="I107" s="47">
        <f>+Historicals!I197</f>
        <v>0.12</v>
      </c>
      <c r="J107" s="63">
        <f>$I$107</f>
        <v>0.12</v>
      </c>
      <c r="K107" s="63">
        <f t="shared" ref="K107:N107" si="396">$I$107</f>
        <v>0.12</v>
      </c>
      <c r="L107" s="63">
        <f t="shared" si="396"/>
        <v>0.12</v>
      </c>
      <c r="M107" s="63">
        <f t="shared" si="396"/>
        <v>0.12</v>
      </c>
      <c r="N107" s="63">
        <f t="shared" si="396"/>
        <v>0.12</v>
      </c>
    </row>
    <row r="108" spans="1:14" x14ac:dyDescent="0.45">
      <c r="A108" s="44" t="s">
        <v>139</v>
      </c>
      <c r="B108" s="47" t="str">
        <f t="shared" ref="B108:J108" si="397">+IFERROR(B106-B107,"nm")</f>
        <v>nm</v>
      </c>
      <c r="C108" s="47">
        <f t="shared" si="397"/>
        <v>-2.7755575615628914E-17</v>
      </c>
      <c r="D108" s="47">
        <f t="shared" si="397"/>
        <v>1.214306433183765E-17</v>
      </c>
      <c r="E108" s="47">
        <f t="shared" si="397"/>
        <v>5.5511151231257827E-17</v>
      </c>
      <c r="F108" s="47">
        <f t="shared" si="397"/>
        <v>3.4694469519536142E-17</v>
      </c>
      <c r="G108" s="47">
        <f t="shared" si="397"/>
        <v>2.0816681711721685E-17</v>
      </c>
      <c r="H108" s="47">
        <f t="shared" si="397"/>
        <v>1.1102230246251565E-16</v>
      </c>
      <c r="I108" s="47">
        <f t="shared" si="397"/>
        <v>-4.2356091030789744E-2</v>
      </c>
      <c r="J108" s="64">
        <f t="shared" si="397"/>
        <v>-4.2356091030789744E-2</v>
      </c>
      <c r="K108" s="64">
        <f t="shared" ref="K108:N108" si="398">+IFERROR(K106-K107,"nm")</f>
        <v>-4.2356091030789744E-2</v>
      </c>
      <c r="L108" s="64">
        <f t="shared" si="398"/>
        <v>-4.2356091030789744E-2</v>
      </c>
      <c r="M108" s="64">
        <f t="shared" si="398"/>
        <v>-4.2356091030789744E-2</v>
      </c>
      <c r="N108" s="64">
        <f t="shared" si="398"/>
        <v>-4.2356091030789744E-2</v>
      </c>
    </row>
    <row r="109" spans="1:14" x14ac:dyDescent="0.45">
      <c r="A109" s="45" t="s">
        <v>116</v>
      </c>
      <c r="B109">
        <f>+Historicals!B126</f>
        <v>309</v>
      </c>
      <c r="C109">
        <f>+Historicals!C126</f>
        <v>289</v>
      </c>
      <c r="D109">
        <f>+Historicals!D126</f>
        <v>267</v>
      </c>
      <c r="E109">
        <f>+Historicals!E126</f>
        <v>244</v>
      </c>
      <c r="F109">
        <f>+Historicals!F126</f>
        <v>237</v>
      </c>
      <c r="G109">
        <f>+Historicals!G126</f>
        <v>214</v>
      </c>
      <c r="H109">
        <f>+Historicals!H126</f>
        <v>190</v>
      </c>
      <c r="I109">
        <f>+Historicals!I126</f>
        <v>234</v>
      </c>
      <c r="J109" s="62">
        <f>I109*(1+J110)</f>
        <v>288.18947368421055</v>
      </c>
      <c r="K109" s="62">
        <f t="shared" ref="K109:N109" si="399">J109*(1+K110)</f>
        <v>354.9280886426593</v>
      </c>
      <c r="L109" s="62">
        <f t="shared" si="399"/>
        <v>437.12196180201198</v>
      </c>
      <c r="M109" s="62">
        <f t="shared" si="399"/>
        <v>538.35020558774113</v>
      </c>
      <c r="N109" s="62">
        <f t="shared" si="399"/>
        <v>663.0207795133233</v>
      </c>
    </row>
    <row r="110" spans="1:14" x14ac:dyDescent="0.45">
      <c r="A110" s="44" t="s">
        <v>130</v>
      </c>
      <c r="B110" s="47" t="str">
        <f t="shared" ref="B110" si="400">+IFERROR(B109/A109-1,"nm")</f>
        <v>nm</v>
      </c>
      <c r="C110" s="47">
        <f t="shared" ref="C110" si="401">+IFERROR(C109/B109-1,"nm")</f>
        <v>-6.4724919093851141E-2</v>
      </c>
      <c r="D110" s="47">
        <f t="shared" ref="D110" si="402">+IFERROR(D109/C109-1,"nm")</f>
        <v>-7.6124567474048388E-2</v>
      </c>
      <c r="E110" s="47">
        <f t="shared" ref="E110" si="403">+IFERROR(E109/D109-1,"nm")</f>
        <v>-8.6142322097378266E-2</v>
      </c>
      <c r="F110" s="47">
        <f t="shared" ref="F110" si="404">+IFERROR(F109/E109-1,"nm")</f>
        <v>-2.8688524590163911E-2</v>
      </c>
      <c r="G110" s="47">
        <f t="shared" ref="G110" si="405">+IFERROR(G109/F109-1,"nm")</f>
        <v>-9.7046413502109741E-2</v>
      </c>
      <c r="H110" s="47">
        <f t="shared" ref="H110" si="406">+IFERROR(H109/G109-1,"nm")</f>
        <v>-0.11214953271028039</v>
      </c>
      <c r="I110" s="47">
        <f t="shared" ref="I110" si="407">+IFERROR(I109/H109-1,"nm")</f>
        <v>0.23157894736842111</v>
      </c>
      <c r="J110" s="54">
        <f>$I$110</f>
        <v>0.23157894736842111</v>
      </c>
      <c r="K110" s="54">
        <f t="shared" ref="K110:N110" si="408">$I$110</f>
        <v>0.23157894736842111</v>
      </c>
      <c r="L110" s="54">
        <f t="shared" si="408"/>
        <v>0.23157894736842111</v>
      </c>
      <c r="M110" s="54">
        <f t="shared" si="408"/>
        <v>0.23157894736842111</v>
      </c>
      <c r="N110" s="54">
        <f t="shared" si="408"/>
        <v>0.23157894736842111</v>
      </c>
    </row>
    <row r="111" spans="1:14" x14ac:dyDescent="0.45">
      <c r="A111" s="44" t="s">
        <v>138</v>
      </c>
      <c r="B111" s="47">
        <f>+Historicals!B198</f>
        <v>0</v>
      </c>
      <c r="C111" s="47">
        <f>+Historicals!C198</f>
        <v>-6.4724919093851127E-2</v>
      </c>
      <c r="D111" s="47">
        <f>+Historicals!D198</f>
        <v>-7.6124567474048443E-2</v>
      </c>
      <c r="E111" s="47">
        <f>+Historicals!E198</f>
        <v>-8.6142322097378279E-2</v>
      </c>
      <c r="F111" s="47">
        <f>+Historicals!F198</f>
        <v>-2.8688524590163935E-2</v>
      </c>
      <c r="G111" s="47">
        <f>+Historicals!G198</f>
        <v>-9.7046413502109699E-2</v>
      </c>
      <c r="H111" s="47">
        <f>+Historicals!H198</f>
        <v>-0.11214953271028037</v>
      </c>
      <c r="I111" s="47">
        <f>+Historicals!I198</f>
        <v>0.28000000000000003</v>
      </c>
      <c r="J111" s="63">
        <f>$I$111</f>
        <v>0.28000000000000003</v>
      </c>
      <c r="K111" s="63">
        <f t="shared" ref="K111:N111" si="409">$I$111</f>
        <v>0.28000000000000003</v>
      </c>
      <c r="L111" s="63">
        <f t="shared" si="409"/>
        <v>0.28000000000000003</v>
      </c>
      <c r="M111" s="63">
        <f t="shared" si="409"/>
        <v>0.28000000000000003</v>
      </c>
      <c r="N111" s="63">
        <f t="shared" si="409"/>
        <v>0.28000000000000003</v>
      </c>
    </row>
    <row r="112" spans="1:14" x14ac:dyDescent="0.45">
      <c r="A112" s="44" t="s">
        <v>139</v>
      </c>
      <c r="B112" s="47" t="str">
        <f t="shared" ref="B112:I112" si="410">+IFERROR(B110-B111,"nm")</f>
        <v>nm</v>
      </c>
      <c r="C112" s="47">
        <f t="shared" si="410"/>
        <v>-1.3877787807814457E-17</v>
      </c>
      <c r="D112" s="47">
        <f t="shared" si="410"/>
        <v>5.5511151231257827E-17</v>
      </c>
      <c r="E112" s="47">
        <f t="shared" si="410"/>
        <v>1.3877787807814457E-17</v>
      </c>
      <c r="F112" s="47">
        <f t="shared" si="410"/>
        <v>2.4286128663675299E-17</v>
      </c>
      <c r="G112" s="47">
        <f t="shared" si="410"/>
        <v>-4.163336342344337E-17</v>
      </c>
      <c r="H112" s="47">
        <f t="shared" si="410"/>
        <v>-1.3877787807814457E-17</v>
      </c>
      <c r="I112" s="47">
        <f t="shared" si="410"/>
        <v>-4.842105263157892E-2</v>
      </c>
      <c r="J112" s="47">
        <f>+IFERROR(J110-J111,"nm")</f>
        <v>-4.842105263157892E-2</v>
      </c>
      <c r="K112" s="47">
        <f t="shared" ref="K112:N112" si="411">+IFERROR(K110-K111,"nm")</f>
        <v>-4.842105263157892E-2</v>
      </c>
      <c r="L112" s="47">
        <f t="shared" si="411"/>
        <v>-4.842105263157892E-2</v>
      </c>
      <c r="M112" s="47">
        <f t="shared" si="411"/>
        <v>-4.842105263157892E-2</v>
      </c>
      <c r="N112" s="47">
        <f t="shared" si="411"/>
        <v>-4.842105263157892E-2</v>
      </c>
    </row>
    <row r="113" spans="1:14" x14ac:dyDescent="0.45">
      <c r="A113" s="9" t="s">
        <v>131</v>
      </c>
      <c r="B113" s="48">
        <f t="shared" ref="B113:I113" si="412">+B119+B116</f>
        <v>967</v>
      </c>
      <c r="C113" s="48">
        <f t="shared" si="412"/>
        <v>1108</v>
      </c>
      <c r="D113" s="48">
        <f t="shared" si="412"/>
        <v>1034</v>
      </c>
      <c r="E113" s="48">
        <f t="shared" si="412"/>
        <v>1244</v>
      </c>
      <c r="F113" s="48">
        <f t="shared" si="412"/>
        <v>1376</v>
      </c>
      <c r="G113" s="48">
        <f t="shared" si="412"/>
        <v>1230</v>
      </c>
      <c r="H113" s="48">
        <f t="shared" si="412"/>
        <v>1573</v>
      </c>
      <c r="I113" s="48">
        <f t="shared" si="412"/>
        <v>1938</v>
      </c>
      <c r="J113" s="9">
        <f t="shared" ref="J113:N113" si="413">J119+J116</f>
        <v>2390.5761969904243</v>
      </c>
      <c r="K113" s="9">
        <f t="shared" si="413"/>
        <v>2951.6720870472709</v>
      </c>
      <c r="L113" s="9">
        <f t="shared" si="413"/>
        <v>3647.2413209865645</v>
      </c>
      <c r="M113" s="9">
        <f t="shared" si="413"/>
        <v>4509.446208667594</v>
      </c>
      <c r="N113" s="9">
        <f t="shared" si="413"/>
        <v>5578.1429244023266</v>
      </c>
    </row>
    <row r="114" spans="1:14" x14ac:dyDescent="0.45">
      <c r="A114" s="46" t="s">
        <v>130</v>
      </c>
      <c r="B114" s="47" t="str">
        <f t="shared" ref="B114" si="414">+IFERROR(B113/A113-1,"nm")</f>
        <v>nm</v>
      </c>
      <c r="C114" s="47">
        <f t="shared" ref="C114" si="415">+IFERROR(C113/B113-1,"nm")</f>
        <v>0.14581178903826264</v>
      </c>
      <c r="D114" s="47">
        <f t="shared" ref="D114" si="416">+IFERROR(D113/C113-1,"nm")</f>
        <v>-6.6787003610108253E-2</v>
      </c>
      <c r="E114" s="47">
        <f t="shared" ref="E114" si="417">+IFERROR(E113/D113-1,"nm")</f>
        <v>0.20309477756286265</v>
      </c>
      <c r="F114" s="47">
        <f t="shared" ref="F114" si="418">+IFERROR(F113/E113-1,"nm")</f>
        <v>0.10610932475884249</v>
      </c>
      <c r="G114" s="47">
        <f t="shared" ref="G114" si="419">+IFERROR(G113/F113-1,"nm")</f>
        <v>-0.10610465116279066</v>
      </c>
      <c r="H114" s="47">
        <f t="shared" ref="H114" si="420">+IFERROR(H113/G113-1,"nm")</f>
        <v>0.27886178861788613</v>
      </c>
      <c r="I114" s="47">
        <f t="shared" ref="I114" si="421">+IFERROR(I113/H113-1,"nm")</f>
        <v>0.23204068658614108</v>
      </c>
      <c r="J114" s="55">
        <f>$I$114</f>
        <v>0.23204068658614108</v>
      </c>
      <c r="K114" s="55">
        <f t="shared" ref="K114:N114" si="422">$I$114</f>
        <v>0.23204068658614108</v>
      </c>
      <c r="L114" s="55">
        <f t="shared" si="422"/>
        <v>0.23204068658614108</v>
      </c>
      <c r="M114" s="55">
        <f t="shared" si="422"/>
        <v>0.23204068658614108</v>
      </c>
      <c r="N114" s="55">
        <f t="shared" si="422"/>
        <v>0.23204068658614108</v>
      </c>
    </row>
    <row r="115" spans="1:14" x14ac:dyDescent="0.45">
      <c r="A115" s="46" t="s">
        <v>132</v>
      </c>
      <c r="B115" s="47">
        <f>+IFERROR(B113/B$99,"nm")</f>
        <v>0.20782290995056951</v>
      </c>
      <c r="C115" s="47">
        <f t="shared" ref="C115:I115" si="423">+IFERROR(C113/C$99,"nm")</f>
        <v>0.24245076586433259</v>
      </c>
      <c r="D115" s="47">
        <f t="shared" si="423"/>
        <v>0.21828161283512773</v>
      </c>
      <c r="E115" s="47">
        <f t="shared" si="423"/>
        <v>0.2408052651955091</v>
      </c>
      <c r="F115" s="47">
        <f t="shared" si="423"/>
        <v>0.26189569851541683</v>
      </c>
      <c r="G115" s="47">
        <f t="shared" si="423"/>
        <v>0.24463007159904535</v>
      </c>
      <c r="H115" s="47">
        <f t="shared" si="423"/>
        <v>0.2944038929440389</v>
      </c>
      <c r="I115" s="47">
        <f t="shared" si="423"/>
        <v>0.32544080604534004</v>
      </c>
      <c r="J115" s="47">
        <f>+IFERROR(J113/J$99,"nm")</f>
        <v>0.36018384794776487</v>
      </c>
      <c r="K115" s="47">
        <f t="shared" ref="K115:N115" si="424">+IFERROR(K113/K$99,"nm")</f>
        <v>0.39901861720231796</v>
      </c>
      <c r="L115" s="47">
        <f t="shared" si="424"/>
        <v>0.44237742748490244</v>
      </c>
      <c r="M115" s="47">
        <f t="shared" si="424"/>
        <v>0.49074409032452038</v>
      </c>
      <c r="N115" s="47">
        <f t="shared" si="424"/>
        <v>0.54465928758241644</v>
      </c>
    </row>
    <row r="116" spans="1:14" x14ac:dyDescent="0.45">
      <c r="A116" s="9" t="s">
        <v>133</v>
      </c>
      <c r="B116" s="1">
        <f>+Historicals!B174</f>
        <v>49</v>
      </c>
      <c r="C116" s="1">
        <f>+Historicals!C174</f>
        <v>42</v>
      </c>
      <c r="D116" s="1">
        <f>+Historicals!D174</f>
        <v>54</v>
      </c>
      <c r="E116" s="1">
        <f>+Historicals!E174</f>
        <v>55</v>
      </c>
      <c r="F116" s="1">
        <f>+Historicals!F174</f>
        <v>53</v>
      </c>
      <c r="G116" s="1">
        <f>+Historicals!G174</f>
        <v>46</v>
      </c>
      <c r="H116" s="1">
        <f>+Historicals!H174</f>
        <v>43</v>
      </c>
      <c r="I116" s="1">
        <f>+Historicals!I174</f>
        <v>42</v>
      </c>
      <c r="J116" s="61">
        <f>I116*(1+J117)</f>
        <v>41.023255813953483</v>
      </c>
      <c r="K116" s="61">
        <f t="shared" ref="K116:N116" si="425">J116*(1+K117)</f>
        <v>40.069226608977822</v>
      </c>
      <c r="L116" s="61">
        <f t="shared" si="425"/>
        <v>39.137384129699264</v>
      </c>
      <c r="M116" s="61">
        <f t="shared" si="425"/>
        <v>38.227212405752766</v>
      </c>
      <c r="N116" s="61">
        <f t="shared" si="425"/>
        <v>37.338207466084093</v>
      </c>
    </row>
    <row r="117" spans="1:14" x14ac:dyDescent="0.45">
      <c r="A117" s="46" t="s">
        <v>130</v>
      </c>
      <c r="B117" s="47" t="str">
        <f t="shared" ref="B117" si="426">+IFERROR(B116/A116-1,"nm")</f>
        <v>nm</v>
      </c>
      <c r="C117" s="47">
        <f t="shared" ref="C117" si="427">+IFERROR(C116/B116-1,"nm")</f>
        <v>-0.1428571428571429</v>
      </c>
      <c r="D117" s="47">
        <f t="shared" ref="D117" si="428">+IFERROR(D116/C116-1,"nm")</f>
        <v>0.28571428571428581</v>
      </c>
      <c r="E117" s="47">
        <f t="shared" ref="E117" si="429">+IFERROR(E116/D116-1,"nm")</f>
        <v>1.8518518518518601E-2</v>
      </c>
      <c r="F117" s="47">
        <f t="shared" ref="F117" si="430">+IFERROR(F116/E116-1,"nm")</f>
        <v>-3.6363636363636376E-2</v>
      </c>
      <c r="G117" s="47">
        <f t="shared" ref="G117" si="431">+IFERROR(G116/F116-1,"nm")</f>
        <v>-0.13207547169811318</v>
      </c>
      <c r="H117" s="47">
        <f t="shared" ref="H117" si="432">+IFERROR(H116/G116-1,"nm")</f>
        <v>-6.5217391304347783E-2</v>
      </c>
      <c r="I117" s="47">
        <f t="shared" ref="I117" si="433">+IFERROR(I116/H116-1,"nm")</f>
        <v>-2.3255813953488413E-2</v>
      </c>
      <c r="J117" s="70">
        <f>$I$117</f>
        <v>-2.3255813953488413E-2</v>
      </c>
      <c r="K117" s="70">
        <f t="shared" ref="K117:N117" si="434">$I$117</f>
        <v>-2.3255813953488413E-2</v>
      </c>
      <c r="L117" s="70">
        <f t="shared" si="434"/>
        <v>-2.3255813953488413E-2</v>
      </c>
      <c r="M117" s="70">
        <f t="shared" si="434"/>
        <v>-2.3255813953488413E-2</v>
      </c>
      <c r="N117" s="70">
        <f t="shared" si="434"/>
        <v>-2.3255813953488413E-2</v>
      </c>
    </row>
    <row r="118" spans="1:14" x14ac:dyDescent="0.45">
      <c r="A118" s="46" t="s">
        <v>134</v>
      </c>
      <c r="B118" s="47">
        <f>+IFERROR(B116/B$99,"nm")</f>
        <v>1.053084031807436E-2</v>
      </c>
      <c r="C118" s="47">
        <f t="shared" ref="C118:I118" si="435">+IFERROR(C116/C$99,"nm")</f>
        <v>9.1903719912472641E-3</v>
      </c>
      <c r="D118" s="47">
        <f t="shared" si="435"/>
        <v>1.1399620012666244E-2</v>
      </c>
      <c r="E118" s="47">
        <f t="shared" si="435"/>
        <v>1.064653503677894E-2</v>
      </c>
      <c r="F118" s="47">
        <f t="shared" si="435"/>
        <v>1.0087552341073468E-2</v>
      </c>
      <c r="G118" s="47">
        <f t="shared" si="435"/>
        <v>9.148766905330152E-3</v>
      </c>
      <c r="H118" s="47">
        <f t="shared" si="435"/>
        <v>8.0479131574022079E-3</v>
      </c>
      <c r="I118" s="47">
        <f t="shared" si="435"/>
        <v>7.0528967254408059E-3</v>
      </c>
      <c r="J118" s="47">
        <f>+IFERROR(J116/J$99,"nm")</f>
        <v>6.1809007188380659E-3</v>
      </c>
      <c r="K118" s="47">
        <f t="shared" ref="K118:N118" si="436">+IFERROR(K116/K$99,"nm")</f>
        <v>5.416715313344562E-3</v>
      </c>
      <c r="L118" s="47">
        <f t="shared" si="436"/>
        <v>4.7470111753125169E-3</v>
      </c>
      <c r="M118" s="47">
        <f t="shared" si="436"/>
        <v>4.1601069642754011E-3</v>
      </c>
      <c r="N118" s="47">
        <f t="shared" si="436"/>
        <v>3.6457655807126533E-3</v>
      </c>
    </row>
    <row r="119" spans="1:14" x14ac:dyDescent="0.45">
      <c r="A119" s="9" t="s">
        <v>135</v>
      </c>
      <c r="B119" s="1">
        <f>+Historicals!B141</f>
        <v>918</v>
      </c>
      <c r="C119" s="9">
        <f>+Historicals!C141</f>
        <v>1066</v>
      </c>
      <c r="D119" s="9">
        <f>+Historicals!D141</f>
        <v>980</v>
      </c>
      <c r="E119" s="9">
        <f>+Historicals!E141</f>
        <v>1189</v>
      </c>
      <c r="F119" s="9">
        <f>+Historicals!F141</f>
        <v>1323</v>
      </c>
      <c r="G119" s="9">
        <f>+Historicals!G141</f>
        <v>1184</v>
      </c>
      <c r="H119" s="9">
        <f>+Historicals!H141</f>
        <v>1530</v>
      </c>
      <c r="I119" s="9">
        <f>+Historicals!I141</f>
        <v>1896</v>
      </c>
      <c r="J119" s="61">
        <f>I119*(1+J120)</f>
        <v>2349.5529411764705</v>
      </c>
      <c r="K119" s="61">
        <f t="shared" ref="K119:N119" si="437">J119*(1+K120)</f>
        <v>2911.6028604382932</v>
      </c>
      <c r="L119" s="61">
        <f t="shared" si="437"/>
        <v>3608.1039368568654</v>
      </c>
      <c r="M119" s="61">
        <f t="shared" si="437"/>
        <v>4471.2189962618413</v>
      </c>
      <c r="N119" s="61">
        <f t="shared" si="437"/>
        <v>5540.8047169362426</v>
      </c>
    </row>
    <row r="120" spans="1:14" x14ac:dyDescent="0.45">
      <c r="A120" s="46" t="s">
        <v>130</v>
      </c>
      <c r="B120" s="47" t="str">
        <f t="shared" ref="B120" si="438">+IFERROR(B119/A119-1,"nm")</f>
        <v>nm</v>
      </c>
      <c r="C120" s="47">
        <f t="shared" ref="C120" si="439">+IFERROR(C119/B119-1,"nm")</f>
        <v>0.16122004357298469</v>
      </c>
      <c r="D120" s="47">
        <f t="shared" ref="D120" si="440">+IFERROR(D119/C119-1,"nm")</f>
        <v>-8.0675422138836828E-2</v>
      </c>
      <c r="E120" s="47">
        <f t="shared" ref="E120" si="441">+IFERROR(E119/D119-1,"nm")</f>
        <v>0.21326530612244898</v>
      </c>
      <c r="F120" s="47">
        <f t="shared" ref="F120" si="442">+IFERROR(F119/E119-1,"nm")</f>
        <v>0.11269974768713209</v>
      </c>
      <c r="G120" s="47">
        <f t="shared" ref="G120" si="443">+IFERROR(G119/F119-1,"nm")</f>
        <v>-0.1050642479213908</v>
      </c>
      <c r="H120" s="47">
        <f t="shared" ref="H120" si="444">+IFERROR(H119/G119-1,"nm")</f>
        <v>0.29222972972972983</v>
      </c>
      <c r="I120" s="47">
        <f t="shared" ref="I120" si="445">+IFERROR(I119/H119-1,"nm")</f>
        <v>0.23921568627450984</v>
      </c>
      <c r="J120" s="70">
        <f>$I$120</f>
        <v>0.23921568627450984</v>
      </c>
      <c r="K120" s="70">
        <f t="shared" ref="K120:N120" si="446">$I$120</f>
        <v>0.23921568627450984</v>
      </c>
      <c r="L120" s="70">
        <f t="shared" si="446"/>
        <v>0.23921568627450984</v>
      </c>
      <c r="M120" s="70">
        <f t="shared" si="446"/>
        <v>0.23921568627450984</v>
      </c>
      <c r="N120" s="70">
        <f t="shared" si="446"/>
        <v>0.23921568627450984</v>
      </c>
    </row>
    <row r="121" spans="1:14" x14ac:dyDescent="0.45">
      <c r="A121" s="46" t="s">
        <v>132</v>
      </c>
      <c r="B121" s="47">
        <f>+IFERROR(B119/B$99,"nm")</f>
        <v>0.19729206963249515</v>
      </c>
      <c r="C121" s="47">
        <f t="shared" ref="C121:I121" si="447">+IFERROR(C119/C$99,"nm")</f>
        <v>0.23326039387308534</v>
      </c>
      <c r="D121" s="47">
        <f t="shared" si="447"/>
        <v>0.20688199282246147</v>
      </c>
      <c r="E121" s="47">
        <f t="shared" si="447"/>
        <v>0.23015873015873015</v>
      </c>
      <c r="F121" s="47">
        <f t="shared" si="447"/>
        <v>0.25180814617434338</v>
      </c>
      <c r="G121" s="47">
        <f t="shared" si="447"/>
        <v>0.2354813046937152</v>
      </c>
      <c r="H121" s="47">
        <f t="shared" si="447"/>
        <v>0.28635597978663674</v>
      </c>
      <c r="I121" s="47">
        <f t="shared" si="447"/>
        <v>0.31838790931989924</v>
      </c>
      <c r="J121" s="47">
        <f>+IFERROR(J119/J$99,"nm")</f>
        <v>0.35400294722892678</v>
      </c>
      <c r="K121" s="47">
        <f t="shared" ref="K121:N121" si="448">+IFERROR(K119/K$99,"nm")</f>
        <v>0.39360190188897343</v>
      </c>
      <c r="L121" s="47">
        <f t="shared" si="448"/>
        <v>0.43763041630958993</v>
      </c>
      <c r="M121" s="47">
        <f t="shared" si="448"/>
        <v>0.486583983360245</v>
      </c>
      <c r="N121" s="47">
        <f t="shared" si="448"/>
        <v>0.54101352200170383</v>
      </c>
    </row>
    <row r="122" spans="1:14" x14ac:dyDescent="0.45">
      <c r="A122" s="9" t="s">
        <v>136</v>
      </c>
      <c r="B122" s="1">
        <f>+Historicals!B163</f>
        <v>52</v>
      </c>
      <c r="C122" s="1">
        <f>+Historicals!C163</f>
        <v>62</v>
      </c>
      <c r="D122" s="1">
        <f>+Historicals!D163</f>
        <v>59</v>
      </c>
      <c r="E122" s="1">
        <f>+Historicals!E163</f>
        <v>49</v>
      </c>
      <c r="F122" s="1">
        <f>+Historicals!F163</f>
        <v>47</v>
      </c>
      <c r="G122" s="1">
        <f>+Historicals!G163</f>
        <v>41</v>
      </c>
      <c r="H122" s="1">
        <f>+Historicals!H163</f>
        <v>54</v>
      </c>
      <c r="I122" s="1">
        <f>+Historicals!I163</f>
        <v>56</v>
      </c>
      <c r="J122" s="61">
        <f>I122*(1+J123)</f>
        <v>58.074074074074069</v>
      </c>
      <c r="K122" s="61">
        <f t="shared" ref="K122:N122" si="449">J122*(1+K123)</f>
        <v>60.224965706447179</v>
      </c>
      <c r="L122" s="61">
        <f t="shared" si="449"/>
        <v>62.455519991871142</v>
      </c>
      <c r="M122" s="61">
        <f t="shared" si="449"/>
        <v>64.768687398977477</v>
      </c>
      <c r="N122" s="61">
        <f t="shared" si="449"/>
        <v>67.16752767301368</v>
      </c>
    </row>
    <row r="123" spans="1:14" x14ac:dyDescent="0.45">
      <c r="A123" s="46" t="s">
        <v>130</v>
      </c>
      <c r="B123" s="47" t="str">
        <f t="shared" ref="B123" si="450">+IFERROR(B122/A122-1,"nm")</f>
        <v>nm</v>
      </c>
      <c r="C123" s="47">
        <f t="shared" ref="C123" si="451">+IFERROR(C122/B122-1,"nm")</f>
        <v>0.19230769230769229</v>
      </c>
      <c r="D123" s="47">
        <f t="shared" ref="D123" si="452">+IFERROR(D122/C122-1,"nm")</f>
        <v>-4.8387096774193505E-2</v>
      </c>
      <c r="E123" s="47">
        <f t="shared" ref="E123" si="453">+IFERROR(E122/D122-1,"nm")</f>
        <v>-0.16949152542372881</v>
      </c>
      <c r="F123" s="47">
        <f t="shared" ref="F123" si="454">+IFERROR(F122/E122-1,"nm")</f>
        <v>-4.081632653061229E-2</v>
      </c>
      <c r="G123" s="47">
        <f t="shared" ref="G123" si="455">+IFERROR(G122/F122-1,"nm")</f>
        <v>-0.12765957446808507</v>
      </c>
      <c r="H123" s="47">
        <f t="shared" ref="H123" si="456">+IFERROR(H122/G122-1,"nm")</f>
        <v>0.31707317073170738</v>
      </c>
      <c r="I123" s="47">
        <f t="shared" ref="I123" si="457">+IFERROR(I122/H122-1,"nm")</f>
        <v>3.7037037037036979E-2</v>
      </c>
      <c r="J123" s="70">
        <f>$I$123</f>
        <v>3.7037037037036979E-2</v>
      </c>
      <c r="K123" s="70">
        <f t="shared" ref="K123:N123" si="458">$I$123</f>
        <v>3.7037037037036979E-2</v>
      </c>
      <c r="L123" s="70">
        <f t="shared" si="458"/>
        <v>3.7037037037036979E-2</v>
      </c>
      <c r="M123" s="70">
        <f t="shared" si="458"/>
        <v>3.7037037037036979E-2</v>
      </c>
      <c r="N123" s="70">
        <f t="shared" si="458"/>
        <v>3.7037037037036979E-2</v>
      </c>
    </row>
    <row r="124" spans="1:14" x14ac:dyDescent="0.45">
      <c r="A124" s="46" t="s">
        <v>134</v>
      </c>
      <c r="B124" s="47">
        <f>+IFERROR(B122/B$99,"nm")</f>
        <v>1.117558564367075E-2</v>
      </c>
      <c r="C124" s="47">
        <f t="shared" ref="C124:I124" si="459">+IFERROR(C122/C$99,"nm")</f>
        <v>1.3566739606126914E-2</v>
      </c>
      <c r="D124" s="47">
        <f t="shared" si="459"/>
        <v>1.2455140384209416E-2</v>
      </c>
      <c r="E124" s="47">
        <f t="shared" si="459"/>
        <v>9.485094850948509E-3</v>
      </c>
      <c r="F124" s="47">
        <f t="shared" si="459"/>
        <v>8.9455652835934533E-3</v>
      </c>
      <c r="G124" s="47">
        <f t="shared" si="459"/>
        <v>8.1543357199681775E-3</v>
      </c>
      <c r="H124" s="47">
        <f t="shared" si="459"/>
        <v>1.0106681639528355E-2</v>
      </c>
      <c r="I124" s="47">
        <f t="shared" si="459"/>
        <v>9.4038623005877411E-3</v>
      </c>
      <c r="J124" s="47">
        <f>+IFERROR(J122/J$99,"nm")</f>
        <v>8.7499170669970983E-3</v>
      </c>
      <c r="K124" s="47">
        <f t="shared" ref="K124:N124" si="460">+IFERROR(K122/K$99,"nm")</f>
        <v>8.141447230096301E-3</v>
      </c>
      <c r="L124" s="47">
        <f t="shared" si="460"/>
        <v>7.5752904276600863E-3</v>
      </c>
      <c r="M124" s="47">
        <f t="shared" si="460"/>
        <v>7.0485042083506515E-3</v>
      </c>
      <c r="N124" s="47">
        <f t="shared" si="460"/>
        <v>6.5583507390993617E-3</v>
      </c>
    </row>
  </sheetData>
  <pageMargins left="0.7" right="0.7" top="0.75" bottom="0.75" header="0.3" footer="0.3"/>
  <ignoredErrors>
    <ignoredError sqref="B20:I20 B5:I5 B47:I47 B74:I74 B101:I10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Edward Montenegro</cp:lastModifiedBy>
  <dcterms:created xsi:type="dcterms:W3CDTF">2020-05-20T17:26:08Z</dcterms:created>
  <dcterms:modified xsi:type="dcterms:W3CDTF">2024-11-29T21:02:00Z</dcterms:modified>
</cp:coreProperties>
</file>