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Quill Capital Partners\TASK 14\"/>
    </mc:Choice>
  </mc:AlternateContent>
  <xr:revisionPtr revIDLastSave="0" documentId="13_ncr:1_{6D8A19D6-8543-4B77-9FAB-2F6BDA3F6601}" xr6:coauthVersionLast="47" xr6:coauthVersionMax="47" xr10:uidLastSave="{00000000-0000-0000-0000-000000000000}"/>
  <bookViews>
    <workbookView xWindow="-98" yWindow="-98" windowWidth="21795" windowHeight="13875"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2" i="4" l="1"/>
  <c r="M72" i="4"/>
  <c r="L72" i="4"/>
  <c r="I67" i="4"/>
  <c r="H67" i="4"/>
  <c r="G67" i="4"/>
  <c r="F67" i="4"/>
  <c r="E67" i="4"/>
  <c r="D67" i="4"/>
  <c r="C67" i="4"/>
  <c r="B67" i="4"/>
  <c r="I65" i="4"/>
  <c r="H65" i="4"/>
  <c r="G65" i="4"/>
  <c r="F65" i="4"/>
  <c r="E65" i="4"/>
  <c r="D65" i="4"/>
  <c r="C65" i="4"/>
  <c r="B65" i="4"/>
  <c r="I63" i="4"/>
  <c r="H63" i="4"/>
  <c r="G63" i="4"/>
  <c r="F63" i="4"/>
  <c r="E63" i="4"/>
  <c r="D63" i="4"/>
  <c r="C63" i="4"/>
  <c r="B63" i="4"/>
  <c r="I62" i="4"/>
  <c r="H62" i="4"/>
  <c r="G62" i="4"/>
  <c r="F62" i="4"/>
  <c r="E62" i="4"/>
  <c r="D62" i="4"/>
  <c r="C62" i="4"/>
  <c r="B62" i="4"/>
  <c r="I61" i="4"/>
  <c r="J61" i="4" s="1"/>
  <c r="K61" i="4" s="1"/>
  <c r="L61" i="4" s="1"/>
  <c r="M61" i="4" s="1"/>
  <c r="N61" i="4" s="1"/>
  <c r="H61" i="4"/>
  <c r="G61" i="4"/>
  <c r="F61" i="4"/>
  <c r="E61" i="4"/>
  <c r="D61" i="4"/>
  <c r="C61" i="4"/>
  <c r="B61" i="4"/>
  <c r="I59" i="4"/>
  <c r="H59" i="4"/>
  <c r="I60" i="4" s="1"/>
  <c r="G59" i="4"/>
  <c r="G60" i="4" s="1"/>
  <c r="F59" i="4"/>
  <c r="E59" i="4"/>
  <c r="D59" i="4"/>
  <c r="C59" i="4"/>
  <c r="C64" i="4" s="1"/>
  <c r="B59" i="4"/>
  <c r="E58" i="4"/>
  <c r="I57" i="4"/>
  <c r="H57" i="4"/>
  <c r="G57" i="4"/>
  <c r="F57" i="4"/>
  <c r="E57" i="4"/>
  <c r="D57" i="4"/>
  <c r="C57" i="4"/>
  <c r="B57" i="4"/>
  <c r="I56" i="4"/>
  <c r="I58" i="4" s="1"/>
  <c r="H56" i="4"/>
  <c r="G56" i="4"/>
  <c r="F56" i="4"/>
  <c r="E56" i="4"/>
  <c r="D56" i="4"/>
  <c r="D58" i="4" s="1"/>
  <c r="C56" i="4"/>
  <c r="C58" i="4" s="1"/>
  <c r="B56" i="4"/>
  <c r="I54" i="4"/>
  <c r="H54" i="4"/>
  <c r="G54" i="4"/>
  <c r="F54" i="4"/>
  <c r="E54" i="4"/>
  <c r="D54" i="4"/>
  <c r="C54" i="4"/>
  <c r="B54" i="4"/>
  <c r="N52" i="4"/>
  <c r="M52" i="4"/>
  <c r="L52" i="4"/>
  <c r="K52" i="4"/>
  <c r="J52" i="4"/>
  <c r="I52" i="4"/>
  <c r="H52" i="4"/>
  <c r="G52" i="4"/>
  <c r="F52" i="4"/>
  <c r="E52" i="4"/>
  <c r="D52" i="4"/>
  <c r="C52" i="4"/>
  <c r="B52" i="4"/>
  <c r="I51" i="4"/>
  <c r="H51" i="4"/>
  <c r="G51" i="4"/>
  <c r="F51" i="4"/>
  <c r="E51" i="4"/>
  <c r="D51" i="4"/>
  <c r="C51" i="4"/>
  <c r="B51" i="4"/>
  <c r="I50" i="4"/>
  <c r="H50" i="4"/>
  <c r="G50" i="4"/>
  <c r="F50" i="4"/>
  <c r="E50" i="4"/>
  <c r="D50" i="4"/>
  <c r="C50" i="4"/>
  <c r="B50" i="4"/>
  <c r="I49" i="4"/>
  <c r="H49" i="4"/>
  <c r="G49" i="4"/>
  <c r="F49" i="4"/>
  <c r="E49" i="4"/>
  <c r="D49" i="4"/>
  <c r="C49" i="4"/>
  <c r="B49" i="4"/>
  <c r="I48" i="4"/>
  <c r="H48" i="4"/>
  <c r="G48" i="4"/>
  <c r="F48" i="4"/>
  <c r="E48" i="4"/>
  <c r="D48" i="4"/>
  <c r="C48" i="4"/>
  <c r="B48" i="4"/>
  <c r="L47" i="4"/>
  <c r="K47" i="4"/>
  <c r="I47" i="4"/>
  <c r="H47" i="4"/>
  <c r="G47" i="4"/>
  <c r="F47" i="4"/>
  <c r="E47" i="4"/>
  <c r="D47" i="4"/>
  <c r="C47" i="4"/>
  <c r="C53" i="4" s="1"/>
  <c r="B47" i="4"/>
  <c r="I46" i="4"/>
  <c r="H46" i="4"/>
  <c r="G46" i="4"/>
  <c r="F46" i="4"/>
  <c r="E46" i="4"/>
  <c r="D46" i="4"/>
  <c r="C46" i="4"/>
  <c r="B46" i="4"/>
  <c r="I42" i="4"/>
  <c r="H42" i="4"/>
  <c r="G42" i="4"/>
  <c r="F42" i="4"/>
  <c r="E42" i="4"/>
  <c r="D42" i="4"/>
  <c r="C42" i="4"/>
  <c r="B42" i="4"/>
  <c r="I41" i="4"/>
  <c r="H41" i="4"/>
  <c r="G41" i="4"/>
  <c r="F41" i="4"/>
  <c r="E41" i="4"/>
  <c r="D41" i="4"/>
  <c r="C41" i="4"/>
  <c r="B41" i="4"/>
  <c r="I40" i="4"/>
  <c r="H40" i="4"/>
  <c r="G40" i="4"/>
  <c r="F40" i="4"/>
  <c r="E40" i="4"/>
  <c r="D40" i="4"/>
  <c r="C40" i="4"/>
  <c r="B40"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D31" i="4" s="1"/>
  <c r="C26" i="4"/>
  <c r="B26" i="4"/>
  <c r="I25" i="4"/>
  <c r="H25" i="4"/>
  <c r="G25" i="4"/>
  <c r="F25" i="4"/>
  <c r="E25" i="4"/>
  <c r="D25" i="4"/>
  <c r="C25" i="4"/>
  <c r="B25" i="4"/>
  <c r="E24" i="4"/>
  <c r="I23" i="4"/>
  <c r="H23" i="4"/>
  <c r="G23" i="4"/>
  <c r="F23" i="4"/>
  <c r="F24" i="4" s="1"/>
  <c r="E23" i="4"/>
  <c r="D23" i="4"/>
  <c r="C23" i="4"/>
  <c r="B23" i="4"/>
  <c r="B24" i="4" s="1"/>
  <c r="I22" i="4"/>
  <c r="H22" i="4"/>
  <c r="G22" i="4"/>
  <c r="F22" i="4"/>
  <c r="E22" i="4"/>
  <c r="D22" i="4"/>
  <c r="C22" i="4"/>
  <c r="B22" i="4"/>
  <c r="I21" i="4"/>
  <c r="H21" i="4"/>
  <c r="G21" i="4"/>
  <c r="F21" i="4"/>
  <c r="E21" i="4"/>
  <c r="D21" i="4"/>
  <c r="C21" i="4"/>
  <c r="C70" i="4" s="1"/>
  <c r="B21" i="4"/>
  <c r="J18" i="4"/>
  <c r="J17" i="4"/>
  <c r="K17" i="4" s="1"/>
  <c r="J16" i="4"/>
  <c r="K16" i="4" s="1"/>
  <c r="L16" i="4" s="1"/>
  <c r="M16" i="4" s="1"/>
  <c r="N16" i="4" s="1"/>
  <c r="K15" i="4"/>
  <c r="L15" i="4" s="1"/>
  <c r="M15" i="4" s="1"/>
  <c r="N15" i="4" s="1"/>
  <c r="J15" i="4"/>
  <c r="J13" i="4"/>
  <c r="K13" i="4" s="1"/>
  <c r="L13" i="4" s="1"/>
  <c r="M13" i="4" s="1"/>
  <c r="N13" i="4" s="1"/>
  <c r="N8" i="4"/>
  <c r="M8" i="4"/>
  <c r="L8" i="4"/>
  <c r="K8" i="4"/>
  <c r="N6" i="4"/>
  <c r="N47" i="4" s="1"/>
  <c r="M6" i="4"/>
  <c r="M47" i="4" s="1"/>
  <c r="L6" i="4"/>
  <c r="K6" i="4"/>
  <c r="J6" i="4"/>
  <c r="J47" i="4" s="1"/>
  <c r="N5" i="4"/>
  <c r="N7" i="4" s="1"/>
  <c r="N46" i="4" s="1"/>
  <c r="M5" i="4"/>
  <c r="L5" i="4"/>
  <c r="K5" i="4"/>
  <c r="J5" i="4"/>
  <c r="N4" i="4"/>
  <c r="L4" i="4"/>
  <c r="K4" i="4"/>
  <c r="I18" i="4"/>
  <c r="H18" i="4"/>
  <c r="G18" i="4"/>
  <c r="F18" i="4"/>
  <c r="E18" i="4"/>
  <c r="D18" i="4"/>
  <c r="C18" i="4"/>
  <c r="B18" i="4"/>
  <c r="I15" i="4"/>
  <c r="H15" i="4"/>
  <c r="G15" i="4"/>
  <c r="F15" i="4"/>
  <c r="E15" i="4"/>
  <c r="D15" i="4"/>
  <c r="C15" i="4"/>
  <c r="B15" i="4"/>
  <c r="I10" i="4"/>
  <c r="J10" i="4" s="1"/>
  <c r="K10" i="4" s="1"/>
  <c r="L10" i="4" s="1"/>
  <c r="M10" i="4" s="1"/>
  <c r="N10" i="4" s="1"/>
  <c r="H10" i="4"/>
  <c r="G10" i="4"/>
  <c r="F10" i="4"/>
  <c r="E10" i="4"/>
  <c r="D10" i="4"/>
  <c r="C10" i="4"/>
  <c r="B10" i="4"/>
  <c r="I8" i="4"/>
  <c r="J8" i="4" s="1"/>
  <c r="H8" i="4"/>
  <c r="G8" i="4"/>
  <c r="F8" i="4"/>
  <c r="E8" i="4"/>
  <c r="D8" i="4"/>
  <c r="C8" i="4"/>
  <c r="B8" i="4"/>
  <c r="I6" i="4"/>
  <c r="H6" i="4"/>
  <c r="G6" i="4"/>
  <c r="F6" i="4"/>
  <c r="E6" i="4"/>
  <c r="D6" i="4"/>
  <c r="C6" i="4"/>
  <c r="B6" i="4"/>
  <c r="I5" i="4"/>
  <c r="I7" i="4" s="1"/>
  <c r="H5" i="4"/>
  <c r="H7" i="4" s="1"/>
  <c r="G5" i="4"/>
  <c r="F5" i="4"/>
  <c r="F7" i="4" s="1"/>
  <c r="E5" i="4"/>
  <c r="D5" i="4"/>
  <c r="C5" i="4"/>
  <c r="B5" i="4"/>
  <c r="I4" i="4"/>
  <c r="M4" i="4" s="1"/>
  <c r="H4" i="4"/>
  <c r="G4" i="4"/>
  <c r="F4" i="4"/>
  <c r="E4" i="4"/>
  <c r="D4" i="4"/>
  <c r="C4" i="4"/>
  <c r="B4" i="4"/>
  <c r="I3" i="4"/>
  <c r="H3" i="4"/>
  <c r="G3" i="4"/>
  <c r="G24" i="4" s="1"/>
  <c r="F3" i="4"/>
  <c r="E3" i="4"/>
  <c r="D3" i="4"/>
  <c r="C3" i="4"/>
  <c r="B3" i="4"/>
  <c r="F211" i="3"/>
  <c r="I210" i="3"/>
  <c r="H210" i="3"/>
  <c r="G210" i="3"/>
  <c r="F210" i="3"/>
  <c r="E210" i="3"/>
  <c r="D210" i="3"/>
  <c r="C210" i="3"/>
  <c r="B210" i="3"/>
  <c r="B211" i="3" s="1"/>
  <c r="D209" i="3"/>
  <c r="I207" i="3"/>
  <c r="H207" i="3"/>
  <c r="G207" i="3"/>
  <c r="F207" i="3"/>
  <c r="F208" i="3" s="1"/>
  <c r="E207" i="3"/>
  <c r="D207" i="3"/>
  <c r="C207" i="3"/>
  <c r="C209" i="3" s="1"/>
  <c r="B207" i="3"/>
  <c r="B208" i="3" s="1"/>
  <c r="C206" i="3"/>
  <c r="D205" i="3"/>
  <c r="I204" i="3"/>
  <c r="H204" i="3"/>
  <c r="G204" i="3"/>
  <c r="F204" i="3"/>
  <c r="E204" i="3"/>
  <c r="D204" i="3"/>
  <c r="C204" i="3"/>
  <c r="B204" i="3"/>
  <c r="I203" i="3"/>
  <c r="C203" i="3"/>
  <c r="B203" i="3"/>
  <c r="I200" i="3"/>
  <c r="J200" i="3" s="1"/>
  <c r="H200" i="3"/>
  <c r="G200" i="3"/>
  <c r="F200" i="3"/>
  <c r="F203" i="3" s="1"/>
  <c r="E200" i="3"/>
  <c r="E201" i="3" s="1"/>
  <c r="D200" i="3"/>
  <c r="C200" i="3"/>
  <c r="C202" i="3" s="1"/>
  <c r="B200" i="3"/>
  <c r="B201" i="3" s="1"/>
  <c r="I197" i="3"/>
  <c r="B196" i="3"/>
  <c r="I195" i="3"/>
  <c r="H195" i="3"/>
  <c r="G195" i="3"/>
  <c r="F195" i="3"/>
  <c r="E195" i="3"/>
  <c r="D195" i="3"/>
  <c r="C195" i="3"/>
  <c r="B195" i="3"/>
  <c r="A194" i="3"/>
  <c r="C193" i="3"/>
  <c r="D192" i="3"/>
  <c r="J191" i="3"/>
  <c r="J193" i="3" s="1"/>
  <c r="I191" i="3"/>
  <c r="H191" i="3"/>
  <c r="G191" i="3"/>
  <c r="F191" i="3"/>
  <c r="E191" i="3"/>
  <c r="E193" i="3" s="1"/>
  <c r="D191" i="3"/>
  <c r="C191" i="3"/>
  <c r="B191" i="3"/>
  <c r="E190" i="3"/>
  <c r="H189" i="3"/>
  <c r="B189" i="3"/>
  <c r="I188" i="3"/>
  <c r="H188" i="3"/>
  <c r="G188" i="3"/>
  <c r="F188" i="3"/>
  <c r="E188" i="3"/>
  <c r="D188" i="3"/>
  <c r="C188" i="3"/>
  <c r="C190" i="3" s="1"/>
  <c r="B188" i="3"/>
  <c r="E187" i="3"/>
  <c r="C187" i="3"/>
  <c r="I185" i="3"/>
  <c r="J185" i="3" s="1"/>
  <c r="H185" i="3"/>
  <c r="G185" i="3"/>
  <c r="F185" i="3"/>
  <c r="E185" i="3"/>
  <c r="D185" i="3"/>
  <c r="E186" i="3" s="1"/>
  <c r="C185" i="3"/>
  <c r="B185" i="3"/>
  <c r="C184" i="3"/>
  <c r="H183" i="3"/>
  <c r="D182" i="3"/>
  <c r="I181" i="3"/>
  <c r="J181" i="3" s="1"/>
  <c r="H181" i="3"/>
  <c r="H178" i="3" s="1"/>
  <c r="G181" i="3"/>
  <c r="G182" i="3" s="1"/>
  <c r="F181" i="3"/>
  <c r="E181" i="3"/>
  <c r="E182" i="3" s="1"/>
  <c r="D181" i="3"/>
  <c r="D184" i="3" s="1"/>
  <c r="C181" i="3"/>
  <c r="B181" i="3"/>
  <c r="N177" i="3"/>
  <c r="M177" i="3"/>
  <c r="L177" i="3"/>
  <c r="K177" i="3"/>
  <c r="J177" i="3"/>
  <c r="B177" i="3"/>
  <c r="I176" i="3"/>
  <c r="H176" i="3"/>
  <c r="G176" i="3"/>
  <c r="F176" i="3"/>
  <c r="E176" i="3"/>
  <c r="D176" i="3"/>
  <c r="C176" i="3"/>
  <c r="B176" i="3"/>
  <c r="C175" i="3"/>
  <c r="I174" i="3"/>
  <c r="H174" i="3"/>
  <c r="G174" i="3"/>
  <c r="F174" i="3"/>
  <c r="E174" i="3"/>
  <c r="D174" i="3"/>
  <c r="C174" i="3"/>
  <c r="B174" i="3"/>
  <c r="B175" i="3" s="1"/>
  <c r="N173" i="3"/>
  <c r="M173" i="3"/>
  <c r="L173" i="3"/>
  <c r="K173" i="3"/>
  <c r="J173" i="3"/>
  <c r="C173" i="3"/>
  <c r="I172" i="3"/>
  <c r="H172" i="3"/>
  <c r="G172" i="3"/>
  <c r="F172" i="3"/>
  <c r="E172" i="3"/>
  <c r="D172" i="3"/>
  <c r="C172" i="3"/>
  <c r="B172" i="3"/>
  <c r="F171" i="3"/>
  <c r="E171" i="3"/>
  <c r="E173" i="3" s="1"/>
  <c r="C171" i="3"/>
  <c r="B171" i="3"/>
  <c r="B173" i="3" s="1"/>
  <c r="I170" i="3"/>
  <c r="H170" i="3"/>
  <c r="H171" i="3" s="1"/>
  <c r="H173" i="3" s="1"/>
  <c r="G170" i="3"/>
  <c r="F170" i="3"/>
  <c r="E170" i="3"/>
  <c r="D170" i="3"/>
  <c r="D171" i="3" s="1"/>
  <c r="D173" i="3" s="1"/>
  <c r="C170" i="3"/>
  <c r="B170" i="3"/>
  <c r="N169" i="3"/>
  <c r="M169" i="3"/>
  <c r="L169" i="3"/>
  <c r="K169" i="3"/>
  <c r="J169" i="3"/>
  <c r="I168" i="3"/>
  <c r="H168" i="3"/>
  <c r="G168" i="3"/>
  <c r="F168" i="3"/>
  <c r="E168" i="3"/>
  <c r="D168" i="3"/>
  <c r="C168" i="3"/>
  <c r="B168" i="3"/>
  <c r="E167" i="3"/>
  <c r="E169" i="3" s="1"/>
  <c r="I166" i="3"/>
  <c r="H166" i="3"/>
  <c r="G166" i="3"/>
  <c r="F166" i="3"/>
  <c r="E166" i="3"/>
  <c r="D166" i="3"/>
  <c r="C166" i="3"/>
  <c r="B166" i="3"/>
  <c r="B167" i="3" s="1"/>
  <c r="H165" i="3"/>
  <c r="G165" i="3"/>
  <c r="F165" i="3"/>
  <c r="I164" i="3"/>
  <c r="J164" i="3" s="1"/>
  <c r="K164" i="3" s="1"/>
  <c r="L164" i="3" s="1"/>
  <c r="M164" i="3" s="1"/>
  <c r="N164" i="3" s="1"/>
  <c r="H164" i="3"/>
  <c r="H190" i="3" s="1"/>
  <c r="G164" i="3"/>
  <c r="F164" i="3"/>
  <c r="E164" i="3"/>
  <c r="D164" i="3"/>
  <c r="C164" i="3"/>
  <c r="B164" i="3"/>
  <c r="A163" i="3"/>
  <c r="I162" i="3"/>
  <c r="E161" i="3"/>
  <c r="I160" i="3"/>
  <c r="J160" i="3" s="1"/>
  <c r="K160" i="3" s="1"/>
  <c r="H160" i="3"/>
  <c r="H161" i="3" s="1"/>
  <c r="G160" i="3"/>
  <c r="F160" i="3"/>
  <c r="E160" i="3"/>
  <c r="D160" i="3"/>
  <c r="C160" i="3"/>
  <c r="B160" i="3"/>
  <c r="B161" i="3" s="1"/>
  <c r="J157" i="3"/>
  <c r="I157" i="3"/>
  <c r="H157" i="3"/>
  <c r="G157" i="3"/>
  <c r="F157" i="3"/>
  <c r="E157" i="3"/>
  <c r="D157" i="3"/>
  <c r="C157" i="3"/>
  <c r="D158" i="3" s="1"/>
  <c r="B157" i="3"/>
  <c r="B158" i="3" s="1"/>
  <c r="I154" i="3"/>
  <c r="H154" i="3"/>
  <c r="G154" i="3"/>
  <c r="F154" i="3"/>
  <c r="F147" i="3" s="1"/>
  <c r="E154" i="3"/>
  <c r="E147" i="3" s="1"/>
  <c r="D154" i="3"/>
  <c r="C154" i="3"/>
  <c r="B154" i="3"/>
  <c r="F153" i="3"/>
  <c r="F152" i="3"/>
  <c r="I150" i="3"/>
  <c r="I153" i="3" s="1"/>
  <c r="H150" i="3"/>
  <c r="G150" i="3"/>
  <c r="G153" i="3" s="1"/>
  <c r="F150" i="3"/>
  <c r="E150" i="3"/>
  <c r="D150" i="3"/>
  <c r="C150" i="3"/>
  <c r="C153" i="3" s="1"/>
  <c r="B150" i="3"/>
  <c r="F146" i="3"/>
  <c r="I145" i="3"/>
  <c r="J145" i="3" s="1"/>
  <c r="K145" i="3" s="1"/>
  <c r="L145" i="3" s="1"/>
  <c r="M145" i="3" s="1"/>
  <c r="N145" i="3" s="1"/>
  <c r="H145" i="3"/>
  <c r="H146" i="3" s="1"/>
  <c r="G145" i="3"/>
  <c r="F145" i="3"/>
  <c r="E145" i="3"/>
  <c r="D145" i="3"/>
  <c r="C145" i="3"/>
  <c r="B145" i="3"/>
  <c r="A144" i="3"/>
  <c r="B143" i="3"/>
  <c r="I141" i="3"/>
  <c r="H141" i="3"/>
  <c r="I142" i="3" s="1"/>
  <c r="G141" i="3"/>
  <c r="F141" i="3"/>
  <c r="E141" i="3"/>
  <c r="E143" i="3" s="1"/>
  <c r="D141" i="3"/>
  <c r="C141" i="3"/>
  <c r="B141" i="3"/>
  <c r="B142" i="3" s="1"/>
  <c r="C140" i="3"/>
  <c r="I138" i="3"/>
  <c r="H138" i="3"/>
  <c r="G138" i="3"/>
  <c r="F138" i="3"/>
  <c r="E138" i="3"/>
  <c r="D138" i="3"/>
  <c r="D139" i="3" s="1"/>
  <c r="C138" i="3"/>
  <c r="B138" i="3"/>
  <c r="B139" i="3" s="1"/>
  <c r="B137" i="3"/>
  <c r="J135" i="3"/>
  <c r="I135" i="3"/>
  <c r="H135" i="3"/>
  <c r="G135" i="3"/>
  <c r="F135" i="3"/>
  <c r="E135" i="3"/>
  <c r="E136" i="3" s="1"/>
  <c r="D135" i="3"/>
  <c r="C135" i="3"/>
  <c r="B135" i="3"/>
  <c r="B136" i="3" s="1"/>
  <c r="F132" i="3"/>
  <c r="B132" i="3"/>
  <c r="I131" i="3"/>
  <c r="H131" i="3"/>
  <c r="G131" i="3"/>
  <c r="G132" i="3" s="1"/>
  <c r="F131" i="3"/>
  <c r="E131" i="3"/>
  <c r="D131" i="3"/>
  <c r="C131" i="3"/>
  <c r="B131" i="3"/>
  <c r="B134" i="3" s="1"/>
  <c r="E128" i="3"/>
  <c r="E130" i="3" s="1"/>
  <c r="N127" i="3"/>
  <c r="M127" i="3"/>
  <c r="L127" i="3"/>
  <c r="K127" i="3"/>
  <c r="J127" i="3"/>
  <c r="I126" i="3"/>
  <c r="H126" i="3"/>
  <c r="G126" i="3"/>
  <c r="F126" i="3"/>
  <c r="E126" i="3"/>
  <c r="D126" i="3"/>
  <c r="C126" i="3"/>
  <c r="B126" i="3"/>
  <c r="H125" i="3"/>
  <c r="H127" i="3" s="1"/>
  <c r="I124" i="3"/>
  <c r="H124" i="3"/>
  <c r="G124" i="3"/>
  <c r="F124" i="3"/>
  <c r="E124" i="3"/>
  <c r="D124" i="3"/>
  <c r="C124" i="3"/>
  <c r="B124" i="3"/>
  <c r="B125" i="3" s="1"/>
  <c r="N123" i="3"/>
  <c r="M123" i="3"/>
  <c r="L123" i="3"/>
  <c r="K123" i="3"/>
  <c r="J123" i="3"/>
  <c r="I122" i="3"/>
  <c r="H122" i="3"/>
  <c r="G122" i="3"/>
  <c r="F122" i="3"/>
  <c r="E122" i="3"/>
  <c r="D122" i="3"/>
  <c r="C122" i="3"/>
  <c r="B122" i="3"/>
  <c r="B121" i="3"/>
  <c r="B123" i="3" s="1"/>
  <c r="I120" i="3"/>
  <c r="H120" i="3"/>
  <c r="H121" i="3" s="1"/>
  <c r="G120" i="3"/>
  <c r="F120" i="3"/>
  <c r="E120" i="3"/>
  <c r="D120" i="3"/>
  <c r="C120" i="3"/>
  <c r="B120" i="3"/>
  <c r="C121" i="3" s="1"/>
  <c r="C123" i="3" s="1"/>
  <c r="N119" i="3"/>
  <c r="M119" i="3"/>
  <c r="L119" i="3"/>
  <c r="K119" i="3"/>
  <c r="J119" i="3"/>
  <c r="I118" i="3"/>
  <c r="H118" i="3"/>
  <c r="G118" i="3"/>
  <c r="F118" i="3"/>
  <c r="E118" i="3"/>
  <c r="D118" i="3"/>
  <c r="C118" i="3"/>
  <c r="B118" i="3"/>
  <c r="H117" i="3"/>
  <c r="H119" i="3" s="1"/>
  <c r="E117" i="3"/>
  <c r="E119" i="3" s="1"/>
  <c r="D117" i="3"/>
  <c r="D119" i="3" s="1"/>
  <c r="I116" i="3"/>
  <c r="H116" i="3"/>
  <c r="G116" i="3"/>
  <c r="F116" i="3"/>
  <c r="F117" i="3" s="1"/>
  <c r="E116" i="3"/>
  <c r="D116" i="3"/>
  <c r="C116" i="3"/>
  <c r="B116" i="3"/>
  <c r="B117" i="3" s="1"/>
  <c r="B115" i="3"/>
  <c r="I114" i="3"/>
  <c r="H114" i="3"/>
  <c r="G114" i="3"/>
  <c r="F114" i="3"/>
  <c r="E114" i="3"/>
  <c r="D114" i="3"/>
  <c r="C114" i="3"/>
  <c r="B114" i="3"/>
  <c r="A113" i="3"/>
  <c r="E112" i="3"/>
  <c r="I110" i="3"/>
  <c r="I111" i="3" s="1"/>
  <c r="H110" i="3"/>
  <c r="G110" i="3"/>
  <c r="F110" i="3"/>
  <c r="F112" i="3" s="1"/>
  <c r="E110" i="3"/>
  <c r="D110" i="3"/>
  <c r="C110" i="3"/>
  <c r="B110" i="3"/>
  <c r="B111" i="3" s="1"/>
  <c r="D109" i="3"/>
  <c r="B108" i="3"/>
  <c r="I107" i="3"/>
  <c r="H107" i="3"/>
  <c r="G107" i="3"/>
  <c r="F107" i="3"/>
  <c r="E107" i="3"/>
  <c r="D107" i="3"/>
  <c r="C107" i="3"/>
  <c r="C109" i="3" s="1"/>
  <c r="B107" i="3"/>
  <c r="D106" i="3"/>
  <c r="B106" i="3"/>
  <c r="I104" i="3"/>
  <c r="I105" i="3" s="1"/>
  <c r="H104" i="3"/>
  <c r="G104" i="3"/>
  <c r="F104" i="3"/>
  <c r="E104" i="3"/>
  <c r="F105" i="3" s="1"/>
  <c r="D104" i="3"/>
  <c r="C104" i="3"/>
  <c r="B104" i="3"/>
  <c r="G103" i="3"/>
  <c r="E103" i="3"/>
  <c r="I100" i="3"/>
  <c r="H100" i="3"/>
  <c r="G100" i="3"/>
  <c r="F100" i="3"/>
  <c r="E100" i="3"/>
  <c r="D100" i="3"/>
  <c r="D103" i="3" s="1"/>
  <c r="C100" i="3"/>
  <c r="C103" i="3" s="1"/>
  <c r="B100" i="3"/>
  <c r="B101" i="3" s="1"/>
  <c r="G97" i="3"/>
  <c r="N96" i="3"/>
  <c r="M96" i="3"/>
  <c r="L96" i="3"/>
  <c r="K96" i="3"/>
  <c r="J96" i="3"/>
  <c r="I95" i="3"/>
  <c r="H95" i="3"/>
  <c r="G95" i="3"/>
  <c r="F95" i="3"/>
  <c r="E95" i="3"/>
  <c r="D95" i="3"/>
  <c r="C95" i="3"/>
  <c r="B95" i="3"/>
  <c r="I93" i="3"/>
  <c r="H93" i="3"/>
  <c r="G93" i="3"/>
  <c r="G94" i="3" s="1"/>
  <c r="F93" i="3"/>
  <c r="E93" i="3"/>
  <c r="E94" i="3" s="1"/>
  <c r="D93" i="3"/>
  <c r="C93" i="3"/>
  <c r="D94" i="3" s="1"/>
  <c r="D96" i="3" s="1"/>
  <c r="B93" i="3"/>
  <c r="B94" i="3" s="1"/>
  <c r="B96" i="3" s="1"/>
  <c r="N92" i="3"/>
  <c r="M92" i="3"/>
  <c r="L92" i="3"/>
  <c r="K92" i="3"/>
  <c r="J92" i="3"/>
  <c r="I91" i="3"/>
  <c r="H91" i="3"/>
  <c r="G91" i="3"/>
  <c r="F91" i="3"/>
  <c r="E91" i="3"/>
  <c r="D91" i="3"/>
  <c r="C91" i="3"/>
  <c r="B91" i="3"/>
  <c r="I89" i="3"/>
  <c r="H89" i="3"/>
  <c r="G89" i="3"/>
  <c r="F89" i="3"/>
  <c r="E89" i="3"/>
  <c r="D89" i="3"/>
  <c r="C89" i="3"/>
  <c r="B89" i="3"/>
  <c r="B90" i="3" s="1"/>
  <c r="B92" i="3" s="1"/>
  <c r="N88" i="3"/>
  <c r="M88" i="3"/>
  <c r="L88" i="3"/>
  <c r="K88" i="3"/>
  <c r="J88" i="3"/>
  <c r="I87" i="3"/>
  <c r="H87" i="3"/>
  <c r="G87" i="3"/>
  <c r="F87" i="3"/>
  <c r="E87" i="3"/>
  <c r="D87" i="3"/>
  <c r="C87" i="3"/>
  <c r="B87" i="3"/>
  <c r="B86" i="3"/>
  <c r="B88" i="3" s="1"/>
  <c r="I85" i="3"/>
  <c r="J85" i="3" s="1"/>
  <c r="K85" i="3" s="1"/>
  <c r="L85" i="3" s="1"/>
  <c r="M85" i="3" s="1"/>
  <c r="N85" i="3" s="1"/>
  <c r="H85" i="3"/>
  <c r="G85" i="3"/>
  <c r="G86" i="3" s="1"/>
  <c r="F85" i="3"/>
  <c r="F86" i="3" s="1"/>
  <c r="E85" i="3"/>
  <c r="D85" i="3"/>
  <c r="C85" i="3"/>
  <c r="B85" i="3"/>
  <c r="B84" i="3"/>
  <c r="I83" i="3"/>
  <c r="H83" i="3"/>
  <c r="H112" i="3" s="1"/>
  <c r="G83" i="3"/>
  <c r="G112" i="3" s="1"/>
  <c r="F83" i="3"/>
  <c r="E83" i="3"/>
  <c r="D83" i="3"/>
  <c r="D84" i="3" s="1"/>
  <c r="C83" i="3"/>
  <c r="B83" i="3"/>
  <c r="A82" i="3"/>
  <c r="G80" i="3"/>
  <c r="B80" i="3"/>
  <c r="I79" i="3"/>
  <c r="H79" i="3"/>
  <c r="G79" i="3"/>
  <c r="F79" i="3"/>
  <c r="E79" i="3"/>
  <c r="D79" i="3"/>
  <c r="C79" i="3"/>
  <c r="C80" i="3" s="1"/>
  <c r="B79" i="3"/>
  <c r="B77" i="3"/>
  <c r="I76" i="3"/>
  <c r="H76" i="3"/>
  <c r="H78" i="3" s="1"/>
  <c r="G76" i="3"/>
  <c r="F76" i="3"/>
  <c r="E76" i="3"/>
  <c r="D76" i="3"/>
  <c r="C76" i="3"/>
  <c r="B76" i="3"/>
  <c r="I75" i="3"/>
  <c r="H75" i="3"/>
  <c r="G75" i="3"/>
  <c r="H74" i="3"/>
  <c r="G74" i="3"/>
  <c r="C74" i="3"/>
  <c r="I73" i="3"/>
  <c r="H73" i="3"/>
  <c r="H66" i="3" s="1"/>
  <c r="G73" i="3"/>
  <c r="F73" i="3"/>
  <c r="E73" i="3"/>
  <c r="D73" i="3"/>
  <c r="D74" i="3" s="1"/>
  <c r="C73" i="3"/>
  <c r="B73" i="3"/>
  <c r="B74" i="3" s="1"/>
  <c r="I72" i="3"/>
  <c r="J71" i="3"/>
  <c r="I71" i="3"/>
  <c r="H71" i="3"/>
  <c r="I69" i="3"/>
  <c r="J69" i="3" s="1"/>
  <c r="H69" i="3"/>
  <c r="G69" i="3"/>
  <c r="F69" i="3"/>
  <c r="E69" i="3"/>
  <c r="E70" i="3" s="1"/>
  <c r="D69" i="3"/>
  <c r="D71" i="3" s="1"/>
  <c r="C69" i="3"/>
  <c r="B69" i="3"/>
  <c r="B70" i="3" s="1"/>
  <c r="N65" i="3"/>
  <c r="M65" i="3"/>
  <c r="L65" i="3"/>
  <c r="K65" i="3"/>
  <c r="J65" i="3"/>
  <c r="I64" i="3"/>
  <c r="H64" i="3"/>
  <c r="G64" i="3"/>
  <c r="F64" i="3"/>
  <c r="E64" i="3"/>
  <c r="D64" i="3"/>
  <c r="C64" i="3"/>
  <c r="B64" i="3"/>
  <c r="J62" i="3"/>
  <c r="K62" i="3" s="1"/>
  <c r="L62" i="3" s="1"/>
  <c r="M62" i="3" s="1"/>
  <c r="N62" i="3" s="1"/>
  <c r="I62" i="3"/>
  <c r="H62" i="3"/>
  <c r="H63" i="3" s="1"/>
  <c r="H65" i="3" s="1"/>
  <c r="G62" i="3"/>
  <c r="G63" i="3" s="1"/>
  <c r="G65" i="3" s="1"/>
  <c r="F62" i="3"/>
  <c r="E62" i="3"/>
  <c r="D62" i="3"/>
  <c r="C62" i="3"/>
  <c r="C63" i="3" s="1"/>
  <c r="B62" i="3"/>
  <c r="B63" i="3" s="1"/>
  <c r="N61" i="3"/>
  <c r="M61" i="3"/>
  <c r="L61" i="3"/>
  <c r="K61" i="3"/>
  <c r="J61" i="3"/>
  <c r="I60" i="3"/>
  <c r="H60" i="3"/>
  <c r="G60" i="3"/>
  <c r="F60" i="3"/>
  <c r="E60" i="3"/>
  <c r="D60" i="3"/>
  <c r="C60" i="3"/>
  <c r="B60" i="3"/>
  <c r="I58" i="3"/>
  <c r="H58" i="3"/>
  <c r="G58" i="3"/>
  <c r="H59" i="3" s="1"/>
  <c r="H61" i="3" s="1"/>
  <c r="F58" i="3"/>
  <c r="E58" i="3"/>
  <c r="D58" i="3"/>
  <c r="D59" i="3" s="1"/>
  <c r="D61" i="3" s="1"/>
  <c r="C58" i="3"/>
  <c r="B58" i="3"/>
  <c r="N57" i="3"/>
  <c r="M57" i="3"/>
  <c r="L57" i="3"/>
  <c r="K57" i="3"/>
  <c r="J57" i="3"/>
  <c r="I56" i="3"/>
  <c r="H56" i="3"/>
  <c r="G56" i="3"/>
  <c r="F56" i="3"/>
  <c r="F57" i="3" s="1"/>
  <c r="E56" i="3"/>
  <c r="D56" i="3"/>
  <c r="C56" i="3"/>
  <c r="B56" i="3"/>
  <c r="I54" i="3"/>
  <c r="H54" i="3"/>
  <c r="G54" i="3"/>
  <c r="F54" i="3"/>
  <c r="F55" i="3" s="1"/>
  <c r="E54" i="3"/>
  <c r="D54" i="3"/>
  <c r="C54" i="3"/>
  <c r="B54" i="3"/>
  <c r="I53" i="3"/>
  <c r="I52" i="3"/>
  <c r="J52" i="3" s="1"/>
  <c r="K52" i="3" s="1"/>
  <c r="L52" i="3" s="1"/>
  <c r="M52" i="3" s="1"/>
  <c r="N52" i="3" s="1"/>
  <c r="H52" i="3"/>
  <c r="G52" i="3"/>
  <c r="F52" i="3"/>
  <c r="E52" i="3"/>
  <c r="D52" i="3"/>
  <c r="D78" i="3" s="1"/>
  <c r="C52" i="3"/>
  <c r="C78" i="3" s="1"/>
  <c r="B52" i="3"/>
  <c r="B53" i="3" s="1"/>
  <c r="A51" i="3"/>
  <c r="I50" i="3"/>
  <c r="I49" i="3"/>
  <c r="I48" i="3"/>
  <c r="J48" i="3" s="1"/>
  <c r="H48" i="3"/>
  <c r="G48" i="3"/>
  <c r="G49" i="3" s="1"/>
  <c r="F48" i="3"/>
  <c r="E48" i="3"/>
  <c r="F49" i="3" s="1"/>
  <c r="D48" i="3"/>
  <c r="C48" i="3"/>
  <c r="B48" i="3"/>
  <c r="G47" i="3"/>
  <c r="I46" i="3"/>
  <c r="I45" i="3"/>
  <c r="H45" i="3"/>
  <c r="H46" i="3" s="1"/>
  <c r="G45" i="3"/>
  <c r="F45" i="3"/>
  <c r="E45" i="3"/>
  <c r="D45" i="3"/>
  <c r="C45" i="3"/>
  <c r="B45" i="3"/>
  <c r="I44" i="3"/>
  <c r="I43" i="3"/>
  <c r="G43" i="3"/>
  <c r="F43" i="3"/>
  <c r="I42" i="3"/>
  <c r="J42" i="3" s="1"/>
  <c r="H42" i="3"/>
  <c r="H35" i="3" s="1"/>
  <c r="H37" i="3" s="1"/>
  <c r="G42" i="3"/>
  <c r="F42" i="3"/>
  <c r="E42" i="3"/>
  <c r="E43" i="3" s="1"/>
  <c r="D42" i="3"/>
  <c r="C42" i="3"/>
  <c r="C43" i="3" s="1"/>
  <c r="B42" i="3"/>
  <c r="B43" i="3" s="1"/>
  <c r="G41" i="3"/>
  <c r="C40" i="3"/>
  <c r="E39" i="3"/>
  <c r="D39" i="3"/>
  <c r="I38" i="3"/>
  <c r="I39" i="3" s="1"/>
  <c r="H38" i="3"/>
  <c r="H41" i="3" s="1"/>
  <c r="G38" i="3"/>
  <c r="H39" i="3" s="1"/>
  <c r="F38" i="3"/>
  <c r="F41" i="3" s="1"/>
  <c r="E38" i="3"/>
  <c r="D38" i="3"/>
  <c r="D40" i="3" s="1"/>
  <c r="C38" i="3"/>
  <c r="B38" i="3"/>
  <c r="N34" i="3"/>
  <c r="M34" i="3"/>
  <c r="L34" i="3"/>
  <c r="K34" i="3"/>
  <c r="J34" i="3"/>
  <c r="I33" i="3"/>
  <c r="H33" i="3"/>
  <c r="G33" i="3"/>
  <c r="F33" i="3"/>
  <c r="E33" i="3"/>
  <c r="D33" i="3"/>
  <c r="C33" i="3"/>
  <c r="B33" i="3"/>
  <c r="J31" i="3"/>
  <c r="K31" i="3" s="1"/>
  <c r="L31" i="3" s="1"/>
  <c r="M31" i="3" s="1"/>
  <c r="N31" i="3" s="1"/>
  <c r="I31" i="3"/>
  <c r="H31" i="3"/>
  <c r="G31" i="3"/>
  <c r="F31" i="3"/>
  <c r="E31" i="3"/>
  <c r="E32" i="3" s="1"/>
  <c r="D31" i="3"/>
  <c r="C31" i="3"/>
  <c r="B31" i="3"/>
  <c r="B32" i="3" s="1"/>
  <c r="N30" i="3"/>
  <c r="M30" i="3"/>
  <c r="L30" i="3"/>
  <c r="K30" i="3"/>
  <c r="J30" i="3"/>
  <c r="I29" i="3"/>
  <c r="H29" i="3"/>
  <c r="G29" i="3"/>
  <c r="F29" i="3"/>
  <c r="E29" i="3"/>
  <c r="D29" i="3"/>
  <c r="C29" i="3"/>
  <c r="B29" i="3"/>
  <c r="C28" i="3"/>
  <c r="C30" i="3" s="1"/>
  <c r="B28" i="3"/>
  <c r="I27" i="3"/>
  <c r="H27" i="3"/>
  <c r="G27" i="3"/>
  <c r="F27" i="3"/>
  <c r="F28" i="3" s="1"/>
  <c r="F30" i="3" s="1"/>
  <c r="E27" i="3"/>
  <c r="D27" i="3"/>
  <c r="C27" i="3"/>
  <c r="B27" i="3"/>
  <c r="N26" i="3"/>
  <c r="M26" i="3"/>
  <c r="L26" i="3"/>
  <c r="K26" i="3"/>
  <c r="J26" i="3"/>
  <c r="I25" i="3"/>
  <c r="H25" i="3"/>
  <c r="G25" i="3"/>
  <c r="F25" i="3"/>
  <c r="E25" i="3"/>
  <c r="D25" i="3"/>
  <c r="C25" i="3"/>
  <c r="B25" i="3"/>
  <c r="B24" i="3"/>
  <c r="B26" i="3" s="1"/>
  <c r="I23" i="3"/>
  <c r="H23" i="3"/>
  <c r="G23" i="3"/>
  <c r="G24" i="3" s="1"/>
  <c r="G26" i="3" s="1"/>
  <c r="F23" i="3"/>
  <c r="E23" i="3"/>
  <c r="D23" i="3"/>
  <c r="C23" i="3"/>
  <c r="B23" i="3"/>
  <c r="B22" i="3"/>
  <c r="J21" i="3"/>
  <c r="K21" i="3" s="1"/>
  <c r="L21" i="3" s="1"/>
  <c r="M21" i="3" s="1"/>
  <c r="N21" i="3" s="1"/>
  <c r="I21" i="3"/>
  <c r="H21" i="3"/>
  <c r="G21" i="3"/>
  <c r="F21" i="3"/>
  <c r="G22" i="3" s="1"/>
  <c r="E21" i="3"/>
  <c r="D21" i="3"/>
  <c r="C21" i="3"/>
  <c r="C22" i="3" s="1"/>
  <c r="B21" i="3"/>
  <c r="A20" i="3"/>
  <c r="I18" i="3"/>
  <c r="H18" i="3"/>
  <c r="G18" i="3"/>
  <c r="E18" i="3"/>
  <c r="D18" i="3"/>
  <c r="I17" i="3"/>
  <c r="H17" i="3"/>
  <c r="G17" i="3"/>
  <c r="F17" i="3"/>
  <c r="E17" i="3"/>
  <c r="D17" i="3"/>
  <c r="D19" i="3" s="1"/>
  <c r="C17" i="3"/>
  <c r="B17" i="3"/>
  <c r="B18" i="3" s="1"/>
  <c r="I16" i="3"/>
  <c r="D15" i="3"/>
  <c r="I14" i="3"/>
  <c r="H14" i="3"/>
  <c r="I15" i="3" s="1"/>
  <c r="G14" i="3"/>
  <c r="F14" i="3"/>
  <c r="E14" i="3"/>
  <c r="D14" i="3"/>
  <c r="C14" i="3"/>
  <c r="B14" i="3"/>
  <c r="B15" i="3" s="1"/>
  <c r="H12" i="3"/>
  <c r="F12" i="3"/>
  <c r="E12" i="3"/>
  <c r="D12" i="3"/>
  <c r="I11" i="3"/>
  <c r="H11" i="3"/>
  <c r="G11" i="3"/>
  <c r="F11" i="3"/>
  <c r="E11" i="3"/>
  <c r="D11" i="3"/>
  <c r="D13" i="3" s="1"/>
  <c r="C11" i="3"/>
  <c r="B11" i="3"/>
  <c r="B12" i="3" s="1"/>
  <c r="I9" i="3"/>
  <c r="H9" i="3"/>
  <c r="G9" i="3"/>
  <c r="E9" i="3"/>
  <c r="I8" i="3"/>
  <c r="H8" i="3"/>
  <c r="G8" i="3"/>
  <c r="G10" i="3" s="1"/>
  <c r="F8" i="3"/>
  <c r="E8" i="3"/>
  <c r="D8" i="3"/>
  <c r="D10" i="3" s="1"/>
  <c r="C8" i="3"/>
  <c r="B8" i="3"/>
  <c r="B9" i="3" s="1"/>
  <c r="H5" i="3"/>
  <c r="E5" i="3"/>
  <c r="E7" i="3" s="1"/>
  <c r="C5" i="3"/>
  <c r="C4" i="3"/>
  <c r="B4" i="3"/>
  <c r="I3" i="3"/>
  <c r="H3" i="3"/>
  <c r="H10" i="3" s="1"/>
  <c r="G3" i="3"/>
  <c r="F3" i="3"/>
  <c r="F4" i="3" s="1"/>
  <c r="E3" i="3"/>
  <c r="E4" i="3" s="1"/>
  <c r="D3" i="3"/>
  <c r="C3" i="3"/>
  <c r="B3" i="3"/>
  <c r="H206" i="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H201" i="1"/>
  <c r="G201" i="1"/>
  <c r="F201" i="1"/>
  <c r="E201" i="1"/>
  <c r="D201" i="1"/>
  <c r="C201" i="1"/>
  <c r="H199" i="1"/>
  <c r="G199" i="1"/>
  <c r="F199" i="1"/>
  <c r="E199" i="1"/>
  <c r="D199" i="1"/>
  <c r="H198" i="1"/>
  <c r="G198" i="1"/>
  <c r="F198" i="1"/>
  <c r="E198" i="1"/>
  <c r="H197" i="1"/>
  <c r="G197" i="1"/>
  <c r="F197" i="1"/>
  <c r="E197" i="1"/>
  <c r="H196" i="1"/>
  <c r="G196" i="1"/>
  <c r="F196" i="1"/>
  <c r="E196" i="1"/>
  <c r="D196" i="1"/>
  <c r="C196" i="1"/>
  <c r="H195" i="1"/>
  <c r="H194" i="1"/>
  <c r="G194" i="1"/>
  <c r="F194" i="1"/>
  <c r="E194" i="1"/>
  <c r="D194" i="1"/>
  <c r="C194" i="1"/>
  <c r="H193" i="1"/>
  <c r="G193" i="1"/>
  <c r="F193" i="1"/>
  <c r="E193" i="1"/>
  <c r="D193" i="1"/>
  <c r="C193" i="1"/>
  <c r="H192" i="1"/>
  <c r="G192" i="1"/>
  <c r="F192" i="1"/>
  <c r="E192" i="1"/>
  <c r="D192" i="1"/>
  <c r="C192" i="1"/>
  <c r="H190" i="1"/>
  <c r="G190" i="1"/>
  <c r="F190" i="1"/>
  <c r="E190" i="1"/>
  <c r="H189" i="1"/>
  <c r="G189" i="1"/>
  <c r="F189" i="1"/>
  <c r="E189" i="1"/>
  <c r="H188" i="1"/>
  <c r="G188" i="1"/>
  <c r="F188" i="1"/>
  <c r="E188" i="1"/>
  <c r="H187" i="1"/>
  <c r="H186" i="1"/>
  <c r="G186" i="1"/>
  <c r="F186" i="1"/>
  <c r="E186" i="1"/>
  <c r="D186" i="1"/>
  <c r="C186" i="1"/>
  <c r="H185" i="1"/>
  <c r="G185" i="1"/>
  <c r="F185" i="1"/>
  <c r="E185" i="1"/>
  <c r="D185" i="1"/>
  <c r="C185" i="1"/>
  <c r="H184" i="1"/>
  <c r="G184" i="1"/>
  <c r="F184" i="1"/>
  <c r="E184" i="1"/>
  <c r="D184" i="1"/>
  <c r="C184" i="1"/>
  <c r="H183" i="1"/>
  <c r="E183" i="1"/>
  <c r="D183" i="1"/>
  <c r="C183" i="1"/>
  <c r="F180" i="1"/>
  <c r="E180" i="1"/>
  <c r="F179" i="1"/>
  <c r="E179" i="1"/>
  <c r="D179" i="1"/>
  <c r="D180" i="1" s="1"/>
  <c r="C179" i="1"/>
  <c r="C180" i="1" s="1"/>
  <c r="B179" i="1"/>
  <c r="B180" i="1" s="1"/>
  <c r="I176" i="1"/>
  <c r="I179" i="1" s="1"/>
  <c r="I180" i="1" s="1"/>
  <c r="H176" i="1"/>
  <c r="H179" i="1" s="1"/>
  <c r="H180" i="1" s="1"/>
  <c r="G176" i="1"/>
  <c r="G179" i="1" s="1"/>
  <c r="G180" i="1" s="1"/>
  <c r="F176" i="1"/>
  <c r="E176" i="1"/>
  <c r="D176" i="1"/>
  <c r="C176" i="1"/>
  <c r="B176" i="1"/>
  <c r="B168" i="1"/>
  <c r="B169" i="1" s="1"/>
  <c r="I167" i="1"/>
  <c r="G167" i="1"/>
  <c r="B167" i="1"/>
  <c r="I165" i="1"/>
  <c r="I168" i="1" s="1"/>
  <c r="I169" i="1" s="1"/>
  <c r="H165" i="1"/>
  <c r="G165" i="1"/>
  <c r="F165" i="1"/>
  <c r="E165" i="1"/>
  <c r="D165" i="1"/>
  <c r="D167" i="1" s="1"/>
  <c r="C165" i="1"/>
  <c r="C167" i="1" s="1"/>
  <c r="B165" i="1"/>
  <c r="B158" i="1"/>
  <c r="I157" i="1"/>
  <c r="I158" i="1" s="1"/>
  <c r="H157" i="1"/>
  <c r="H158" i="1" s="1"/>
  <c r="G157" i="1"/>
  <c r="G158" i="1" s="1"/>
  <c r="B157" i="1"/>
  <c r="I154" i="1"/>
  <c r="H154" i="1"/>
  <c r="G154" i="1"/>
  <c r="F154" i="1"/>
  <c r="F157" i="1" s="1"/>
  <c r="F158" i="1" s="1"/>
  <c r="E154" i="1"/>
  <c r="E157" i="1" s="1"/>
  <c r="E158" i="1" s="1"/>
  <c r="D154" i="1"/>
  <c r="D157" i="1" s="1"/>
  <c r="D158" i="1" s="1"/>
  <c r="C154" i="1"/>
  <c r="C157" i="1" s="1"/>
  <c r="C158" i="1" s="1"/>
  <c r="B154" i="1"/>
  <c r="D147" i="1"/>
  <c r="C147" i="1"/>
  <c r="B147" i="1"/>
  <c r="I143" i="1"/>
  <c r="I146" i="1" s="1"/>
  <c r="I147" i="1" s="1"/>
  <c r="H143" i="1"/>
  <c r="H146" i="1" s="1"/>
  <c r="H147" i="1" s="1"/>
  <c r="G143" i="1"/>
  <c r="G146" i="1" s="1"/>
  <c r="G147" i="1" s="1"/>
  <c r="F143" i="1"/>
  <c r="F146" i="1" s="1"/>
  <c r="F147" i="1" s="1"/>
  <c r="E143" i="1"/>
  <c r="E146" i="1" s="1"/>
  <c r="E147" i="1" s="1"/>
  <c r="D143" i="1"/>
  <c r="D146" i="1" s="1"/>
  <c r="C143" i="1"/>
  <c r="C146" i="1" s="1"/>
  <c r="C141" i="1"/>
  <c r="B141" i="1"/>
  <c r="C140" i="1"/>
  <c r="C139" i="1"/>
  <c r="B139" i="1"/>
  <c r="B143" i="1" s="1"/>
  <c r="B146" i="1" s="1"/>
  <c r="I129" i="1"/>
  <c r="H129" i="1"/>
  <c r="B127" i="1"/>
  <c r="C199" i="1" s="1"/>
  <c r="C126" i="1"/>
  <c r="D198" i="1" s="1"/>
  <c r="B126" i="1"/>
  <c r="C125" i="1"/>
  <c r="B125" i="1"/>
  <c r="B123" i="1" s="1"/>
  <c r="C124" i="1"/>
  <c r="B124" i="1"/>
  <c r="I123" i="1"/>
  <c r="H123" i="1"/>
  <c r="G123" i="1"/>
  <c r="F123" i="1"/>
  <c r="E123" i="1"/>
  <c r="D123" i="1"/>
  <c r="I119" i="1"/>
  <c r="H119" i="1"/>
  <c r="H191" i="1" s="1"/>
  <c r="G119" i="1"/>
  <c r="G191" i="1" s="1"/>
  <c r="F119" i="1"/>
  <c r="F191" i="1" s="1"/>
  <c r="E119" i="1"/>
  <c r="E191" i="1" s="1"/>
  <c r="D119" i="1"/>
  <c r="D191" i="1" s="1"/>
  <c r="C119" i="1"/>
  <c r="B119" i="1"/>
  <c r="C118" i="1"/>
  <c r="D190" i="1" s="1"/>
  <c r="B118" i="1"/>
  <c r="C117" i="1"/>
  <c r="B117" i="1"/>
  <c r="C116" i="1"/>
  <c r="D188" i="1" s="1"/>
  <c r="B116" i="1"/>
  <c r="B115" i="1" s="1"/>
  <c r="I115" i="1"/>
  <c r="H115" i="1"/>
  <c r="G115" i="1"/>
  <c r="G187" i="1" s="1"/>
  <c r="F115" i="1"/>
  <c r="F187" i="1" s="1"/>
  <c r="E115" i="1"/>
  <c r="D115" i="1"/>
  <c r="I111" i="1"/>
  <c r="I128" i="1" s="1"/>
  <c r="I135" i="1" s="1"/>
  <c r="B136" i="1" s="1"/>
  <c r="H111" i="1"/>
  <c r="G111" i="1"/>
  <c r="F111" i="1"/>
  <c r="E111" i="1"/>
  <c r="D111" i="1"/>
  <c r="C111" i="1"/>
  <c r="B111" i="1"/>
  <c r="I96" i="1"/>
  <c r="H96" i="1"/>
  <c r="G96" i="1"/>
  <c r="F96" i="1"/>
  <c r="E96" i="1"/>
  <c r="D96" i="1"/>
  <c r="C96" i="1"/>
  <c r="B96" i="1"/>
  <c r="I85" i="1"/>
  <c r="H85" i="1"/>
  <c r="G85" i="1"/>
  <c r="F85" i="1"/>
  <c r="E85" i="1"/>
  <c r="D85" i="1"/>
  <c r="C85" i="1"/>
  <c r="B85" i="1"/>
  <c r="I76" i="1"/>
  <c r="I98" i="1" s="1"/>
  <c r="H76" i="1"/>
  <c r="H98" i="1" s="1"/>
  <c r="H100" i="1" s="1"/>
  <c r="G76" i="1"/>
  <c r="G98" i="1" s="1"/>
  <c r="G100" i="1" s="1"/>
  <c r="G101" i="1" s="1"/>
  <c r="F76" i="1"/>
  <c r="E76" i="1"/>
  <c r="D76" i="1"/>
  <c r="C76" i="1"/>
  <c r="B76" i="1"/>
  <c r="I64" i="1"/>
  <c r="H64" i="1"/>
  <c r="G58" i="1"/>
  <c r="F58" i="1"/>
  <c r="E58" i="1"/>
  <c r="D58" i="1"/>
  <c r="C58" i="1"/>
  <c r="B58" i="1"/>
  <c r="G45" i="1"/>
  <c r="G59" i="1" s="1"/>
  <c r="G60" i="1" s="1"/>
  <c r="F45" i="1"/>
  <c r="F59" i="1" s="1"/>
  <c r="F60" i="1" s="1"/>
  <c r="E45" i="1"/>
  <c r="E59" i="1" s="1"/>
  <c r="E60" i="1" s="1"/>
  <c r="D45" i="1"/>
  <c r="D59" i="1" s="1"/>
  <c r="D60" i="1" s="1"/>
  <c r="C45" i="1"/>
  <c r="C59" i="1" s="1"/>
  <c r="C60" i="1" s="1"/>
  <c r="B45" i="1"/>
  <c r="B59" i="1" s="1"/>
  <c r="B60" i="1" s="1"/>
  <c r="G30" i="1"/>
  <c r="G36" i="1" s="1"/>
  <c r="F30" i="1"/>
  <c r="F36" i="1" s="1"/>
  <c r="E30" i="1"/>
  <c r="E36" i="1" s="1"/>
  <c r="D30" i="1"/>
  <c r="D36" i="1" s="1"/>
  <c r="C30" i="1"/>
  <c r="C36" i="1" s="1"/>
  <c r="B30" i="1"/>
  <c r="B36" i="1" s="1"/>
  <c r="G7" i="1"/>
  <c r="F7" i="1"/>
  <c r="E7" i="1"/>
  <c r="D7" i="1"/>
  <c r="C7" i="1"/>
  <c r="B7" i="1"/>
  <c r="G4" i="1"/>
  <c r="G10" i="1" s="1"/>
  <c r="G12" i="1" s="1"/>
  <c r="G20" i="1" s="1"/>
  <c r="F4" i="1"/>
  <c r="F10" i="1" s="1"/>
  <c r="F12" i="1" s="1"/>
  <c r="F20" i="1" s="1"/>
  <c r="E4" i="1"/>
  <c r="E10" i="1" s="1"/>
  <c r="E12" i="1" s="1"/>
  <c r="E20" i="1" s="1"/>
  <c r="D4" i="1"/>
  <c r="D10" i="1" s="1"/>
  <c r="D12" i="1" s="1"/>
  <c r="D20" i="1" s="1"/>
  <c r="C4" i="1"/>
  <c r="C10" i="1" s="1"/>
  <c r="C12" i="1" s="1"/>
  <c r="C20" i="1" s="1"/>
  <c r="B4" i="1"/>
  <c r="B10" i="1" s="1"/>
  <c r="B12" i="1" s="1"/>
  <c r="B20" i="1" s="1"/>
  <c r="J1" i="4"/>
  <c r="K1" i="4" s="1"/>
  <c r="L1" i="4" s="1"/>
  <c r="M1" i="4" s="1"/>
  <c r="N1" i="4" s="1"/>
  <c r="H1" i="4"/>
  <c r="G1" i="4" s="1"/>
  <c r="F1" i="4" s="1"/>
  <c r="E1" i="4" s="1"/>
  <c r="D1" i="4" s="1"/>
  <c r="C1" i="4" s="1"/>
  <c r="B1" i="4" s="1"/>
  <c r="F148" i="3" l="1"/>
  <c r="F149" i="3"/>
  <c r="E77" i="3"/>
  <c r="E78" i="3"/>
  <c r="J41" i="4"/>
  <c r="K41" i="4" s="1"/>
  <c r="L41" i="4" s="1"/>
  <c r="M41" i="4" s="1"/>
  <c r="N41" i="4" s="1"/>
  <c r="D140" i="3"/>
  <c r="D115" i="3"/>
  <c r="H15" i="3"/>
  <c r="D43" i="3"/>
  <c r="B50" i="3"/>
  <c r="B49" i="3"/>
  <c r="D55" i="3"/>
  <c r="D57" i="3" s="1"/>
  <c r="I80" i="3"/>
  <c r="J83" i="3"/>
  <c r="K83" i="3" s="1"/>
  <c r="L83" i="3" s="1"/>
  <c r="M83" i="3" s="1"/>
  <c r="N83" i="3" s="1"/>
  <c r="I84" i="3"/>
  <c r="E96" i="3"/>
  <c r="F142" i="3"/>
  <c r="F134" i="3"/>
  <c r="B43" i="4"/>
  <c r="J51" i="4"/>
  <c r="K51" i="4" s="1"/>
  <c r="L51" i="4" s="1"/>
  <c r="M51" i="4" s="1"/>
  <c r="N51" i="4" s="1"/>
  <c r="B5" i="3"/>
  <c r="B6" i="3" s="1"/>
  <c r="C9" i="3"/>
  <c r="I22" i="3"/>
  <c r="B75" i="3"/>
  <c r="J79" i="3"/>
  <c r="G109" i="3"/>
  <c r="J116" i="3"/>
  <c r="K116" i="3" s="1"/>
  <c r="L116" i="3" s="1"/>
  <c r="M116" i="3" s="1"/>
  <c r="N116" i="3" s="1"/>
  <c r="I117" i="3"/>
  <c r="I119" i="3" s="1"/>
  <c r="I158" i="3"/>
  <c r="H158" i="3"/>
  <c r="B209" i="3"/>
  <c r="B212" i="3"/>
  <c r="C196" i="3"/>
  <c r="D197" i="3"/>
  <c r="D199" i="3" s="1"/>
  <c r="D201" i="3"/>
  <c r="D203" i="3"/>
  <c r="H16" i="3"/>
  <c r="G70" i="4"/>
  <c r="F119" i="3"/>
  <c r="H32" i="3"/>
  <c r="H34" i="3" s="1"/>
  <c r="C70" i="3"/>
  <c r="J184" i="3"/>
  <c r="B31" i="4"/>
  <c r="F10" i="3"/>
  <c r="F9" i="3"/>
  <c r="B190" i="3"/>
  <c r="I211" i="3"/>
  <c r="I212" i="3"/>
  <c r="J210" i="3"/>
  <c r="J203" i="3" s="1"/>
  <c r="K69" i="3"/>
  <c r="K72" i="3" s="1"/>
  <c r="J72" i="3"/>
  <c r="G90" i="3"/>
  <c r="E101" i="3"/>
  <c r="G108" i="3"/>
  <c r="D132" i="3"/>
  <c r="D128" i="3"/>
  <c r="E129" i="3" s="1"/>
  <c r="F136" i="3"/>
  <c r="C151" i="3"/>
  <c r="I155" i="3"/>
  <c r="F192" i="3"/>
  <c r="F209" i="3"/>
  <c r="F212" i="3"/>
  <c r="I209" i="3"/>
  <c r="I208" i="3"/>
  <c r="J38" i="4"/>
  <c r="K38" i="4" s="1"/>
  <c r="L38" i="4" s="1"/>
  <c r="M38" i="4" s="1"/>
  <c r="N38" i="4" s="1"/>
  <c r="J42" i="4"/>
  <c r="K42" i="4" s="1"/>
  <c r="L42" i="4" s="1"/>
  <c r="M42" i="4" s="1"/>
  <c r="N42" i="4" s="1"/>
  <c r="J62" i="4"/>
  <c r="K62" i="4" s="1"/>
  <c r="L62" i="4" s="1"/>
  <c r="M62" i="4" s="1"/>
  <c r="N62" i="4" s="1"/>
  <c r="H13" i="3"/>
  <c r="H4" i="3"/>
  <c r="C143" i="3"/>
  <c r="C134" i="3"/>
  <c r="C142" i="3"/>
  <c r="I190" i="3"/>
  <c r="I189" i="3"/>
  <c r="E59" i="3"/>
  <c r="E61" i="3" s="1"/>
  <c r="H24" i="3"/>
  <c r="H26" i="3" s="1"/>
  <c r="F59" i="3"/>
  <c r="F61" i="3" s="1"/>
  <c r="H60" i="4"/>
  <c r="C6" i="3"/>
  <c r="J58" i="3"/>
  <c r="K58" i="3" s="1"/>
  <c r="L58" i="3" s="1"/>
  <c r="M58" i="3" s="1"/>
  <c r="N58" i="3" s="1"/>
  <c r="I59" i="3"/>
  <c r="I61" i="3" s="1"/>
  <c r="F72" i="3"/>
  <c r="F66" i="3"/>
  <c r="I183" i="3"/>
  <c r="C12" i="3"/>
  <c r="G70" i="3"/>
  <c r="B78" i="3"/>
  <c r="J50" i="4"/>
  <c r="K50" i="4" s="1"/>
  <c r="L50" i="4" s="1"/>
  <c r="M50" i="4" s="1"/>
  <c r="N50" i="4" s="1"/>
  <c r="F5" i="3"/>
  <c r="H19" i="3"/>
  <c r="F90" i="3"/>
  <c r="F92" i="3" s="1"/>
  <c r="G140" i="3"/>
  <c r="G139" i="3"/>
  <c r="H159" i="3"/>
  <c r="G5" i="3"/>
  <c r="B34" i="3"/>
  <c r="K42" i="3"/>
  <c r="J44" i="3"/>
  <c r="H53" i="3"/>
  <c r="F74" i="3"/>
  <c r="H7" i="3"/>
  <c r="F13" i="3"/>
  <c r="E16" i="3"/>
  <c r="E15" i="3"/>
  <c r="D28" i="3"/>
  <c r="C32" i="3"/>
  <c r="C34" i="3" s="1"/>
  <c r="G46" i="3"/>
  <c r="D70" i="3"/>
  <c r="G106" i="3"/>
  <c r="B119" i="3"/>
  <c r="E134" i="3"/>
  <c r="I146" i="3"/>
  <c r="C152" i="3"/>
  <c r="E155" i="3"/>
  <c r="H196" i="3"/>
  <c r="G196" i="3"/>
  <c r="J207" i="3"/>
  <c r="I13" i="3"/>
  <c r="I5" i="3"/>
  <c r="B159" i="3"/>
  <c r="B146" i="3"/>
  <c r="G32" i="3"/>
  <c r="G34" i="3" s="1"/>
  <c r="J174" i="3"/>
  <c r="K174" i="3" s="1"/>
  <c r="L174" i="3" s="1"/>
  <c r="M174" i="3" s="1"/>
  <c r="N174" i="3" s="1"/>
  <c r="I175" i="3"/>
  <c r="I177" i="3" s="1"/>
  <c r="I12" i="3"/>
  <c r="G96" i="3"/>
  <c r="G59" i="3"/>
  <c r="G61" i="3" s="1"/>
  <c r="H94" i="3"/>
  <c r="H153" i="3"/>
  <c r="I178" i="3"/>
  <c r="F58" i="4"/>
  <c r="C18" i="3"/>
  <c r="H147" i="3"/>
  <c r="H149" i="3" s="1"/>
  <c r="H155" i="3"/>
  <c r="G13" i="3"/>
  <c r="G12" i="3"/>
  <c r="E24" i="3"/>
  <c r="E26" i="3" s="1"/>
  <c r="D24" i="3"/>
  <c r="D26" i="3" s="1"/>
  <c r="C53" i="3"/>
  <c r="G88" i="3"/>
  <c r="I90" i="3"/>
  <c r="J89" i="3"/>
  <c r="K89" i="3" s="1"/>
  <c r="L89" i="3" s="1"/>
  <c r="M89" i="3" s="1"/>
  <c r="N89" i="3" s="1"/>
  <c r="H106" i="3"/>
  <c r="I112" i="3"/>
  <c r="F143" i="3"/>
  <c r="G201" i="3"/>
  <c r="J204" i="3"/>
  <c r="I206" i="3"/>
  <c r="G7" i="4"/>
  <c r="G9" i="4" s="1"/>
  <c r="F162" i="3"/>
  <c r="G161" i="3"/>
  <c r="I4" i="3"/>
  <c r="G28" i="3"/>
  <c r="G30" i="3" s="1"/>
  <c r="B35" i="3"/>
  <c r="B44" i="3"/>
  <c r="K185" i="3"/>
  <c r="K187" i="3" s="1"/>
  <c r="J187" i="3"/>
  <c r="D46" i="3"/>
  <c r="H115" i="3"/>
  <c r="G155" i="3"/>
  <c r="B169" i="3"/>
  <c r="C7" i="4"/>
  <c r="C11" i="4" s="1"/>
  <c r="C15" i="3"/>
  <c r="I35" i="3"/>
  <c r="J35" i="3" s="1"/>
  <c r="E74" i="3"/>
  <c r="D86" i="3"/>
  <c r="D88" i="3" s="1"/>
  <c r="C55" i="4"/>
  <c r="C66" i="4" s="1"/>
  <c r="C68" i="4" s="1"/>
  <c r="C69" i="4" s="1"/>
  <c r="F16" i="3"/>
  <c r="F15" i="3"/>
  <c r="F19" i="3"/>
  <c r="F18" i="3"/>
  <c r="C59" i="3"/>
  <c r="C61" i="3" s="1"/>
  <c r="B59" i="3"/>
  <c r="B61" i="3" s="1"/>
  <c r="G4" i="3"/>
  <c r="D9" i="3"/>
  <c r="G16" i="3"/>
  <c r="G15" i="3"/>
  <c r="E34" i="3"/>
  <c r="I47" i="3"/>
  <c r="J45" i="3"/>
  <c r="D53" i="3"/>
  <c r="G66" i="3"/>
  <c r="H70" i="3"/>
  <c r="J73" i="3"/>
  <c r="J11" i="3" s="1"/>
  <c r="I74" i="3"/>
  <c r="I66" i="3"/>
  <c r="H152" i="3"/>
  <c r="F186" i="3"/>
  <c r="F178" i="3"/>
  <c r="F187" i="3"/>
  <c r="I193" i="3"/>
  <c r="I202" i="3"/>
  <c r="G53" i="4"/>
  <c r="G55" i="4" s="1"/>
  <c r="G66" i="4" s="1"/>
  <c r="G68" i="4" s="1"/>
  <c r="G69" i="4" s="1"/>
  <c r="F173" i="3"/>
  <c r="H212" i="3"/>
  <c r="G202" i="3"/>
  <c r="I53" i="4"/>
  <c r="I55" i="4" s="1"/>
  <c r="H53" i="4"/>
  <c r="H55" i="4" s="1"/>
  <c r="J59" i="4"/>
  <c r="J60" i="4" s="1"/>
  <c r="J65" i="4"/>
  <c r="K65" i="4" s="1"/>
  <c r="L65" i="4" s="1"/>
  <c r="M65" i="4" s="1"/>
  <c r="N65" i="4" s="1"/>
  <c r="E10" i="3"/>
  <c r="I10" i="3"/>
  <c r="E19" i="3"/>
  <c r="I19" i="3"/>
  <c r="B30" i="3"/>
  <c r="B65" i="3"/>
  <c r="H72" i="3"/>
  <c r="E132" i="3"/>
  <c r="H139" i="3"/>
  <c r="F184" i="3"/>
  <c r="I184" i="3"/>
  <c r="M7" i="4"/>
  <c r="M46" i="4" s="1"/>
  <c r="J22" i="4"/>
  <c r="K22" i="4" s="1"/>
  <c r="L22" i="4" s="1"/>
  <c r="M22" i="4" s="1"/>
  <c r="N22" i="4" s="1"/>
  <c r="J48" i="4"/>
  <c r="K48" i="4" s="1"/>
  <c r="L48" i="4" s="1"/>
  <c r="J57" i="4"/>
  <c r="K57" i="4" s="1"/>
  <c r="L57" i="4" s="1"/>
  <c r="M57" i="4" s="1"/>
  <c r="N57" i="4" s="1"/>
  <c r="G19" i="3"/>
  <c r="C39" i="3"/>
  <c r="C139" i="3"/>
  <c r="C24" i="4"/>
  <c r="C47" i="3"/>
  <c r="D41" i="3"/>
  <c r="C77" i="3"/>
  <c r="C81" i="3"/>
  <c r="E86" i="3"/>
  <c r="E88" i="3" s="1"/>
  <c r="D111" i="3"/>
  <c r="G190" i="3"/>
  <c r="F167" i="3"/>
  <c r="F169" i="3" s="1"/>
  <c r="K7" i="4"/>
  <c r="K46" i="4" s="1"/>
  <c r="D24" i="4"/>
  <c r="H58" i="4"/>
  <c r="G64" i="4"/>
  <c r="I64" i="4"/>
  <c r="C41" i="3"/>
  <c r="H49" i="3"/>
  <c r="G55" i="3"/>
  <c r="G57" i="3" s="1"/>
  <c r="B81" i="3"/>
  <c r="F106" i="3"/>
  <c r="D108" i="3"/>
  <c r="C112" i="3"/>
  <c r="C189" i="3"/>
  <c r="H209" i="3"/>
  <c r="J7" i="4"/>
  <c r="J46" i="4" s="1"/>
  <c r="D43" i="4"/>
  <c r="G58" i="4"/>
  <c r="F64" i="4"/>
  <c r="E13" i="3"/>
  <c r="D22" i="3"/>
  <c r="E40" i="3"/>
  <c r="E41" i="3"/>
  <c r="B47" i="3"/>
  <c r="F63" i="3"/>
  <c r="F65" i="3" s="1"/>
  <c r="D80" i="3"/>
  <c r="B112" i="3"/>
  <c r="F109" i="3"/>
  <c r="E111" i="3"/>
  <c r="C115" i="3"/>
  <c r="D121" i="3"/>
  <c r="D123" i="3" s="1"/>
  <c r="B140" i="3"/>
  <c r="G146" i="3"/>
  <c r="F151" i="3"/>
  <c r="G171" i="3"/>
  <c r="G173" i="3" s="1"/>
  <c r="C211" i="3"/>
  <c r="B7" i="4"/>
  <c r="J4" i="4"/>
  <c r="J63" i="4" s="1"/>
  <c r="K63" i="4" s="1"/>
  <c r="L63" i="4" s="1"/>
  <c r="M63" i="4" s="1"/>
  <c r="N63" i="4" s="1"/>
  <c r="L7" i="4"/>
  <c r="L46" i="4" s="1"/>
  <c r="H43" i="4"/>
  <c r="J54" i="4"/>
  <c r="K54" i="4" s="1"/>
  <c r="L54" i="4" s="1"/>
  <c r="M54" i="4" s="1"/>
  <c r="N54" i="4" s="1"/>
  <c r="B64" i="4"/>
  <c r="D64" i="4"/>
  <c r="D102" i="3"/>
  <c r="E115" i="3"/>
  <c r="I159" i="3"/>
  <c r="I167" i="3"/>
  <c r="I169" i="3" s="1"/>
  <c r="I171" i="3"/>
  <c r="I173" i="3" s="1"/>
  <c r="B202" i="3"/>
  <c r="D7" i="4"/>
  <c r="D53" i="4"/>
  <c r="D55" i="4" s="1"/>
  <c r="F53" i="4"/>
  <c r="F55" i="4" s="1"/>
  <c r="D4" i="3"/>
  <c r="D5" i="3"/>
  <c r="D16" i="3"/>
  <c r="G40" i="3"/>
  <c r="D32" i="3"/>
  <c r="D34" i="3" s="1"/>
  <c r="G81" i="3"/>
  <c r="C90" i="3"/>
  <c r="C92" i="3" s="1"/>
  <c r="F97" i="3"/>
  <c r="H111" i="3"/>
  <c r="G121" i="3"/>
  <c r="I152" i="3"/>
  <c r="D159" i="3"/>
  <c r="J166" i="3"/>
  <c r="K166" i="3" s="1"/>
  <c r="L166" i="3" s="1"/>
  <c r="M166" i="3" s="1"/>
  <c r="N166" i="3" s="1"/>
  <c r="J170" i="3"/>
  <c r="K170" i="3" s="1"/>
  <c r="L170" i="3" s="1"/>
  <c r="M170" i="3" s="1"/>
  <c r="N170" i="3" s="1"/>
  <c r="F175" i="3"/>
  <c r="F177" i="3" s="1"/>
  <c r="E7" i="4"/>
  <c r="E9" i="4" s="1"/>
  <c r="H24" i="4"/>
  <c r="J25" i="4"/>
  <c r="K25" i="4" s="1"/>
  <c r="L25" i="4" s="1"/>
  <c r="M25" i="4" s="1"/>
  <c r="N25" i="4" s="1"/>
  <c r="J28" i="4"/>
  <c r="K28" i="4" s="1"/>
  <c r="L28" i="4" s="1"/>
  <c r="M28" i="4" s="1"/>
  <c r="N28" i="4" s="1"/>
  <c r="E53" i="4"/>
  <c r="E55" i="4" s="1"/>
  <c r="J67" i="4"/>
  <c r="K67" i="4" s="1"/>
  <c r="L67" i="4" s="1"/>
  <c r="M67" i="4" s="1"/>
  <c r="N67" i="4" s="1"/>
  <c r="D44" i="4"/>
  <c r="C60" i="4"/>
  <c r="E43" i="4"/>
  <c r="E44" i="4" s="1"/>
  <c r="E70" i="4"/>
  <c r="D60" i="4"/>
  <c r="E66" i="4"/>
  <c r="E68" i="4" s="1"/>
  <c r="E69" i="4" s="1"/>
  <c r="F66" i="4"/>
  <c r="F68" i="4" s="1"/>
  <c r="F69" i="4" s="1"/>
  <c r="E60" i="4"/>
  <c r="C31" i="4"/>
  <c r="E64" i="4"/>
  <c r="H31" i="4"/>
  <c r="H44" i="4" s="1"/>
  <c r="F70" i="4"/>
  <c r="F43" i="4"/>
  <c r="F44" i="4" s="1"/>
  <c r="I31" i="4"/>
  <c r="I24" i="4"/>
  <c r="J23" i="4"/>
  <c r="E31" i="4"/>
  <c r="B70" i="4"/>
  <c r="F31" i="4"/>
  <c r="C43" i="4"/>
  <c r="C44" i="4" s="1"/>
  <c r="G43" i="4"/>
  <c r="B53" i="4"/>
  <c r="B55" i="4" s="1"/>
  <c r="B60" i="4"/>
  <c r="D70" i="4"/>
  <c r="F60" i="4"/>
  <c r="H70" i="4"/>
  <c r="B58" i="4"/>
  <c r="I70" i="4"/>
  <c r="J70" i="4" s="1"/>
  <c r="K70" i="4" s="1"/>
  <c r="L70" i="4" s="1"/>
  <c r="M70" i="4" s="1"/>
  <c r="N70" i="4" s="1"/>
  <c r="I43" i="4"/>
  <c r="H64" i="4"/>
  <c r="J33" i="4"/>
  <c r="G31" i="4"/>
  <c r="J56" i="4"/>
  <c r="N11" i="4"/>
  <c r="L11" i="4"/>
  <c r="L17" i="4"/>
  <c r="K18" i="4"/>
  <c r="D9" i="4"/>
  <c r="D11" i="4"/>
  <c r="G11" i="4"/>
  <c r="H9" i="4"/>
  <c r="H11" i="4"/>
  <c r="I9" i="4"/>
  <c r="I11" i="4"/>
  <c r="B9" i="4"/>
  <c r="B11" i="4"/>
  <c r="E11" i="4"/>
  <c r="F9" i="4"/>
  <c r="F11" i="4"/>
  <c r="K48" i="3"/>
  <c r="J50" i="3"/>
  <c r="F71" i="3"/>
  <c r="F81" i="3"/>
  <c r="B55" i="3"/>
  <c r="B57" i="3" s="1"/>
  <c r="C55" i="3"/>
  <c r="C57" i="3" s="1"/>
  <c r="I78" i="3"/>
  <c r="I77" i="3"/>
  <c r="I108" i="3"/>
  <c r="J107" i="3"/>
  <c r="I109" i="3"/>
  <c r="H137" i="3"/>
  <c r="H128" i="3"/>
  <c r="H136" i="3"/>
  <c r="D142" i="3"/>
  <c r="E142" i="3"/>
  <c r="F159" i="3"/>
  <c r="G158" i="3"/>
  <c r="F158" i="3"/>
  <c r="B182" i="3"/>
  <c r="B183" i="3"/>
  <c r="B184" i="3"/>
  <c r="G178" i="3"/>
  <c r="G187" i="3"/>
  <c r="G186" i="3"/>
  <c r="H203" i="3"/>
  <c r="H202" i="3"/>
  <c r="H201" i="3"/>
  <c r="H28" i="3"/>
  <c r="H30" i="3" s="1"/>
  <c r="J76" i="3"/>
  <c r="F98" i="3"/>
  <c r="G167" i="3"/>
  <c r="G169" i="3" s="1"/>
  <c r="H167" i="3"/>
  <c r="H169" i="3" s="1"/>
  <c r="I28" i="3"/>
  <c r="I30" i="3" s="1"/>
  <c r="C49" i="3"/>
  <c r="G99" i="3"/>
  <c r="G98" i="3"/>
  <c r="I199" i="3"/>
  <c r="G211" i="3"/>
  <c r="G212" i="3"/>
  <c r="H211" i="3"/>
  <c r="G203" i="3"/>
  <c r="J27" i="3"/>
  <c r="K27" i="3" s="1"/>
  <c r="L27" i="3" s="1"/>
  <c r="M27" i="3" s="1"/>
  <c r="N27" i="3" s="1"/>
  <c r="B46" i="3"/>
  <c r="D63" i="3"/>
  <c r="D65" i="3" s="1"/>
  <c r="E63" i="3"/>
  <c r="E65" i="3" s="1"/>
  <c r="H103" i="3"/>
  <c r="H102" i="3"/>
  <c r="H97" i="3"/>
  <c r="H101" i="3"/>
  <c r="C106" i="3"/>
  <c r="C97" i="3"/>
  <c r="C105" i="3"/>
  <c r="D134" i="3"/>
  <c r="G151" i="3"/>
  <c r="G147" i="3"/>
  <c r="G152" i="3"/>
  <c r="B162" i="3"/>
  <c r="J197" i="3"/>
  <c r="C24" i="3"/>
  <c r="C26" i="3" s="1"/>
  <c r="C46" i="3"/>
  <c r="B66" i="3"/>
  <c r="B71" i="3"/>
  <c r="B72" i="3"/>
  <c r="E84" i="3"/>
  <c r="E102" i="3"/>
  <c r="F84" i="3"/>
  <c r="F99" i="3"/>
  <c r="I103" i="3"/>
  <c r="I101" i="3"/>
  <c r="I102" i="3"/>
  <c r="I97" i="3"/>
  <c r="D97" i="3"/>
  <c r="D105" i="3"/>
  <c r="J114" i="3"/>
  <c r="K114" i="3" s="1"/>
  <c r="L114" i="3" s="1"/>
  <c r="M114" i="3" s="1"/>
  <c r="N114" i="3" s="1"/>
  <c r="I115" i="3"/>
  <c r="I137" i="3"/>
  <c r="F121" i="3"/>
  <c r="F123" i="3" s="1"/>
  <c r="E121" i="3"/>
  <c r="E123" i="3" s="1"/>
  <c r="E125" i="3"/>
  <c r="E127" i="3" s="1"/>
  <c r="F125" i="3"/>
  <c r="F127" i="3" s="1"/>
  <c r="H134" i="3"/>
  <c r="H132" i="3"/>
  <c r="H133" i="3"/>
  <c r="H151" i="3"/>
  <c r="E153" i="3"/>
  <c r="E162" i="3"/>
  <c r="G193" i="3"/>
  <c r="G184" i="3"/>
  <c r="G192" i="3"/>
  <c r="D206" i="3"/>
  <c r="D212" i="3"/>
  <c r="D196" i="3"/>
  <c r="E22" i="3"/>
  <c r="E50" i="3"/>
  <c r="D47" i="3"/>
  <c r="E46" i="3"/>
  <c r="C72" i="3"/>
  <c r="C71" i="3"/>
  <c r="J100" i="3"/>
  <c r="I134" i="3"/>
  <c r="I133" i="3"/>
  <c r="I132" i="3"/>
  <c r="I128" i="3"/>
  <c r="B156" i="3"/>
  <c r="B155" i="3"/>
  <c r="B147" i="3"/>
  <c r="D175" i="3"/>
  <c r="D177" i="3" s="1"/>
  <c r="E175" i="3"/>
  <c r="E177" i="3" s="1"/>
  <c r="H180" i="3"/>
  <c r="H179" i="3"/>
  <c r="H192" i="3"/>
  <c r="I192" i="3"/>
  <c r="H193" i="3"/>
  <c r="E196" i="3"/>
  <c r="K210" i="3"/>
  <c r="F47" i="3"/>
  <c r="F22" i="3"/>
  <c r="F50" i="3"/>
  <c r="C44" i="3"/>
  <c r="C35" i="3"/>
  <c r="E47" i="3"/>
  <c r="H55" i="3"/>
  <c r="H57" i="3" s="1"/>
  <c r="G123" i="3"/>
  <c r="J131" i="3"/>
  <c r="E146" i="3"/>
  <c r="E152" i="3"/>
  <c r="J150" i="3"/>
  <c r="C156" i="3"/>
  <c r="C147" i="3"/>
  <c r="C155" i="3"/>
  <c r="D155" i="3"/>
  <c r="E206" i="3"/>
  <c r="E197" i="3"/>
  <c r="E205" i="3"/>
  <c r="D35" i="3"/>
  <c r="D44" i="3"/>
  <c r="E53" i="3"/>
  <c r="I55" i="3"/>
  <c r="I57" i="3" s="1"/>
  <c r="E71" i="3"/>
  <c r="E72" i="3"/>
  <c r="E66" i="3"/>
  <c r="H123" i="3"/>
  <c r="B178" i="3"/>
  <c r="B187" i="3"/>
  <c r="B186" i="3"/>
  <c r="F205" i="3"/>
  <c r="E209" i="3"/>
  <c r="H22" i="3"/>
  <c r="H40" i="3"/>
  <c r="H50" i="3"/>
  <c r="I37" i="3"/>
  <c r="I36" i="3"/>
  <c r="F53" i="3"/>
  <c r="J54" i="3"/>
  <c r="K54" i="3" s="1"/>
  <c r="L54" i="3" s="1"/>
  <c r="M54" i="3" s="1"/>
  <c r="N54" i="3" s="1"/>
  <c r="H68" i="3"/>
  <c r="H67" i="3"/>
  <c r="F70" i="3"/>
  <c r="H86" i="3"/>
  <c r="H88" i="3" s="1"/>
  <c r="I86" i="3"/>
  <c r="I88" i="3" s="1"/>
  <c r="I121" i="3"/>
  <c r="I123" i="3" s="1"/>
  <c r="J120" i="3"/>
  <c r="K120" i="3" s="1"/>
  <c r="L120" i="3" s="1"/>
  <c r="M120" i="3" s="1"/>
  <c r="N120" i="3" s="1"/>
  <c r="H140" i="3"/>
  <c r="I151" i="3"/>
  <c r="F180" i="3"/>
  <c r="C178" i="3"/>
  <c r="C186" i="3"/>
  <c r="D202" i="3"/>
  <c r="G206" i="3"/>
  <c r="G197" i="3"/>
  <c r="G205" i="3"/>
  <c r="G53" i="3"/>
  <c r="I68" i="3"/>
  <c r="I67" i="3"/>
  <c r="B102" i="3"/>
  <c r="B103" i="3"/>
  <c r="D165" i="3"/>
  <c r="D183" i="3"/>
  <c r="D193" i="3"/>
  <c r="E165" i="3"/>
  <c r="D190" i="3"/>
  <c r="H206" i="3"/>
  <c r="H197" i="3"/>
  <c r="I198" i="3" s="1"/>
  <c r="H205" i="3"/>
  <c r="I205" i="3"/>
  <c r="E212" i="3"/>
  <c r="C65" i="3"/>
  <c r="J66" i="3"/>
  <c r="D72" i="3"/>
  <c r="G78" i="3"/>
  <c r="G77" i="3"/>
  <c r="D81" i="3"/>
  <c r="H96" i="3"/>
  <c r="E105" i="3"/>
  <c r="E140" i="3"/>
  <c r="E139" i="3"/>
  <c r="F139" i="3"/>
  <c r="K162" i="3"/>
  <c r="F39" i="3"/>
  <c r="F40" i="3"/>
  <c r="H77" i="3"/>
  <c r="E80" i="3"/>
  <c r="F80" i="3"/>
  <c r="E81" i="3"/>
  <c r="H109" i="3"/>
  <c r="H108" i="3"/>
  <c r="G111" i="3"/>
  <c r="F111" i="3"/>
  <c r="F103" i="3"/>
  <c r="G137" i="3"/>
  <c r="G128" i="3"/>
  <c r="G136" i="3"/>
  <c r="D143" i="3"/>
  <c r="L160" i="3"/>
  <c r="I63" i="3"/>
  <c r="I65" i="3" s="1"/>
  <c r="G71" i="3"/>
  <c r="G72" i="3"/>
  <c r="C75" i="3"/>
  <c r="E97" i="3"/>
  <c r="E106" i="3"/>
  <c r="I140" i="3"/>
  <c r="J138" i="3"/>
  <c r="I139" i="3"/>
  <c r="I201" i="3"/>
  <c r="F32" i="3"/>
  <c r="F34" i="3" s="1"/>
  <c r="E35" i="3"/>
  <c r="E44" i="3"/>
  <c r="D66" i="3"/>
  <c r="D75" i="3"/>
  <c r="J110" i="3"/>
  <c r="C136" i="3"/>
  <c r="C128" i="3"/>
  <c r="B192" i="3"/>
  <c r="B193" i="3"/>
  <c r="I24" i="3"/>
  <c r="I26" i="3" s="1"/>
  <c r="J23" i="3"/>
  <c r="K23" i="3" s="1"/>
  <c r="L23" i="3" s="1"/>
  <c r="M23" i="3" s="1"/>
  <c r="N23" i="3" s="1"/>
  <c r="J38" i="3"/>
  <c r="J8" i="3" s="1"/>
  <c r="I40" i="3"/>
  <c r="I41" i="3"/>
  <c r="G35" i="3"/>
  <c r="G44" i="3"/>
  <c r="G50" i="3"/>
  <c r="K71" i="3"/>
  <c r="L69" i="3"/>
  <c r="C84" i="3"/>
  <c r="E109" i="3"/>
  <c r="F108" i="3"/>
  <c r="E108" i="3"/>
  <c r="F115" i="3"/>
  <c r="G117" i="3"/>
  <c r="G119" i="3" s="1"/>
  <c r="E133" i="3"/>
  <c r="E137" i="3"/>
  <c r="C137" i="3"/>
  <c r="C146" i="3"/>
  <c r="C162" i="3"/>
  <c r="H184" i="3"/>
  <c r="H182" i="3"/>
  <c r="H187" i="3"/>
  <c r="H186" i="3"/>
  <c r="G208" i="3"/>
  <c r="G209" i="3"/>
  <c r="H80" i="3"/>
  <c r="H81" i="3"/>
  <c r="D30" i="3"/>
  <c r="F35" i="3"/>
  <c r="F44" i="3"/>
  <c r="C66" i="3"/>
  <c r="E75" i="3"/>
  <c r="G105" i="3"/>
  <c r="H105" i="3"/>
  <c r="D137" i="3"/>
  <c r="D136" i="3"/>
  <c r="G142" i="3"/>
  <c r="G134" i="3"/>
  <c r="G143" i="3"/>
  <c r="D147" i="3"/>
  <c r="D152" i="3"/>
  <c r="D153" i="3"/>
  <c r="D151" i="3"/>
  <c r="G156" i="3"/>
  <c r="C158" i="3"/>
  <c r="C159" i="3"/>
  <c r="F189" i="3"/>
  <c r="F190" i="3"/>
  <c r="G189" i="3"/>
  <c r="C192" i="3"/>
  <c r="I32" i="3"/>
  <c r="I34" i="3" s="1"/>
  <c r="H36" i="3"/>
  <c r="H43" i="3"/>
  <c r="H44" i="3"/>
  <c r="F68" i="3"/>
  <c r="F78" i="3"/>
  <c r="F77" i="3"/>
  <c r="I92" i="3"/>
  <c r="D112" i="3"/>
  <c r="G133" i="3"/>
  <c r="G115" i="3"/>
  <c r="B127" i="3"/>
  <c r="F128" i="3"/>
  <c r="F137" i="3"/>
  <c r="I143" i="3"/>
  <c r="J141" i="3"/>
  <c r="D146" i="3"/>
  <c r="D162" i="3"/>
  <c r="D156" i="3"/>
  <c r="C165" i="3"/>
  <c r="C183" i="3"/>
  <c r="I182" i="3"/>
  <c r="I186" i="3"/>
  <c r="E192" i="3"/>
  <c r="E184" i="3"/>
  <c r="K207" i="3"/>
  <c r="F75" i="3"/>
  <c r="D90" i="3"/>
  <c r="D92" i="3" s="1"/>
  <c r="E90" i="3"/>
  <c r="E92" i="3" s="1"/>
  <c r="F94" i="3"/>
  <c r="F96" i="3" s="1"/>
  <c r="C101" i="3"/>
  <c r="D101" i="3"/>
  <c r="I106" i="3"/>
  <c r="J104" i="3"/>
  <c r="I136" i="3"/>
  <c r="E149" i="3"/>
  <c r="G159" i="3"/>
  <c r="F161" i="3"/>
  <c r="F183" i="3"/>
  <c r="F193" i="3"/>
  <c r="G175" i="3"/>
  <c r="G177" i="3" s="1"/>
  <c r="H175" i="3"/>
  <c r="H177" i="3" s="1"/>
  <c r="F46" i="3"/>
  <c r="C50" i="3"/>
  <c r="D49" i="3"/>
  <c r="I70" i="3"/>
  <c r="J81" i="3"/>
  <c r="G84" i="3"/>
  <c r="H84" i="3"/>
  <c r="G102" i="3"/>
  <c r="C86" i="3"/>
  <c r="C88" i="3" s="1"/>
  <c r="G92" i="3"/>
  <c r="F156" i="3"/>
  <c r="F155" i="3"/>
  <c r="E156" i="3"/>
  <c r="C167" i="3"/>
  <c r="C169" i="3" s="1"/>
  <c r="D167" i="3"/>
  <c r="D169" i="3" s="1"/>
  <c r="L185" i="3"/>
  <c r="D50" i="3"/>
  <c r="E49" i="3"/>
  <c r="E55" i="3"/>
  <c r="E57" i="3" s="1"/>
  <c r="D77" i="3"/>
  <c r="K79" i="3"/>
  <c r="F88" i="3"/>
  <c r="E178" i="3"/>
  <c r="F179" i="3" s="1"/>
  <c r="E183" i="3"/>
  <c r="J188" i="3"/>
  <c r="K191" i="3"/>
  <c r="E203" i="3"/>
  <c r="E202" i="3"/>
  <c r="C208" i="3"/>
  <c r="D211" i="3"/>
  <c r="F24" i="3"/>
  <c r="F26" i="3" s="1"/>
  <c r="E28" i="3"/>
  <c r="E30" i="3" s="1"/>
  <c r="B41" i="3"/>
  <c r="B40" i="3"/>
  <c r="B39" i="3"/>
  <c r="H47" i="3"/>
  <c r="I94" i="3"/>
  <c r="I96" i="3" s="1"/>
  <c r="F101" i="3"/>
  <c r="G101" i="3"/>
  <c r="F102" i="3"/>
  <c r="C102" i="3"/>
  <c r="B109" i="3"/>
  <c r="I125" i="3"/>
  <c r="I127" i="3" s="1"/>
  <c r="B133" i="3"/>
  <c r="H156" i="3"/>
  <c r="J159" i="3"/>
  <c r="I161" i="3"/>
  <c r="I165" i="3"/>
  <c r="B206" i="3"/>
  <c r="B197" i="3"/>
  <c r="B205" i="3"/>
  <c r="D208" i="3"/>
  <c r="C212" i="3"/>
  <c r="J93" i="3"/>
  <c r="K93" i="3" s="1"/>
  <c r="L93" i="3" s="1"/>
  <c r="M93" i="3" s="1"/>
  <c r="N93" i="3" s="1"/>
  <c r="C108" i="3"/>
  <c r="J124" i="3"/>
  <c r="K124" i="3" s="1"/>
  <c r="L124" i="3" s="1"/>
  <c r="M124" i="3" s="1"/>
  <c r="N124" i="3" s="1"/>
  <c r="F133" i="3"/>
  <c r="D133" i="3"/>
  <c r="I147" i="3"/>
  <c r="J154" i="3"/>
  <c r="I156" i="3"/>
  <c r="K157" i="3"/>
  <c r="J162" i="3"/>
  <c r="H162" i="3"/>
  <c r="D178" i="3"/>
  <c r="G183" i="3"/>
  <c r="F196" i="3"/>
  <c r="C205" i="3"/>
  <c r="C197" i="3"/>
  <c r="C177" i="3"/>
  <c r="I179" i="3"/>
  <c r="J183" i="3"/>
  <c r="K181" i="3"/>
  <c r="D186" i="3"/>
  <c r="D187" i="3"/>
  <c r="K200" i="3"/>
  <c r="F197" i="3"/>
  <c r="F206" i="3"/>
  <c r="H208" i="3"/>
  <c r="C94" i="3"/>
  <c r="C96" i="3" s="1"/>
  <c r="C111" i="3"/>
  <c r="C125" i="3"/>
  <c r="C127" i="3" s="1"/>
  <c r="D125" i="3"/>
  <c r="D127" i="3" s="1"/>
  <c r="F140" i="3"/>
  <c r="C161" i="3"/>
  <c r="D189" i="3"/>
  <c r="E189" i="3"/>
  <c r="G39" i="3"/>
  <c r="K135" i="3"/>
  <c r="B152" i="3"/>
  <c r="B151" i="3"/>
  <c r="D161" i="3"/>
  <c r="K204" i="3"/>
  <c r="I81" i="3"/>
  <c r="H90" i="3"/>
  <c r="H92" i="3" s="1"/>
  <c r="B97" i="3"/>
  <c r="B105" i="3"/>
  <c r="G125" i="3"/>
  <c r="G127" i="3" s="1"/>
  <c r="C133" i="3"/>
  <c r="C132" i="3"/>
  <c r="B128" i="3"/>
  <c r="E151" i="3"/>
  <c r="B153" i="3"/>
  <c r="G162" i="3"/>
  <c r="B165" i="3"/>
  <c r="C182" i="3"/>
  <c r="I187" i="3"/>
  <c r="C201" i="3"/>
  <c r="E211" i="3"/>
  <c r="F182" i="3"/>
  <c r="I196" i="3"/>
  <c r="J195" i="3"/>
  <c r="K195" i="3" s="1"/>
  <c r="L195" i="3" s="1"/>
  <c r="M195" i="3" s="1"/>
  <c r="N195" i="3" s="1"/>
  <c r="F202" i="3"/>
  <c r="F201" i="3"/>
  <c r="C117" i="3"/>
  <c r="C119" i="3" s="1"/>
  <c r="H143" i="3"/>
  <c r="H142" i="3"/>
  <c r="E159" i="3"/>
  <c r="E158" i="3"/>
  <c r="E208" i="3"/>
  <c r="B7" i="3"/>
  <c r="B10" i="3"/>
  <c r="B13" i="3"/>
  <c r="B16" i="3"/>
  <c r="B19" i="3"/>
  <c r="C7" i="3"/>
  <c r="C10" i="3"/>
  <c r="C13" i="3"/>
  <c r="C16" i="3"/>
  <c r="C19" i="3"/>
  <c r="I99" i="1"/>
  <c r="H101" i="1"/>
  <c r="I100" i="1"/>
  <c r="I101" i="1" s="1"/>
  <c r="B128" i="1"/>
  <c r="B135" i="1" s="1"/>
  <c r="H168" i="1"/>
  <c r="H169" i="1" s="1"/>
  <c r="F183" i="1"/>
  <c r="F128" i="1"/>
  <c r="G183" i="1"/>
  <c r="G128" i="1"/>
  <c r="D197" i="1"/>
  <c r="C197" i="1"/>
  <c r="H128" i="1"/>
  <c r="D189" i="1"/>
  <c r="C189" i="1"/>
  <c r="C123" i="1"/>
  <c r="C195" i="1" s="1"/>
  <c r="H167" i="1"/>
  <c r="D195" i="1"/>
  <c r="C115" i="1"/>
  <c r="E195" i="1"/>
  <c r="B98" i="1"/>
  <c r="B100" i="1" s="1"/>
  <c r="B101" i="1" s="1"/>
  <c r="D187" i="1"/>
  <c r="D128" i="1"/>
  <c r="F195" i="1"/>
  <c r="C168" i="1"/>
  <c r="C169" i="1" s="1"/>
  <c r="C190" i="1"/>
  <c r="C198" i="1"/>
  <c r="C98" i="1"/>
  <c r="C100" i="1" s="1"/>
  <c r="C101" i="1" s="1"/>
  <c r="E187" i="1"/>
  <c r="C191" i="1"/>
  <c r="G195" i="1"/>
  <c r="D168" i="1"/>
  <c r="D169" i="1" s="1"/>
  <c r="D98" i="1"/>
  <c r="D100" i="1" s="1"/>
  <c r="D101" i="1" s="1"/>
  <c r="E167" i="1"/>
  <c r="E168" i="1"/>
  <c r="E169" i="1" s="1"/>
  <c r="C188" i="1"/>
  <c r="E98" i="1"/>
  <c r="E100" i="1" s="1"/>
  <c r="E101" i="1" s="1"/>
  <c r="F167" i="1"/>
  <c r="F168" i="1" s="1"/>
  <c r="F169" i="1" s="1"/>
  <c r="F98" i="1"/>
  <c r="F100" i="1" s="1"/>
  <c r="F101" i="1" s="1"/>
  <c r="G168" i="1"/>
  <c r="G169" i="1" s="1"/>
  <c r="E128" i="1"/>
  <c r="K11" i="3" l="1"/>
  <c r="J5" i="3"/>
  <c r="K5" i="3" s="1"/>
  <c r="M48" i="4"/>
  <c r="M11" i="4"/>
  <c r="M12" i="4" s="1"/>
  <c r="M14" i="4" s="1"/>
  <c r="M49" i="4" s="1"/>
  <c r="G67" i="3"/>
  <c r="G68" i="3"/>
  <c r="F7" i="3"/>
  <c r="F6" i="3"/>
  <c r="B66" i="4"/>
  <c r="B68" i="4" s="1"/>
  <c r="B69" i="4" s="1"/>
  <c r="K59" i="4"/>
  <c r="B44" i="4"/>
  <c r="K8" i="3"/>
  <c r="J10" i="3"/>
  <c r="K73" i="3"/>
  <c r="J75" i="3"/>
  <c r="K45" i="3"/>
  <c r="J14" i="3"/>
  <c r="J47" i="3"/>
  <c r="C9" i="4"/>
  <c r="L42" i="3"/>
  <c r="K44" i="3"/>
  <c r="J64" i="4"/>
  <c r="B36" i="3"/>
  <c r="B37" i="3"/>
  <c r="D130" i="3"/>
  <c r="D198" i="3"/>
  <c r="K11" i="4"/>
  <c r="K12" i="4" s="1"/>
  <c r="J34" i="4"/>
  <c r="K34" i="4" s="1"/>
  <c r="L34" i="4" s="1"/>
  <c r="M34" i="4" s="1"/>
  <c r="N34" i="4" s="1"/>
  <c r="J35" i="4"/>
  <c r="K35" i="4" s="1"/>
  <c r="L35" i="4" s="1"/>
  <c r="M35" i="4" s="1"/>
  <c r="N35" i="4" s="1"/>
  <c r="G7" i="3"/>
  <c r="G6" i="3"/>
  <c r="H6" i="3"/>
  <c r="D66" i="4"/>
  <c r="D68" i="4" s="1"/>
  <c r="D69" i="4" s="1"/>
  <c r="I66" i="4"/>
  <c r="I68" i="4" s="1"/>
  <c r="I69" i="4" s="1"/>
  <c r="J69" i="4" s="1"/>
  <c r="K69" i="4" s="1"/>
  <c r="L69" i="4" s="1"/>
  <c r="M69" i="4" s="1"/>
  <c r="N69" i="4" s="1"/>
  <c r="I180" i="3"/>
  <c r="J178" i="3"/>
  <c r="I7" i="3"/>
  <c r="I6" i="3"/>
  <c r="J3" i="4"/>
  <c r="J37" i="4"/>
  <c r="K37" i="4" s="1"/>
  <c r="L37" i="4" s="1"/>
  <c r="M37" i="4" s="1"/>
  <c r="N37" i="4" s="1"/>
  <c r="J29" i="4"/>
  <c r="K29" i="4" s="1"/>
  <c r="L29" i="4" s="1"/>
  <c r="M29" i="4" s="1"/>
  <c r="N29" i="4" s="1"/>
  <c r="J30" i="4"/>
  <c r="K30" i="4" s="1"/>
  <c r="L30" i="4" s="1"/>
  <c r="M30" i="4" s="1"/>
  <c r="N30" i="4" s="1"/>
  <c r="K35" i="3"/>
  <c r="J37" i="3"/>
  <c r="J3" i="3"/>
  <c r="K3" i="3" s="1"/>
  <c r="L3" i="3" s="1"/>
  <c r="M3" i="3" s="1"/>
  <c r="N3" i="3" s="1"/>
  <c r="J40" i="4"/>
  <c r="K40" i="4" s="1"/>
  <c r="L40" i="4" s="1"/>
  <c r="M40" i="4" s="1"/>
  <c r="N40" i="4" s="1"/>
  <c r="J17" i="3"/>
  <c r="D7" i="3"/>
  <c r="D6" i="3"/>
  <c r="H66" i="4"/>
  <c r="H68" i="4" s="1"/>
  <c r="H69" i="4" s="1"/>
  <c r="J11" i="4"/>
  <c r="J21" i="4"/>
  <c r="J31" i="4" s="1"/>
  <c r="J36" i="4"/>
  <c r="K36" i="4" s="1"/>
  <c r="L36" i="4" s="1"/>
  <c r="M36" i="4" s="1"/>
  <c r="N36" i="4" s="1"/>
  <c r="J26" i="4"/>
  <c r="K26" i="4" s="1"/>
  <c r="L26" i="4" s="1"/>
  <c r="M26" i="4" s="1"/>
  <c r="N26" i="4" s="1"/>
  <c r="J27" i="4"/>
  <c r="K27" i="4" s="1"/>
  <c r="L27" i="4" s="1"/>
  <c r="M27" i="4" s="1"/>
  <c r="N27" i="4" s="1"/>
  <c r="E6" i="3"/>
  <c r="K21" i="4"/>
  <c r="J24" i="4"/>
  <c r="K23" i="4"/>
  <c r="K56" i="4"/>
  <c r="J58" i="4"/>
  <c r="K60" i="4"/>
  <c r="K64" i="4"/>
  <c r="L59" i="4"/>
  <c r="G44" i="4"/>
  <c r="J43" i="4"/>
  <c r="K33" i="4"/>
  <c r="I44" i="4"/>
  <c r="N48" i="4"/>
  <c r="N53" i="4" s="1"/>
  <c r="N55" i="4" s="1"/>
  <c r="L18" i="4"/>
  <c r="M17" i="4"/>
  <c r="L12" i="4"/>
  <c r="L14" i="4" s="1"/>
  <c r="J12" i="4"/>
  <c r="J14" i="4"/>
  <c r="N12" i="4"/>
  <c r="N14" i="4" s="1"/>
  <c r="N49" i="4" s="1"/>
  <c r="C12" i="4"/>
  <c r="C14" i="4"/>
  <c r="C19" i="4" s="1"/>
  <c r="B12" i="4"/>
  <c r="B14" i="4"/>
  <c r="B19" i="4" s="1"/>
  <c r="I12" i="4"/>
  <c r="I14" i="4" s="1"/>
  <c r="I19" i="4" s="1"/>
  <c r="H12" i="4"/>
  <c r="H14" i="4" s="1"/>
  <c r="H19" i="4" s="1"/>
  <c r="G12" i="4"/>
  <c r="G14" i="4" s="1"/>
  <c r="G19" i="4" s="1"/>
  <c r="E12" i="4"/>
  <c r="E14" i="4" s="1"/>
  <c r="E19" i="4" s="1"/>
  <c r="D12" i="4"/>
  <c r="D14" i="4"/>
  <c r="D19" i="4" s="1"/>
  <c r="F12" i="4"/>
  <c r="F14" i="4" s="1"/>
  <c r="F19" i="4" s="1"/>
  <c r="J7" i="3"/>
  <c r="K13" i="3"/>
  <c r="L11" i="3"/>
  <c r="D179" i="3"/>
  <c r="D180" i="3"/>
  <c r="F36" i="3"/>
  <c r="F37" i="3"/>
  <c r="K138" i="3"/>
  <c r="J140" i="3"/>
  <c r="E67" i="3"/>
  <c r="E68" i="3"/>
  <c r="F67" i="3"/>
  <c r="J202" i="3"/>
  <c r="K209" i="3"/>
  <c r="L207" i="3"/>
  <c r="D148" i="3"/>
  <c r="D149" i="3"/>
  <c r="E148" i="3"/>
  <c r="C129" i="3"/>
  <c r="C130" i="3"/>
  <c r="F129" i="3"/>
  <c r="F130" i="3"/>
  <c r="D129" i="3"/>
  <c r="K66" i="3"/>
  <c r="J68" i="3"/>
  <c r="K150" i="3"/>
  <c r="J153" i="3"/>
  <c r="J152" i="3"/>
  <c r="K212" i="3"/>
  <c r="L210" i="3"/>
  <c r="J199" i="3"/>
  <c r="K197" i="3"/>
  <c r="L157" i="3"/>
  <c r="K159" i="3"/>
  <c r="G37" i="3"/>
  <c r="G36" i="3"/>
  <c r="J206" i="3"/>
  <c r="J212" i="3"/>
  <c r="I129" i="3"/>
  <c r="J128" i="3"/>
  <c r="I130" i="3"/>
  <c r="B98" i="3"/>
  <c r="B99" i="3"/>
  <c r="K184" i="3"/>
  <c r="K183" i="3"/>
  <c r="L181" i="3"/>
  <c r="B198" i="3"/>
  <c r="B199" i="3"/>
  <c r="M185" i="3"/>
  <c r="L187" i="3"/>
  <c r="J112" i="3"/>
  <c r="K110" i="3"/>
  <c r="J156" i="3"/>
  <c r="K154" i="3"/>
  <c r="K104" i="3"/>
  <c r="J106" i="3"/>
  <c r="E98" i="3"/>
  <c r="E99" i="3"/>
  <c r="J134" i="3"/>
  <c r="K131" i="3"/>
  <c r="J133" i="3"/>
  <c r="G148" i="3"/>
  <c r="G149" i="3"/>
  <c r="I149" i="3"/>
  <c r="I148" i="3"/>
  <c r="J147" i="3"/>
  <c r="K193" i="3"/>
  <c r="L191" i="3"/>
  <c r="J41" i="3"/>
  <c r="J40" i="3"/>
  <c r="K38" i="3"/>
  <c r="D67" i="3"/>
  <c r="D68" i="3"/>
  <c r="D36" i="3"/>
  <c r="D37" i="3"/>
  <c r="H129" i="3"/>
  <c r="H130" i="3"/>
  <c r="K206" i="3"/>
  <c r="L204" i="3"/>
  <c r="J190" i="3"/>
  <c r="K188" i="3"/>
  <c r="H198" i="3"/>
  <c r="H199" i="3"/>
  <c r="J102" i="3"/>
  <c r="J103" i="3"/>
  <c r="K100" i="3"/>
  <c r="C199" i="3"/>
  <c r="C198" i="3"/>
  <c r="J209" i="3"/>
  <c r="E36" i="3"/>
  <c r="E37" i="3"/>
  <c r="G199" i="3"/>
  <c r="G198" i="3"/>
  <c r="E198" i="3"/>
  <c r="E199" i="3"/>
  <c r="G180" i="3"/>
  <c r="G179" i="3"/>
  <c r="K203" i="3"/>
  <c r="K202" i="3"/>
  <c r="L200" i="3"/>
  <c r="C180" i="3"/>
  <c r="C179" i="3"/>
  <c r="C148" i="3"/>
  <c r="C149" i="3"/>
  <c r="B149" i="3"/>
  <c r="B148" i="3"/>
  <c r="I98" i="3"/>
  <c r="J97" i="3"/>
  <c r="I99" i="3"/>
  <c r="H99" i="3"/>
  <c r="H98" i="3"/>
  <c r="G130" i="3"/>
  <c r="G129" i="3"/>
  <c r="E180" i="3"/>
  <c r="E179" i="3"/>
  <c r="C37" i="3"/>
  <c r="C36" i="3"/>
  <c r="C99" i="3"/>
  <c r="C98" i="3"/>
  <c r="K107" i="3"/>
  <c r="J109" i="3"/>
  <c r="J137" i="3"/>
  <c r="C67" i="3"/>
  <c r="C68" i="3"/>
  <c r="M69" i="3"/>
  <c r="L71" i="3"/>
  <c r="L162" i="3"/>
  <c r="M160" i="3"/>
  <c r="B179" i="3"/>
  <c r="B180" i="3"/>
  <c r="B129" i="3"/>
  <c r="B130" i="3"/>
  <c r="L135" i="3"/>
  <c r="K137" i="3"/>
  <c r="F198" i="3"/>
  <c r="F199" i="3"/>
  <c r="H148" i="3"/>
  <c r="L79" i="3"/>
  <c r="L72" i="3" s="1"/>
  <c r="K81" i="3"/>
  <c r="J143" i="3"/>
  <c r="K141" i="3"/>
  <c r="D98" i="3"/>
  <c r="D99" i="3"/>
  <c r="B68" i="3"/>
  <c r="B67" i="3"/>
  <c r="J78" i="3"/>
  <c r="K76" i="3"/>
  <c r="K50" i="3"/>
  <c r="L48" i="3"/>
  <c r="H135" i="1"/>
  <c r="H200" i="1"/>
  <c r="C187" i="1"/>
  <c r="C128" i="1"/>
  <c r="D200" i="1"/>
  <c r="D135" i="1"/>
  <c r="G135" i="1"/>
  <c r="G200" i="1"/>
  <c r="F135" i="1"/>
  <c r="F200" i="1"/>
  <c r="E200" i="1"/>
  <c r="E135" i="1"/>
  <c r="M53" i="4" l="1"/>
  <c r="M55" i="4" s="1"/>
  <c r="L19" i="4"/>
  <c r="L49" i="4"/>
  <c r="L53" i="4" s="1"/>
  <c r="L55" i="4" s="1"/>
  <c r="J44" i="4"/>
  <c r="K14" i="4"/>
  <c r="J16" i="3"/>
  <c r="K14" i="3"/>
  <c r="K3" i="4"/>
  <c r="J9" i="4"/>
  <c r="K47" i="3"/>
  <c r="L45" i="3"/>
  <c r="L44" i="3"/>
  <c r="M42" i="3"/>
  <c r="J19" i="4"/>
  <c r="J49" i="4"/>
  <c r="J53" i="4" s="1"/>
  <c r="J55" i="4" s="1"/>
  <c r="L35" i="3"/>
  <c r="K37" i="3"/>
  <c r="J66" i="4"/>
  <c r="J68" i="4" s="1"/>
  <c r="K75" i="3"/>
  <c r="L73" i="3"/>
  <c r="K17" i="3"/>
  <c r="J19" i="3"/>
  <c r="J180" i="3"/>
  <c r="K178" i="3"/>
  <c r="L8" i="3"/>
  <c r="K10" i="3"/>
  <c r="J13" i="3"/>
  <c r="L60" i="4"/>
  <c r="M59" i="4"/>
  <c r="L64" i="4"/>
  <c r="K58" i="4"/>
  <c r="L56" i="4"/>
  <c r="K24" i="4"/>
  <c r="L23" i="4"/>
  <c r="L21" i="4"/>
  <c r="K31" i="4"/>
  <c r="K43" i="4"/>
  <c r="L33" i="4"/>
  <c r="M18" i="4"/>
  <c r="M19" i="4"/>
  <c r="N17" i="4"/>
  <c r="M11" i="3"/>
  <c r="L13" i="3"/>
  <c r="K7" i="3"/>
  <c r="L5" i="3"/>
  <c r="K68" i="3"/>
  <c r="L66" i="3"/>
  <c r="K40" i="3"/>
  <c r="K41" i="3"/>
  <c r="L38" i="3"/>
  <c r="K78" i="3"/>
  <c r="L76" i="3"/>
  <c r="M204" i="3"/>
  <c r="L206" i="3"/>
  <c r="K106" i="3"/>
  <c r="L104" i="3"/>
  <c r="M135" i="3"/>
  <c r="L137" i="3"/>
  <c r="J149" i="3"/>
  <c r="K147" i="3"/>
  <c r="L154" i="3"/>
  <c r="K156" i="3"/>
  <c r="K109" i="3"/>
  <c r="L107" i="3"/>
  <c r="J130" i="3"/>
  <c r="K128" i="3"/>
  <c r="M207" i="3"/>
  <c r="L209" i="3"/>
  <c r="M162" i="3"/>
  <c r="N160" i="3"/>
  <c r="N162" i="3" s="1"/>
  <c r="M187" i="3"/>
  <c r="N185" i="3"/>
  <c r="N187" i="3" s="1"/>
  <c r="L131" i="3"/>
  <c r="K133" i="3"/>
  <c r="K134" i="3"/>
  <c r="M79" i="3"/>
  <c r="L81" i="3"/>
  <c r="M48" i="3"/>
  <c r="L50" i="3"/>
  <c r="L183" i="3"/>
  <c r="L184" i="3"/>
  <c r="M181" i="3"/>
  <c r="N69" i="3"/>
  <c r="M71" i="3"/>
  <c r="L188" i="3"/>
  <c r="K190" i="3"/>
  <c r="L159" i="3"/>
  <c r="M157" i="3"/>
  <c r="L193" i="3"/>
  <c r="M191" i="3"/>
  <c r="K199" i="3"/>
  <c r="L197" i="3"/>
  <c r="L138" i="3"/>
  <c r="K140" i="3"/>
  <c r="L203" i="3"/>
  <c r="M200" i="3"/>
  <c r="L202" i="3"/>
  <c r="L212" i="3"/>
  <c r="M210" i="3"/>
  <c r="L110" i="3"/>
  <c r="K112" i="3"/>
  <c r="K143" i="3"/>
  <c r="L141" i="3"/>
  <c r="K97" i="3"/>
  <c r="J99" i="3"/>
  <c r="K103" i="3"/>
  <c r="L100" i="3"/>
  <c r="K102" i="3"/>
  <c r="K153" i="3"/>
  <c r="K152" i="3"/>
  <c r="L150" i="3"/>
  <c r="E207" i="1"/>
  <c r="E136" i="1"/>
  <c r="F207" i="1"/>
  <c r="F136" i="1"/>
  <c r="G207" i="1"/>
  <c r="G136" i="1"/>
  <c r="D136" i="1"/>
  <c r="C200" i="1"/>
  <c r="C135" i="1"/>
  <c r="H207" i="1"/>
  <c r="H136" i="1"/>
  <c r="L178" i="3" l="1"/>
  <c r="K180" i="3"/>
  <c r="M45" i="3"/>
  <c r="L47" i="3"/>
  <c r="M73" i="3"/>
  <c r="L75" i="3"/>
  <c r="K16" i="3"/>
  <c r="L14" i="3"/>
  <c r="L17" i="3"/>
  <c r="K19" i="3"/>
  <c r="L3" i="4"/>
  <c r="K9" i="4"/>
  <c r="K19" i="4"/>
  <c r="K49" i="4"/>
  <c r="K53" i="4" s="1"/>
  <c r="K55" i="4" s="1"/>
  <c r="K66" i="4" s="1"/>
  <c r="K68" i="4" s="1"/>
  <c r="M35" i="3"/>
  <c r="L37" i="3"/>
  <c r="K44" i="4"/>
  <c r="M8" i="3"/>
  <c r="L10" i="3"/>
  <c r="N42" i="3"/>
  <c r="N44" i="3" s="1"/>
  <c r="M44" i="3"/>
  <c r="L31" i="4"/>
  <c r="M21" i="4"/>
  <c r="L24" i="4"/>
  <c r="M23" i="4"/>
  <c r="L58" i="4"/>
  <c r="L66" i="4" s="1"/>
  <c r="L68" i="4" s="1"/>
  <c r="M56" i="4"/>
  <c r="M64" i="4"/>
  <c r="M60" i="4"/>
  <c r="N59" i="4"/>
  <c r="M33" i="4"/>
  <c r="L43" i="4"/>
  <c r="N19" i="4"/>
  <c r="N18" i="4"/>
  <c r="L7" i="3"/>
  <c r="M5" i="3"/>
  <c r="N11" i="3"/>
  <c r="N13" i="3" s="1"/>
  <c r="M13" i="3"/>
  <c r="M141" i="3"/>
  <c r="L143" i="3"/>
  <c r="M138" i="3"/>
  <c r="L140" i="3"/>
  <c r="M184" i="3"/>
  <c r="M183" i="3"/>
  <c r="N181" i="3"/>
  <c r="K149" i="3"/>
  <c r="L147" i="3"/>
  <c r="M197" i="3"/>
  <c r="L199" i="3"/>
  <c r="L68" i="3"/>
  <c r="M66" i="3"/>
  <c r="L112" i="3"/>
  <c r="M110" i="3"/>
  <c r="N191" i="3"/>
  <c r="N193" i="3" s="1"/>
  <c r="M193" i="3"/>
  <c r="N207" i="3"/>
  <c r="N209" i="3" s="1"/>
  <c r="M209" i="3"/>
  <c r="M137" i="3"/>
  <c r="N135" i="3"/>
  <c r="N137" i="3" s="1"/>
  <c r="L153" i="3"/>
  <c r="L152" i="3"/>
  <c r="M150" i="3"/>
  <c r="M50" i="3"/>
  <c r="N48" i="3"/>
  <c r="N50" i="3" s="1"/>
  <c r="L106" i="3"/>
  <c r="M104" i="3"/>
  <c r="N157" i="3"/>
  <c r="N159" i="3" s="1"/>
  <c r="M159" i="3"/>
  <c r="M212" i="3"/>
  <c r="N210" i="3"/>
  <c r="N212" i="3" s="1"/>
  <c r="M81" i="3"/>
  <c r="N79" i="3"/>
  <c r="N81" i="3" s="1"/>
  <c r="L128" i="3"/>
  <c r="K130" i="3"/>
  <c r="N204" i="3"/>
  <c r="N206" i="3" s="1"/>
  <c r="M206" i="3"/>
  <c r="L103" i="3"/>
  <c r="L102" i="3"/>
  <c r="M100" i="3"/>
  <c r="L190" i="3"/>
  <c r="M188" i="3"/>
  <c r="M107" i="3"/>
  <c r="L109" i="3"/>
  <c r="L78" i="3"/>
  <c r="M76" i="3"/>
  <c r="M203" i="3"/>
  <c r="N200" i="3"/>
  <c r="M202" i="3"/>
  <c r="M72" i="3"/>
  <c r="L134" i="3"/>
  <c r="L133" i="3"/>
  <c r="M131" i="3"/>
  <c r="L41" i="3"/>
  <c r="L40" i="3"/>
  <c r="M38" i="3"/>
  <c r="L97" i="3"/>
  <c r="K99" i="3"/>
  <c r="N72" i="3"/>
  <c r="N71" i="3"/>
  <c r="L156" i="3"/>
  <c r="M154" i="3"/>
  <c r="C207" i="1"/>
  <c r="C136" i="1"/>
  <c r="D207" i="1"/>
  <c r="J1" i="3"/>
  <c r="K1" i="3" s="1"/>
  <c r="L1" i="3" s="1"/>
  <c r="M1" i="3" s="1"/>
  <c r="N1" i="3" s="1"/>
  <c r="H1" i="3"/>
  <c r="G1" i="3" s="1"/>
  <c r="F1" i="3" s="1"/>
  <c r="E1" i="3" s="1"/>
  <c r="D1" i="3" s="1"/>
  <c r="C1" i="3" s="1"/>
  <c r="B1" i="3" s="1"/>
  <c r="M3" i="4" l="1"/>
  <c r="M24" i="4" s="1"/>
  <c r="L9" i="4"/>
  <c r="L44" i="4"/>
  <c r="L19" i="3"/>
  <c r="M17" i="3"/>
  <c r="M14" i="3"/>
  <c r="L16" i="3"/>
  <c r="M10" i="3"/>
  <c r="N8" i="3"/>
  <c r="N10" i="3" s="1"/>
  <c r="N73" i="3"/>
  <c r="N75" i="3" s="1"/>
  <c r="M75" i="3"/>
  <c r="M37" i="3"/>
  <c r="N35" i="3"/>
  <c r="N37" i="3" s="1"/>
  <c r="N45" i="3"/>
  <c r="N47" i="3" s="1"/>
  <c r="M47" i="3"/>
  <c r="L180" i="3"/>
  <c r="M178" i="3"/>
  <c r="N33" i="4"/>
  <c r="N43" i="4" s="1"/>
  <c r="M43" i="4"/>
  <c r="N64" i="4"/>
  <c r="N60" i="4"/>
  <c r="M58" i="4"/>
  <c r="M66" i="4" s="1"/>
  <c r="M68" i="4" s="1"/>
  <c r="N56" i="4"/>
  <c r="N58" i="4" s="1"/>
  <c r="N66" i="4" s="1"/>
  <c r="N68" i="4" s="1"/>
  <c r="N23" i="4"/>
  <c r="M31" i="4"/>
  <c r="N21" i="4"/>
  <c r="N31" i="4" s="1"/>
  <c r="M7" i="3"/>
  <c r="N5" i="3"/>
  <c r="N7" i="3" s="1"/>
  <c r="N203" i="3"/>
  <c r="N202" i="3"/>
  <c r="M112" i="3"/>
  <c r="N110" i="3"/>
  <c r="N112" i="3" s="1"/>
  <c r="M140" i="3"/>
  <c r="N138" i="3"/>
  <c r="N140" i="3" s="1"/>
  <c r="N76" i="3"/>
  <c r="N78" i="3" s="1"/>
  <c r="M78" i="3"/>
  <c r="L130" i="3"/>
  <c r="M128" i="3"/>
  <c r="N66" i="3"/>
  <c r="N68" i="3" s="1"/>
  <c r="M68" i="3"/>
  <c r="M143" i="3"/>
  <c r="N141" i="3"/>
  <c r="N143" i="3" s="1"/>
  <c r="M97" i="3"/>
  <c r="L99" i="3"/>
  <c r="M153" i="3"/>
  <c r="M152" i="3"/>
  <c r="N150" i="3"/>
  <c r="M41" i="3"/>
  <c r="N38" i="3"/>
  <c r="M40" i="3"/>
  <c r="M109" i="3"/>
  <c r="N107" i="3"/>
  <c r="N109" i="3" s="1"/>
  <c r="M199" i="3"/>
  <c r="N197" i="3"/>
  <c r="N199" i="3" s="1"/>
  <c r="N188" i="3"/>
  <c r="N190" i="3" s="1"/>
  <c r="M190" i="3"/>
  <c r="L149" i="3"/>
  <c r="M147" i="3"/>
  <c r="M134" i="3"/>
  <c r="N131" i="3"/>
  <c r="M133" i="3"/>
  <c r="M102" i="3"/>
  <c r="M103" i="3"/>
  <c r="N100" i="3"/>
  <c r="N184" i="3"/>
  <c r="N183" i="3"/>
  <c r="M106" i="3"/>
  <c r="N104" i="3"/>
  <c r="N106" i="3" s="1"/>
  <c r="N154" i="3"/>
  <c r="N156" i="3" s="1"/>
  <c r="M156" i="3"/>
  <c r="H58" i="1"/>
  <c r="I58" i="1"/>
  <c r="H45" i="1"/>
  <c r="H59" i="1" s="1"/>
  <c r="I45" i="1"/>
  <c r="H30" i="1"/>
  <c r="H36" i="1" s="1"/>
  <c r="I30" i="1"/>
  <c r="I36" i="1" s="1"/>
  <c r="H7" i="1"/>
  <c r="I7" i="1"/>
  <c r="H4" i="1"/>
  <c r="H10" i="1" s="1"/>
  <c r="I4" i="1"/>
  <c r="N3" i="4" l="1"/>
  <c r="N9" i="4" s="1"/>
  <c r="M9" i="4"/>
  <c r="N14" i="3"/>
  <c r="N16" i="3" s="1"/>
  <c r="M16" i="3"/>
  <c r="N178" i="3"/>
  <c r="N180" i="3" s="1"/>
  <c r="M180" i="3"/>
  <c r="M19" i="3"/>
  <c r="N17" i="3"/>
  <c r="N19" i="3" s="1"/>
  <c r="M44" i="4"/>
  <c r="N44" i="4"/>
  <c r="M99" i="3"/>
  <c r="N97" i="3"/>
  <c r="N99" i="3" s="1"/>
  <c r="N103" i="3"/>
  <c r="N102" i="3"/>
  <c r="M130" i="3"/>
  <c r="N128" i="3"/>
  <c r="N130" i="3" s="1"/>
  <c r="N41" i="3"/>
  <c r="N40" i="3"/>
  <c r="N134" i="3"/>
  <c r="N133" i="3"/>
  <c r="N152" i="3"/>
  <c r="N153" i="3"/>
  <c r="M149" i="3"/>
  <c r="N147" i="3"/>
  <c r="N149" i="3" s="1"/>
  <c r="I10" i="1"/>
  <c r="H12" i="1"/>
  <c r="H20" i="1" s="1"/>
  <c r="I12" i="1"/>
  <c r="I20" i="1" s="1"/>
  <c r="I59" i="1"/>
  <c r="I60" i="1" s="1"/>
  <c r="H60" i="1"/>
  <c r="N24" i="4" l="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1C454546-BCCD-483D-98E5-0D9BB123AAD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<sst xmlns="http://schemas.openxmlformats.org/spreadsheetml/2006/main" count="521" uniqueCount="237">
  <si>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</si>
  <si>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</si>
  <si>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</si>
  <si>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</si>
  <si>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</si>
  <si>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</si>
  <si>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</si>
  <si>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</si>
  <si>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</si>
  <si>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</si>
  <si>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</si>
  <si>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</si>
  <si>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</si>
  <si>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</si>
  <si>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</si>
  <si>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</si>
  <si>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</si>
  <si>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</si>
  <si>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</si>
  <si>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</si>
  <si>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</si>
  <si>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</si>
  <si>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</si>
  <si>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</si>
  <si>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</si>
  <si>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</si>
  <si>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</si>
  <si>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</si>
  <si>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</si>
  <si>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</si>
  <si>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</si>
  <si>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</si>
  <si>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</si>
  <si>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</si>
  <si>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</si>
  <si>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</si>
  <si>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</si>
  <si>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</si>
  <si>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</si>
  <si>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</si>
  <si>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</si>
  <si>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</si>
  <si>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</si>
  <si>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</si>
  <si>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</si>
  <si>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</si>
  <si>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</si>
  <si>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</si>
  <si>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</si>
  <si>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</si>
  <si>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</si>
  <si>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</si>
  <si>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</si>
  <si>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</si>
  <si>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</si>
  <si>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</si>
  <si>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</si>
  <si>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</si>
  <si>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</si>
  <si>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</si>
  <si>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</si>
  <si>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</si>
  <si>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</si>
  <si>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</si>
  <si>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</si>
  <si>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</si>
  <si>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</si>
  <si>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</si>
  <si>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</si>
  <si>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</si>
  <si>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</si>
  <si>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</si>
  <si>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</si>
  <si>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</si>
  <si>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</si>
  <si>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</si>
  <si>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</si>
  <si>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</si>
  <si>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</si>
  <si>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</si>
  <si>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</si>
  <si>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</si>
  <si>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</si>
  <si>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</si>
  <si>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</si>
  <si>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</si>
  <si>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</si>
  <si>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</si>
  <si>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</si>
  <si>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</si>
  <si>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</si>
  <si>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</si>
  <si>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</si>
  <si>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</si>
  <si>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</si>
  <si>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</si>
  <si>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</si>
  <si>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</si>
  <si>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</si>
  <si>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</si>
  <si>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</si>
  <si>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</si>
  <si>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</si>
  <si>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</si>
  <si>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</si>
  <si>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</si>
  <si>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</si>
  <si>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</si>
  <si>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</si>
  <si>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</si>
  <si>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</si>
  <si>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</si>
  <si>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</si>
  <si>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</si>
  <si>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</si>
  <si>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</si>
  <si>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</si>
  <si>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</si>
  <si>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</si>
  <si>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</si>
  <si>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</si>
  <si>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</si>
  <si>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</si>
  <si>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</si>
  <si>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</si>
  <si>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</si>
  <si>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</si>
  <si>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</si>
  <si>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</si>
  <si>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</si>
  <si>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</si>
  <si>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</si>
  <si>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</si>
  <si>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</si>
  <si>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</si>
  <si>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</si>
  <si>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</si>
  <si>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</si>
  <si>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</si>
  <si>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</si>
  <si>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</si>
  <si>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</si>
  <si>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</si>
  <si>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</si>
  <si>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</si>
  <si>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</si>
  <si>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</si>
  <si>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</si>
  <si>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</si>
  <si>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</si>
  <si>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</si>
  <si>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</si>
  <si>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</si>
  <si>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</si>
  <si>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</si>
  <si>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</si>
  <si>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</si>
  <si>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</si>
  <si>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</si>
  <si>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</si>
  <si>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</si>
  <si>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</si>
  <si>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</si>
  <si>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</si>
  <si>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</si>
  <si>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</si>
  <si>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</si>
  <si>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</si>
  <si>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</si>
  <si>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</si>
  <si>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</si>
  <si>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</si>
  <si>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</si>
  <si>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</si>
  <si>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</si>
  <si>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</si>
  <si>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</si>
  <si>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</si>
  <si>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</si>
  <si>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</si>
  <si>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</si>
  <si>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</si>
  <si>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</si>
  <si>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</si>
  <si>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</si>
  <si>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</si>
  <si>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</si>
  <si>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</si>
  <si>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</si>
  <si>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</si>
  <si>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</si>
  <si>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</si>
  <si>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</si>
  <si>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</si>
  <si>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</si>
  <si>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</si>
  <si>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</si>
  <si>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</si>
  <si>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</si>
  <si>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</si>
  <si>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</si>
  <si>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</si>
  <si>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</si>
  <si>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</si>
  <si>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</si>
  <si>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</si>
  <si>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</si>
  <si>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</si>
  <si>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</si>
  <si>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inreversere purchase agreements</t>
  </si>
  <si>
    <t>Disposals of property, plant and equipment</t>
  </si>
  <si>
    <t>Long-term debt payments, including current portion</t>
  </si>
  <si>
    <t>Excess tax benefits from share-based payment arrangements</t>
  </si>
  <si>
    <t>As a  % of PPE</t>
  </si>
  <si>
    <t>Cash balances increase from $8.99 billion in 2023 to $10.88 billion in 2027, a CAGR of approximately 4.9%, maintaining a healthy liquidity position.
This indicates strong cash flow generation, supporting dividend payouts and capital expenditures.</t>
  </si>
  <si>
    <t>Net working capital rises from $10.2 billion in 2023 to $12.3 billion in 2027, maintaining a constant 20.8% of revenue.
This stability suggests effective management of inventory, receivables, and payables to align with revenue growth.</t>
  </si>
  <si>
    <t>PPE grows from $5.03 billion in 2023 to $6.08 billion in 2027, reflecting ongoing investments in facilities and infrastructure to support long-term growth.</t>
  </si>
  <si>
    <t>Nike's total assets grow steadily from $42.3 billion in 2023 to $51.2 billion in 2027, a compound annual growth rate (CAGR) of approximately 4.8%.
This growth reflects consistent increases in cash reserves, net working capital, and property, plant, and equipment (PPE), indicating efficient asset management and reinvestment in operations.</t>
  </si>
  <si>
    <t>Long-Term Debt increases from $9.36 billion in 2023 to $11.32 billion in 2027, a CAGR of approximately 4.9%, mirroring asset growth and indicating strategic use of leverage.</t>
  </si>
  <si>
    <t>Retained earnings steadily grow, from $3.65 billion in 2023 to $4.41 billion in 2027, supported by stable net income over the period.</t>
  </si>
  <si>
    <t>Total equity, including retained earnings and other components, increases from $16.0 billion in 2023 to $19.4 billion in 2027, a CAGR of approximately 4.9%.
This reflects Nike’s ability to balance shareholder returns (dividends) with reinvestment in the business.</t>
  </si>
  <si>
    <t>Capex remains steady at $758 million annually from 2023 to 2027, suggesting consistent reinvestment in assets to support long-term growth.</t>
  </si>
  <si>
    <t>FCFF declines gradually from $4.55 billion in 2023 to $3.92 billion in 2027, largely due to the increasing working capital requirements and higher cash taxes.
This indicates a tightening of free cash available for strategic initiatives or debt reduction.</t>
  </si>
  <si>
    <t>CFO decreases slightly over the period, from $5.19 billion in 2023 to $4.73 billion in 2027, reflecting a modest decline in operational efficiency.
Key drivers include increasing cash taxes (from $0.65 billion to $0.83 billion) and rising working capital requirements, which reduce cash availability.</t>
  </si>
  <si>
    <t>CFI outflows grow from $1.52 billion in 2023 to $1.93 billion in 2027, primarily driven by increasing acquisition costs.
Nike’s aggressive acquisition strategy indicates a focus on expansion, likely in new markets or product lines.</t>
  </si>
  <si>
    <t>Stable dividend payments of $1.84 billion annually also contribute to outflows. This demonstrates Nike’s commitment to returning value to shareholders despite operational challenges.</t>
  </si>
  <si>
    <t>CFF outflows grow from $4.84 billion in 2023 to $5.64 billion in 2027, driven by increasing share buybacks (from $3 billion to $3.63 billion).</t>
  </si>
  <si>
    <t>Cash balances decrease consistently, with net cash outflows growing from $1.31 billion in 2023 to $3.03 billion in 2027.
The declining cash reserves indicate that Nike is utilizing existing liquidity and debt to fund acquisitions and shareholder returns.</t>
  </si>
  <si>
    <t>Net debt improves slightly over the period, moving from $3.58 billion in 2023 to $4.54 billion in 2027, reflecting manageable leverage levels despite declining cash reserves.</t>
  </si>
  <si>
    <t>Nike shows consistent revenue growth at a 4.9% annual rate from 2023 to 2027, reaching $59.3 billion by 2027. This indicates steady expansion, likely driven by market share growth and global demand. However, the growth rate is moderate compared to the 19.1% jump in 2021 post-pandemic recovery.</t>
  </si>
  <si>
    <t>EBIT remains flat at $6.856 billion annually from 2023 to 2027, suggesting limited operating efficiency improvements or investment in future growth.</t>
  </si>
  <si>
    <t>Margins steadily decline from 14% in 2023 to 11.6% by 2027, indicating rising costs, competitive pressure, or a shift in revenue mix.</t>
  </si>
  <si>
    <t xml:space="preserve">Net income stabilizes at $6.046 billion, reflecting a plateau in profitability. </t>
  </si>
  <si>
    <t>Similarly, EPS remains constant at $3.83, influenced by no significant changes in diluted shares.</t>
  </si>
  <si>
    <t>Dividend per share (DPS) increases significantly by 14% annually, from $1.39 in 2023 to $2.35 in 2027.</t>
  </si>
  <si>
    <t>The payout ratio also rises from 2.3% in 2023 to 3.9% in 2027, demonstrating Nike’s focus on shareholder returns amidst flat earnings.</t>
  </si>
  <si>
    <t>Nike executed a 2-for-1 stock split later in December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</si>
</sst>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9"/>
      <color rgb="FF0070C0"/>
      <name val="Calibri"/>
      <family val="2"/>
      <scheme val="minor"/>
    </font>
    <font>
      <b/>
      <i/>
      <sz val="10"/>
      <color rgb="FF00B0F0"/>
      <name val="Calibri"/>
      <family val="2"/>
      <scheme val="minor"/>
    </font>
    <font>
      <b/>
      <i/>
      <sz val="11"/>
      <color theme="1"/>
      <name val="Calibri"/>
      <family val="2"/>
      <scheme val="minor"/>
    </font>
    <font>
      <b/>
      <i/>
      <sz val="9"/>
      <color theme="1"/>
      <name val="Calibri"/>
      <family val="2"/>
      <scheme val="minor"/>
    </font>
    <font>
      <b/>
      <sz val="12"/>
      <color rgb="FF0070C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5"/>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4" fillId="7"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5" fontId="12" fillId="0" borderId="1" xfId="2" applyNumberFormat="1" applyFont="1" applyBorder="1"/>
    <xf numFmtId="165" fontId="12" fillId="0" borderId="2" xfId="2" applyNumberFormat="1" applyFont="1" applyBorder="1"/>
    <xf numFmtId="166" fontId="12" fillId="0" borderId="0" xfId="2" applyNumberFormat="1" applyFont="1" applyAlignment="1">
      <alignment horizontal="right"/>
    </xf>
    <xf numFmtId="167" fontId="2" fillId="0" borderId="0" xfId="0" applyNumberFormat="1" applyFont="1"/>
    <xf numFmtId="166" fontId="15" fillId="0" borderId="0" xfId="2" applyNumberFormat="1" applyFont="1" applyAlignment="1">
      <alignment horizontal="right"/>
    </xf>
    <xf numFmtId="167" fontId="16" fillId="0" borderId="0" xfId="0" applyNumberFormat="1" applyFont="1"/>
    <xf numFmtId="167" fontId="0" fillId="0" borderId="0" xfId="0" applyNumberFormat="1"/>
    <xf numFmtId="166" fontId="15" fillId="0" borderId="0" xfId="2" applyNumberFormat="1" applyFont="1" applyFill="1" applyAlignment="1">
      <alignment horizontal="right"/>
    </xf>
    <xf numFmtId="165" fontId="16" fillId="0" borderId="0" xfId="1" applyNumberFormat="1" applyFont="1"/>
    <xf numFmtId="0" fontId="0" fillId="0" borderId="0" xfId="0" applyAlignment="1">
      <alignment vertical="center"/>
    </xf>
    <xf numFmtId="165" fontId="0" fillId="0" borderId="0" xfId="1" applyNumberFormat="1" applyFont="1" applyAlignment="1">
      <alignment vertical="center"/>
    </xf>
    <xf numFmtId="0" fontId="0" fillId="0" borderId="0" xfId="0" applyAlignment="1">
      <alignment vertical="center" wrapText="1"/>
    </xf>
    <xf numFmtId="165" fontId="16" fillId="0" borderId="0" xfId="1" applyNumberFormat="1" applyFont="1" applyAlignment="1">
      <alignment vertical="center"/>
    </xf>
    <xf numFmtId="166" fontId="17" fillId="0" borderId="0" xfId="2" applyNumberFormat="1" applyFont="1" applyBorder="1" applyAlignment="1">
      <alignment horizontal="right"/>
    </xf>
    <xf numFmtId="0" fontId="2" fillId="0" borderId="2" xfId="0" applyFont="1" applyBorder="1" applyAlignment="1">
      <alignment vertical="center"/>
    </xf>
    <xf numFmtId="165" fontId="2" fillId="0" borderId="2" xfId="1" applyNumberFormat="1" applyFont="1" applyBorder="1" applyAlignment="1">
      <alignment vertical="center"/>
    </xf>
    <xf numFmtId="0" fontId="0" fillId="0" borderId="0" xfId="0" applyAlignment="1">
      <alignment horizontal="left" vertical="center"/>
    </xf>
    <xf numFmtId="0" fontId="2" fillId="0" borderId="0" xfId="0" applyFont="1" applyAlignment="1">
      <alignment vertical="center"/>
    </xf>
    <xf numFmtId="165" fontId="0" fillId="0" borderId="0" xfId="0" applyNumberFormat="1" applyAlignment="1">
      <alignment vertical="center"/>
    </xf>
    <xf numFmtId="0" fontId="2" fillId="0" borderId="4" xfId="0" applyFont="1" applyBorder="1" applyAlignment="1">
      <alignment vertical="center"/>
    </xf>
    <xf numFmtId="165" fontId="2" fillId="0" borderId="4" xfId="1" applyNumberFormat="1" applyFont="1" applyBorder="1" applyAlignment="1">
      <alignment vertical="center"/>
    </xf>
    <xf numFmtId="165" fontId="5" fillId="0" borderId="0" xfId="1" applyNumberFormat="1" applyFont="1" applyBorder="1"/>
    <xf numFmtId="0" fontId="6" fillId="2" borderId="0" xfId="0" applyFont="1" applyFill="1" applyAlignment="1">
      <alignment horizontal="right" vertical="center"/>
    </xf>
    <xf numFmtId="0" fontId="2" fillId="6" borderId="0" xfId="0" applyFont="1" applyFill="1" applyAlignment="1">
      <alignment vertical="center"/>
    </xf>
    <xf numFmtId="0" fontId="7" fillId="2" borderId="0" xfId="0" applyFont="1" applyFill="1" applyAlignment="1">
      <alignment horizontal="center" vertical="center"/>
    </xf>
    <xf numFmtId="2" fontId="18" fillId="0" borderId="0" xfId="0" applyNumberFormat="1" applyFont="1"/>
    <xf numFmtId="0" fontId="18"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Quill%20Capital%20Partners\TASK%2012\1709895846_Task%2012%20-%20Forecasting%20the%20Operationtal%20Model.xlsx" TargetMode="External"/><Relationship Id="rId1" Type="http://schemas.openxmlformats.org/officeDocument/2006/relationships/externalLinkPath" Target="/Quill%20Capital%20Partners/TASK%2012/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B2">
            <v>30601</v>
          </cell>
          <cell r="C2">
            <v>32376</v>
          </cell>
          <cell r="D2">
            <v>34350</v>
          </cell>
          <cell r="E2">
            <v>36397</v>
          </cell>
          <cell r="F2">
            <v>39117</v>
          </cell>
          <cell r="G2">
            <v>37403</v>
          </cell>
          <cell r="H2">
            <v>44538</v>
          </cell>
          <cell r="I2">
            <v>46710</v>
          </cell>
        </row>
        <row r="8">
          <cell r="B8">
            <v>28</v>
          </cell>
          <cell r="C8">
            <v>19</v>
          </cell>
          <cell r="D8">
            <v>59</v>
          </cell>
          <cell r="E8">
            <v>54</v>
          </cell>
          <cell r="F8">
            <v>49</v>
          </cell>
          <cell r="G8">
            <v>89</v>
          </cell>
          <cell r="H8">
            <v>262</v>
          </cell>
          <cell r="I8">
            <v>205</v>
          </cell>
        </row>
        <row r="18">
          <cell r="B18">
            <v>1769</v>
          </cell>
          <cell r="C18">
            <v>1743</v>
          </cell>
          <cell r="D18">
            <v>1692</v>
          </cell>
          <cell r="E18">
            <v>1659</v>
          </cell>
          <cell r="F18">
            <v>1618</v>
          </cell>
          <cell r="G18">
            <v>1591</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v>0</v>
          </cell>
          <cell r="C32">
            <v>0</v>
          </cell>
          <cell r="D32">
            <v>0</v>
          </cell>
          <cell r="E32">
            <v>0</v>
          </cell>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2422</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v>0</v>
          </cell>
          <cell r="C42">
            <v>0</v>
          </cell>
          <cell r="D42">
            <v>0</v>
          </cell>
          <cell r="E42">
            <v>0</v>
          </cell>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1993</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64">
          <cell r="B64">
            <v>3273</v>
          </cell>
          <cell r="C64">
            <v>3760</v>
          </cell>
          <cell r="D64">
            <v>4240</v>
          </cell>
          <cell r="E64">
            <v>1933</v>
          </cell>
          <cell r="F64">
            <v>4029</v>
          </cell>
          <cell r="G64">
            <v>2539</v>
          </cell>
          <cell r="H64">
            <v>5727</v>
          </cell>
          <cell r="I64">
            <v>6046</v>
          </cell>
        </row>
        <row r="66">
          <cell r="B66">
            <v>606</v>
          </cell>
          <cell r="C66">
            <v>649</v>
          </cell>
          <cell r="D66">
            <v>706</v>
          </cell>
          <cell r="E66">
            <v>747</v>
          </cell>
          <cell r="F66">
            <v>705</v>
          </cell>
          <cell r="G66">
            <v>721</v>
          </cell>
          <cell r="H66">
            <v>744</v>
          </cell>
          <cell r="I66">
            <v>717</v>
          </cell>
        </row>
        <row r="67">
          <cell r="B67">
            <v>-113</v>
          </cell>
          <cell r="C67">
            <v>-80</v>
          </cell>
          <cell r="D67">
            <v>-273</v>
          </cell>
          <cell r="E67">
            <v>647</v>
          </cell>
          <cell r="F67">
            <v>34</v>
          </cell>
          <cell r="G67">
            <v>-380</v>
          </cell>
          <cell r="H67">
            <v>-385</v>
          </cell>
          <cell r="I67">
            <v>-650</v>
          </cell>
        </row>
        <row r="68">
          <cell r="B68">
            <v>191</v>
          </cell>
          <cell r="C68">
            <v>236</v>
          </cell>
          <cell r="D68">
            <v>215</v>
          </cell>
          <cell r="E68">
            <v>218</v>
          </cell>
          <cell r="F68">
            <v>325</v>
          </cell>
          <cell r="G68">
            <v>429</v>
          </cell>
          <cell r="H68">
            <v>611</v>
          </cell>
          <cell r="I68">
            <v>638</v>
          </cell>
        </row>
        <row r="69">
          <cell r="B69">
            <v>43</v>
          </cell>
          <cell r="C69">
            <v>13</v>
          </cell>
          <cell r="D69">
            <v>10</v>
          </cell>
          <cell r="E69">
            <v>27</v>
          </cell>
          <cell r="F69">
            <v>15</v>
          </cell>
          <cell r="G69">
            <v>398</v>
          </cell>
          <cell r="H69">
            <v>53</v>
          </cell>
          <cell r="I69">
            <v>123</v>
          </cell>
        </row>
        <row r="70">
          <cell r="B70">
            <v>424</v>
          </cell>
          <cell r="C70">
            <v>98</v>
          </cell>
          <cell r="D70">
            <v>-117</v>
          </cell>
          <cell r="E70">
            <v>-99</v>
          </cell>
          <cell r="F70">
            <v>233</v>
          </cell>
          <cell r="G70">
            <v>23</v>
          </cell>
          <cell r="H70">
            <v>-138</v>
          </cell>
          <cell r="I70">
            <v>-26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v>0</v>
          </cell>
          <cell r="E81">
            <v>0</v>
          </cell>
          <cell r="F81">
            <v>0</v>
          </cell>
          <cell r="G81">
            <v>0</v>
          </cell>
          <cell r="H81">
            <v>0</v>
          </cell>
          <cell r="I81">
            <v>0</v>
          </cell>
        </row>
        <row r="82">
          <cell r="B82">
            <v>-963</v>
          </cell>
          <cell r="C82">
            <v>-1143</v>
          </cell>
          <cell r="D82">
            <v>-1105</v>
          </cell>
          <cell r="E82">
            <v>-1028</v>
          </cell>
          <cell r="F82">
            <v>-1119</v>
          </cell>
          <cell r="G82">
            <v>-1086</v>
          </cell>
          <cell r="H82">
            <v>-695</v>
          </cell>
          <cell r="I82">
            <v>-758</v>
          </cell>
        </row>
        <row r="83">
          <cell r="B83">
            <v>3</v>
          </cell>
          <cell r="C83">
            <v>10</v>
          </cell>
          <cell r="D83">
            <v>13</v>
          </cell>
          <cell r="E83">
            <v>3</v>
          </cell>
          <cell r="F83">
            <v>5</v>
          </cell>
          <cell r="G83">
            <v>0</v>
          </cell>
          <cell r="H83"/>
          <cell r="I83"/>
        </row>
        <row r="84">
          <cell r="B84">
            <v>0</v>
          </cell>
          <cell r="C84">
            <v>6</v>
          </cell>
          <cell r="D84">
            <v>-34</v>
          </cell>
          <cell r="E84">
            <v>-25</v>
          </cell>
          <cell r="F84">
            <v>0</v>
          </cell>
          <cell r="G84">
            <v>31</v>
          </cell>
          <cell r="H84">
            <v>171</v>
          </cell>
          <cell r="I84">
            <v>-19</v>
          </cell>
        </row>
        <row r="87">
          <cell r="B87">
            <v>0</v>
          </cell>
          <cell r="C87">
            <v>981</v>
          </cell>
          <cell r="D87">
            <v>1482</v>
          </cell>
          <cell r="E87">
            <v>0</v>
          </cell>
          <cell r="F87">
            <v>0</v>
          </cell>
          <cell r="G87">
            <v>6134</v>
          </cell>
          <cell r="H87">
            <v>0</v>
          </cell>
          <cell r="I87">
            <v>0</v>
          </cell>
        </row>
        <row r="88">
          <cell r="B88">
            <v>-7</v>
          </cell>
          <cell r="C88">
            <v>-106</v>
          </cell>
          <cell r="D88">
            <v>-44</v>
          </cell>
          <cell r="E88">
            <v>-6</v>
          </cell>
          <cell r="F88">
            <v>-6</v>
          </cell>
          <cell r="G88">
            <v>0</v>
          </cell>
          <cell r="H88">
            <v>0</v>
          </cell>
          <cell r="I88">
            <v>0</v>
          </cell>
        </row>
        <row r="89">
          <cell r="B89">
            <v>-63</v>
          </cell>
          <cell r="C89">
            <v>-67</v>
          </cell>
          <cell r="D89">
            <v>327</v>
          </cell>
          <cell r="E89">
            <v>13</v>
          </cell>
          <cell r="F89">
            <v>-325</v>
          </cell>
          <cell r="G89">
            <v>49</v>
          </cell>
          <cell r="H89">
            <v>-52</v>
          </cell>
          <cell r="I89">
            <v>15</v>
          </cell>
        </row>
        <row r="90">
          <cell r="B90">
            <v>-19</v>
          </cell>
          <cell r="C90">
            <v>-7</v>
          </cell>
          <cell r="D90">
            <v>-17</v>
          </cell>
          <cell r="E90">
            <v>-23</v>
          </cell>
          <cell r="F90">
            <v>-27</v>
          </cell>
          <cell r="G90">
            <v>-6</v>
          </cell>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0</v>
          </cell>
          <cell r="E92">
            <v>0</v>
          </cell>
          <cell r="F92">
            <v>0</v>
          </cell>
          <cell r="G92">
            <v>0</v>
          </cell>
          <cell r="H92">
            <v>0</v>
          </cell>
          <cell r="I92">
            <v>0</v>
          </cell>
        </row>
        <row r="93">
          <cell r="B93">
            <v>-2534</v>
          </cell>
          <cell r="C93">
            <v>-3238</v>
          </cell>
          <cell r="D93">
            <v>-3223</v>
          </cell>
          <cell r="E93">
            <v>-4254</v>
          </cell>
          <cell r="F93">
            <v>-4286</v>
          </cell>
          <cell r="G93">
            <v>-3067</v>
          </cell>
          <cell r="H93">
            <v>-608</v>
          </cell>
          <cell r="I93">
            <v>-4014</v>
          </cell>
        </row>
        <row r="94">
          <cell r="B94">
            <v>-899</v>
          </cell>
          <cell r="C94">
            <v>-1022</v>
          </cell>
          <cell r="D94">
            <v>-1133</v>
          </cell>
          <cell r="E94">
            <v>-1243</v>
          </cell>
          <cell r="F94">
            <v>-1332</v>
          </cell>
          <cell r="G94">
            <v>-1452</v>
          </cell>
          <cell r="H94">
            <v>-1638</v>
          </cell>
          <cell r="I94">
            <v>-1837</v>
          </cell>
        </row>
        <row r="95">
          <cell r="B95">
            <v>0</v>
          </cell>
          <cell r="C95">
            <v>0</v>
          </cell>
          <cell r="D95">
            <v>-29</v>
          </cell>
          <cell r="E95">
            <v>-55</v>
          </cell>
          <cell r="F95">
            <v>-17</v>
          </cell>
          <cell r="G95">
            <v>-52</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11">
          <cell r="A111" t="str">
            <v>North America</v>
          </cell>
          <cell r="B111">
            <v>13740</v>
          </cell>
          <cell r="C111">
            <v>14764</v>
          </cell>
          <cell r="D111">
            <v>15216</v>
          </cell>
          <cell r="E111">
            <v>14855</v>
          </cell>
          <cell r="F111">
            <v>15902</v>
          </cell>
          <cell r="G111">
            <v>14484</v>
          </cell>
          <cell r="H111">
            <v>17179</v>
          </cell>
          <cell r="I111">
            <v>18353</v>
          </cell>
        </row>
        <row r="112">
          <cell r="B112">
            <v>8506</v>
          </cell>
          <cell r="C112">
            <v>9299</v>
          </cell>
          <cell r="D112">
            <v>9684</v>
          </cell>
          <cell r="E112">
            <v>9322</v>
          </cell>
          <cell r="F112">
            <v>10045</v>
          </cell>
          <cell r="G112">
            <v>9329</v>
          </cell>
          <cell r="H112">
            <v>11644</v>
          </cell>
          <cell r="I112">
            <v>12228</v>
          </cell>
        </row>
        <row r="113">
          <cell r="B113">
            <v>4410</v>
          </cell>
          <cell r="C113">
            <v>4746</v>
          </cell>
          <cell r="D113">
            <v>4886</v>
          </cell>
          <cell r="E113">
            <v>4938</v>
          </cell>
          <cell r="F113">
            <v>5260</v>
          </cell>
          <cell r="G113">
            <v>4639</v>
          </cell>
          <cell r="H113">
            <v>5028</v>
          </cell>
          <cell r="I113">
            <v>5492</v>
          </cell>
        </row>
        <row r="114">
          <cell r="B114">
            <v>824</v>
          </cell>
          <cell r="C114">
            <v>719</v>
          </cell>
          <cell r="D114">
            <v>646</v>
          </cell>
          <cell r="E114">
            <v>595</v>
          </cell>
          <cell r="F114">
            <v>597</v>
          </cell>
          <cell r="G114">
            <v>516</v>
          </cell>
          <cell r="H114">
            <v>507</v>
          </cell>
          <cell r="I114">
            <v>633</v>
          </cell>
        </row>
        <row r="115">
          <cell r="A115" t="str">
            <v>Europe, Middle East &amp; Africa</v>
          </cell>
          <cell r="B115">
            <v>7126</v>
          </cell>
          <cell r="C115">
            <v>7315</v>
          </cell>
          <cell r="D115">
            <v>7970</v>
          </cell>
          <cell r="E115">
            <v>9242</v>
          </cell>
          <cell r="F115">
            <v>9812</v>
          </cell>
          <cell r="G115">
            <v>9347</v>
          </cell>
          <cell r="H115">
            <v>11456</v>
          </cell>
          <cell r="I115">
            <v>12479</v>
          </cell>
        </row>
        <row r="116">
          <cell r="B116">
            <v>4703</v>
          </cell>
          <cell r="C116">
            <v>4867</v>
          </cell>
          <cell r="D116">
            <v>5192</v>
          </cell>
          <cell r="E116">
            <v>5875</v>
          </cell>
          <cell r="F116">
            <v>6293</v>
          </cell>
          <cell r="G116">
            <v>5892</v>
          </cell>
          <cell r="H116">
            <v>6970</v>
          </cell>
          <cell r="I116">
            <v>7388</v>
          </cell>
        </row>
        <row r="117">
          <cell r="B117">
            <v>2051</v>
          </cell>
          <cell r="C117">
            <v>2091</v>
          </cell>
          <cell r="D117">
            <v>2395</v>
          </cell>
          <cell r="E117">
            <v>2940</v>
          </cell>
          <cell r="F117">
            <v>3087</v>
          </cell>
          <cell r="G117">
            <v>3053</v>
          </cell>
          <cell r="H117">
            <v>3996</v>
          </cell>
          <cell r="I117">
            <v>4527</v>
          </cell>
        </row>
        <row r="118">
          <cell r="B118">
            <v>372</v>
          </cell>
          <cell r="C118">
            <v>357</v>
          </cell>
          <cell r="D118">
            <v>383</v>
          </cell>
          <cell r="E118">
            <v>427</v>
          </cell>
          <cell r="F118">
            <v>432</v>
          </cell>
          <cell r="G118">
            <v>402</v>
          </cell>
          <cell r="H118">
            <v>490</v>
          </cell>
          <cell r="I118">
            <v>564</v>
          </cell>
        </row>
        <row r="119">
          <cell r="A119" t="str">
            <v>Greater China</v>
          </cell>
          <cell r="B119">
            <v>3067</v>
          </cell>
          <cell r="C119">
            <v>3785</v>
          </cell>
          <cell r="D119">
            <v>4237</v>
          </cell>
          <cell r="E119">
            <v>5134</v>
          </cell>
          <cell r="F119">
            <v>6208</v>
          </cell>
          <cell r="G119">
            <v>6679</v>
          </cell>
          <cell r="H119">
            <v>8290</v>
          </cell>
          <cell r="I119">
            <v>7547</v>
          </cell>
        </row>
        <row r="120">
          <cell r="B120">
            <v>2016</v>
          </cell>
          <cell r="C120">
            <v>2599</v>
          </cell>
          <cell r="D120">
            <v>2920</v>
          </cell>
          <cell r="E120">
            <v>3496</v>
          </cell>
          <cell r="F120">
            <v>4262</v>
          </cell>
          <cell r="G120">
            <v>4635</v>
          </cell>
          <cell r="H120">
            <v>5748</v>
          </cell>
          <cell r="I120">
            <v>5416</v>
          </cell>
        </row>
        <row r="121">
          <cell r="B121">
            <v>925</v>
          </cell>
          <cell r="C121">
            <v>1055</v>
          </cell>
          <cell r="D121">
            <v>1188</v>
          </cell>
          <cell r="E121">
            <v>1508</v>
          </cell>
          <cell r="F121">
            <v>1808</v>
          </cell>
          <cell r="G121">
            <v>1896</v>
          </cell>
          <cell r="H121">
            <v>2347</v>
          </cell>
          <cell r="I121">
            <v>1938</v>
          </cell>
        </row>
        <row r="122">
          <cell r="B122">
            <v>126</v>
          </cell>
          <cell r="C122">
            <v>131</v>
          </cell>
          <cell r="D122">
            <v>129</v>
          </cell>
          <cell r="E122">
            <v>130</v>
          </cell>
          <cell r="F122">
            <v>138</v>
          </cell>
          <cell r="G122">
            <v>148</v>
          </cell>
          <cell r="H122">
            <v>195</v>
          </cell>
          <cell r="I122">
            <v>193</v>
          </cell>
        </row>
        <row r="123">
          <cell r="A123" t="str">
            <v>Asia Pacific &amp; Latin America</v>
          </cell>
          <cell r="B123">
            <v>4653</v>
          </cell>
          <cell r="C123">
            <v>4570</v>
          </cell>
          <cell r="D123">
            <v>4737</v>
          </cell>
          <cell r="E123">
            <v>5166</v>
          </cell>
          <cell r="F123">
            <v>5254</v>
          </cell>
          <cell r="G123">
            <v>5028</v>
          </cell>
          <cell r="H123">
            <v>5343</v>
          </cell>
          <cell r="I123">
            <v>5955</v>
          </cell>
        </row>
        <row r="124">
          <cell r="B124">
            <v>3093</v>
          </cell>
          <cell r="C124">
            <v>3106</v>
          </cell>
          <cell r="D124">
            <v>3285</v>
          </cell>
          <cell r="E124">
            <v>3575</v>
          </cell>
          <cell r="F124">
            <v>3622</v>
          </cell>
          <cell r="G124">
            <v>3449</v>
          </cell>
          <cell r="H124">
            <v>3659</v>
          </cell>
          <cell r="I124">
            <v>4111</v>
          </cell>
        </row>
        <row r="125">
          <cell r="B125">
            <v>1251</v>
          </cell>
          <cell r="C125">
            <v>1175</v>
          </cell>
          <cell r="D125">
            <v>1185</v>
          </cell>
          <cell r="E125">
            <v>1347</v>
          </cell>
          <cell r="F125">
            <v>1395</v>
          </cell>
          <cell r="G125">
            <v>1365</v>
          </cell>
          <cell r="H125">
            <v>1494</v>
          </cell>
          <cell r="I125">
            <v>1610</v>
          </cell>
        </row>
        <row r="126">
          <cell r="B126">
            <v>309</v>
          </cell>
          <cell r="C126">
            <v>289</v>
          </cell>
          <cell r="D126">
            <v>267</v>
          </cell>
          <cell r="E126">
            <v>244</v>
          </cell>
          <cell r="F126">
            <v>237</v>
          </cell>
          <cell r="G126">
            <v>214</v>
          </cell>
          <cell r="H126">
            <v>190</v>
          </cell>
          <cell r="I126">
            <v>234</v>
          </cell>
        </row>
        <row r="127">
          <cell r="A127" t="str">
            <v>Global Brand Divisions</v>
          </cell>
          <cell r="B127">
            <v>115</v>
          </cell>
          <cell r="C127">
            <v>73</v>
          </cell>
          <cell r="D127">
            <v>73</v>
          </cell>
          <cell r="E127">
            <v>88</v>
          </cell>
          <cell r="F127">
            <v>42</v>
          </cell>
          <cell r="G127">
            <v>30</v>
          </cell>
          <cell r="H127">
            <v>25</v>
          </cell>
          <cell r="I127">
            <v>102</v>
          </cell>
        </row>
        <row r="129">
          <cell r="A129" t="str">
            <v>Converse</v>
          </cell>
          <cell r="B129">
            <v>1982</v>
          </cell>
          <cell r="C129">
            <v>1955</v>
          </cell>
          <cell r="D129">
            <v>2042</v>
          </cell>
          <cell r="E129">
            <v>1886</v>
          </cell>
          <cell r="F129">
            <v>1906</v>
          </cell>
          <cell r="G129">
            <v>1846</v>
          </cell>
          <cell r="H129">
            <v>2205</v>
          </cell>
          <cell r="I129">
            <v>2346</v>
          </cell>
        </row>
        <row r="130">
          <cell r="B130">
            <v>1725</v>
          </cell>
          <cell r="C130">
            <v>1712</v>
          </cell>
          <cell r="D130">
            <v>1786</v>
          </cell>
          <cell r="E130">
            <v>1643</v>
          </cell>
          <cell r="F130">
            <v>1658</v>
          </cell>
          <cell r="G130">
            <v>1642</v>
          </cell>
          <cell r="H130">
            <v>1986</v>
          </cell>
          <cell r="I130">
            <v>2094</v>
          </cell>
        </row>
        <row r="131">
          <cell r="B131">
            <v>122</v>
          </cell>
          <cell r="C131">
            <v>109</v>
          </cell>
          <cell r="D131">
            <v>123</v>
          </cell>
          <cell r="E131">
            <v>104</v>
          </cell>
          <cell r="F131">
            <v>118</v>
          </cell>
          <cell r="G131">
            <v>89</v>
          </cell>
          <cell r="H131">
            <v>104</v>
          </cell>
          <cell r="I131">
            <v>103</v>
          </cell>
        </row>
        <row r="132">
          <cell r="B132">
            <v>25</v>
          </cell>
          <cell r="C132">
            <v>25</v>
          </cell>
          <cell r="D132">
            <v>26</v>
          </cell>
          <cell r="E132">
            <v>26</v>
          </cell>
          <cell r="F132">
            <v>24</v>
          </cell>
          <cell r="G132">
            <v>25</v>
          </cell>
          <cell r="H132">
            <v>29</v>
          </cell>
          <cell r="I132">
            <v>26</v>
          </cell>
        </row>
        <row r="134">
          <cell r="A134" t="str">
            <v>Corporate</v>
          </cell>
          <cell r="B134">
            <v>-82</v>
          </cell>
          <cell r="C134">
            <v>-86</v>
          </cell>
          <cell r="D134">
            <v>75</v>
          </cell>
          <cell r="E134">
            <v>26</v>
          </cell>
          <cell r="F134">
            <v>-7</v>
          </cell>
          <cell r="G134">
            <v>-11</v>
          </cell>
          <cell r="H134">
            <v>40</v>
          </cell>
          <cell r="I134">
            <v>-72</v>
          </cell>
        </row>
        <row r="138">
          <cell r="B138">
            <v>3645</v>
          </cell>
          <cell r="C138">
            <v>3763</v>
          </cell>
          <cell r="D138">
            <v>3875</v>
          </cell>
          <cell r="E138">
            <v>3600</v>
          </cell>
          <cell r="F138">
            <v>3925</v>
          </cell>
          <cell r="G138">
            <v>2899</v>
          </cell>
          <cell r="H138">
            <v>5089</v>
          </cell>
          <cell r="I138">
            <v>5114</v>
          </cell>
        </row>
        <row r="139">
          <cell r="B139">
            <v>1524</v>
          </cell>
          <cell r="C139">
            <v>1723</v>
          </cell>
          <cell r="D139">
            <v>1507</v>
          </cell>
          <cell r="E139">
            <v>1587</v>
          </cell>
          <cell r="F139">
            <v>1995</v>
          </cell>
          <cell r="G139">
            <v>1541</v>
          </cell>
          <cell r="H139">
            <v>2435</v>
          </cell>
          <cell r="I139">
            <v>3293</v>
          </cell>
        </row>
        <row r="140">
          <cell r="B140">
            <v>993</v>
          </cell>
          <cell r="C140">
            <v>1372</v>
          </cell>
          <cell r="D140">
            <v>1507</v>
          </cell>
          <cell r="E140">
            <v>1807</v>
          </cell>
          <cell r="F140">
            <v>2376</v>
          </cell>
          <cell r="G140">
            <v>2490</v>
          </cell>
          <cell r="H140">
            <v>3243</v>
          </cell>
          <cell r="I140">
            <v>2365</v>
          </cell>
        </row>
        <row r="141">
          <cell r="B141">
            <v>918</v>
          </cell>
          <cell r="C141">
            <v>1066</v>
          </cell>
          <cell r="D141">
            <v>980</v>
          </cell>
          <cell r="E141">
            <v>1189</v>
          </cell>
          <cell r="F141">
            <v>1323</v>
          </cell>
          <cell r="G141">
            <v>1184</v>
          </cell>
          <cell r="H141">
            <v>1530</v>
          </cell>
          <cell r="I141">
            <v>1896</v>
          </cell>
        </row>
        <row r="142">
          <cell r="B142">
            <v>-2267</v>
          </cell>
          <cell r="C142">
            <v>-2596</v>
          </cell>
          <cell r="D142">
            <v>-2677</v>
          </cell>
          <cell r="E142">
            <v>-2658</v>
          </cell>
          <cell r="F142">
            <v>-3262</v>
          </cell>
          <cell r="G142">
            <v>-3468</v>
          </cell>
          <cell r="H142">
            <v>-3656</v>
          </cell>
          <cell r="I142">
            <v>-4262</v>
          </cell>
        </row>
        <row r="144">
          <cell r="B144">
            <v>517</v>
          </cell>
          <cell r="C144">
            <v>487</v>
          </cell>
          <cell r="D144">
            <v>477</v>
          </cell>
          <cell r="E144">
            <v>310</v>
          </cell>
          <cell r="F144">
            <v>303</v>
          </cell>
          <cell r="G144">
            <v>297</v>
          </cell>
          <cell r="H144">
            <v>543</v>
          </cell>
          <cell r="I144">
            <v>669</v>
          </cell>
        </row>
        <row r="145">
          <cell r="B145">
            <v>-1097</v>
          </cell>
          <cell r="C145">
            <v>-1173</v>
          </cell>
          <cell r="D145">
            <v>-724</v>
          </cell>
          <cell r="E145">
            <v>-1456</v>
          </cell>
          <cell r="F145">
            <v>-1810</v>
          </cell>
          <cell r="G145">
            <v>-1967</v>
          </cell>
          <cell r="H145">
            <v>-2261</v>
          </cell>
          <cell r="I145">
            <v>-2219</v>
          </cell>
        </row>
        <row r="146">
          <cell r="B146">
            <v>4233</v>
          </cell>
          <cell r="C146">
            <v>4642</v>
          </cell>
          <cell r="D146">
            <v>4945</v>
          </cell>
          <cell r="E146">
            <v>4379</v>
          </cell>
          <cell r="F146">
            <v>4850</v>
          </cell>
          <cell r="G146">
            <v>2976</v>
          </cell>
          <cell r="H146">
            <v>6923</v>
          </cell>
          <cell r="I146">
            <v>6856</v>
          </cell>
        </row>
        <row r="149">
          <cell r="B149">
            <v>632</v>
          </cell>
          <cell r="C149">
            <v>742</v>
          </cell>
          <cell r="D149">
            <v>819</v>
          </cell>
          <cell r="E149">
            <v>848</v>
          </cell>
          <cell r="F149">
            <v>814</v>
          </cell>
          <cell r="G149">
            <v>645</v>
          </cell>
          <cell r="H149">
            <v>617</v>
          </cell>
          <cell r="I149">
            <v>639</v>
          </cell>
        </row>
        <row r="150">
          <cell r="B150">
            <v>498</v>
          </cell>
          <cell r="C150">
            <v>639</v>
          </cell>
          <cell r="D150">
            <v>709</v>
          </cell>
          <cell r="E150">
            <v>849</v>
          </cell>
          <cell r="F150">
            <v>929</v>
          </cell>
          <cell r="G150">
            <v>885</v>
          </cell>
          <cell r="H150">
            <v>982</v>
          </cell>
          <cell r="I150">
            <v>920</v>
          </cell>
        </row>
        <row r="151">
          <cell r="B151">
            <v>254</v>
          </cell>
          <cell r="C151">
            <v>234</v>
          </cell>
          <cell r="D151">
            <v>225</v>
          </cell>
          <cell r="E151">
            <v>256</v>
          </cell>
          <cell r="F151">
            <v>237</v>
          </cell>
          <cell r="G151">
            <v>214</v>
          </cell>
          <cell r="H151">
            <v>288</v>
          </cell>
          <cell r="I151">
            <v>303</v>
          </cell>
        </row>
        <row r="152">
          <cell r="B152">
            <v>308</v>
          </cell>
          <cell r="C152">
            <v>332</v>
          </cell>
          <cell r="D152">
            <v>340</v>
          </cell>
          <cell r="E152">
            <v>339</v>
          </cell>
          <cell r="F152">
            <v>326</v>
          </cell>
          <cell r="G152">
            <v>296</v>
          </cell>
          <cell r="H152">
            <v>304</v>
          </cell>
          <cell r="I152">
            <v>274</v>
          </cell>
        </row>
        <row r="153">
          <cell r="B153">
            <v>484</v>
          </cell>
          <cell r="C153">
            <v>511</v>
          </cell>
          <cell r="D153">
            <v>533</v>
          </cell>
          <cell r="E153">
            <v>597</v>
          </cell>
          <cell r="F153">
            <v>665</v>
          </cell>
          <cell r="G153">
            <v>830</v>
          </cell>
          <cell r="H153">
            <v>780</v>
          </cell>
          <cell r="I153">
            <v>789</v>
          </cell>
        </row>
        <row r="155">
          <cell r="B155">
            <v>122</v>
          </cell>
          <cell r="C155">
            <v>125</v>
          </cell>
          <cell r="D155">
            <v>125</v>
          </cell>
          <cell r="E155">
            <v>115</v>
          </cell>
          <cell r="F155">
            <v>100</v>
          </cell>
          <cell r="G155">
            <v>80</v>
          </cell>
          <cell r="H155">
            <v>63</v>
          </cell>
          <cell r="I155">
            <v>49</v>
          </cell>
        </row>
        <row r="156">
          <cell r="B156">
            <v>713</v>
          </cell>
          <cell r="C156">
            <v>937</v>
          </cell>
          <cell r="D156">
            <v>1238</v>
          </cell>
          <cell r="E156">
            <v>1450</v>
          </cell>
          <cell r="F156">
            <v>1673</v>
          </cell>
          <cell r="G156">
            <v>1916</v>
          </cell>
          <cell r="H156">
            <v>1870</v>
          </cell>
          <cell r="I156">
            <v>1817</v>
          </cell>
        </row>
        <row r="157">
          <cell r="B157">
            <v>3011</v>
          </cell>
          <cell r="C157">
            <v>3520</v>
          </cell>
          <cell r="D157">
            <v>3989</v>
          </cell>
          <cell r="E157">
            <v>4454</v>
          </cell>
          <cell r="F157">
            <v>4744</v>
          </cell>
          <cell r="G157">
            <v>4866</v>
          </cell>
          <cell r="H157">
            <v>4904</v>
          </cell>
          <cell r="I157">
            <v>4791</v>
          </cell>
        </row>
        <row r="160">
          <cell r="B160">
            <v>208</v>
          </cell>
          <cell r="C160">
            <v>242</v>
          </cell>
          <cell r="D160">
            <v>223</v>
          </cell>
          <cell r="E160">
            <v>196</v>
          </cell>
          <cell r="F160">
            <v>117</v>
          </cell>
          <cell r="G160">
            <v>110</v>
          </cell>
          <cell r="H160">
            <v>98</v>
          </cell>
          <cell r="I160">
            <v>146</v>
          </cell>
        </row>
        <row r="161">
          <cell r="B161">
            <v>236</v>
          </cell>
          <cell r="C161">
            <v>234</v>
          </cell>
          <cell r="D161">
            <v>173</v>
          </cell>
          <cell r="E161">
            <v>240</v>
          </cell>
          <cell r="F161">
            <v>233</v>
          </cell>
          <cell r="G161">
            <v>139</v>
          </cell>
          <cell r="H161">
            <v>153</v>
          </cell>
          <cell r="I161">
            <v>197</v>
          </cell>
        </row>
        <row r="162">
          <cell r="B162">
            <v>69</v>
          </cell>
          <cell r="C162">
            <v>44</v>
          </cell>
          <cell r="D162">
            <v>51</v>
          </cell>
          <cell r="E162">
            <v>76</v>
          </cell>
          <cell r="F162">
            <v>49</v>
          </cell>
          <cell r="G162">
            <v>28</v>
          </cell>
          <cell r="H162">
            <v>94</v>
          </cell>
          <cell r="I162">
            <v>78</v>
          </cell>
        </row>
        <row r="163">
          <cell r="B163">
            <v>52</v>
          </cell>
          <cell r="C163">
            <v>62</v>
          </cell>
          <cell r="D163">
            <v>59</v>
          </cell>
          <cell r="E163">
            <v>49</v>
          </cell>
          <cell r="F163">
            <v>47</v>
          </cell>
          <cell r="G163">
            <v>41</v>
          </cell>
          <cell r="H163">
            <v>54</v>
          </cell>
          <cell r="I163">
            <v>56</v>
          </cell>
        </row>
        <row r="164">
          <cell r="B164">
            <v>225</v>
          </cell>
          <cell r="C164">
            <v>258</v>
          </cell>
          <cell r="D164">
            <v>278</v>
          </cell>
          <cell r="E164">
            <v>286</v>
          </cell>
          <cell r="F164">
            <v>278</v>
          </cell>
          <cell r="G164">
            <v>438</v>
          </cell>
          <cell r="H164">
            <v>278</v>
          </cell>
          <cell r="I164">
            <v>222</v>
          </cell>
        </row>
        <row r="166">
          <cell r="B166">
            <v>69</v>
          </cell>
          <cell r="C166">
            <v>39</v>
          </cell>
          <cell r="D166">
            <v>30</v>
          </cell>
          <cell r="E166">
            <v>22</v>
          </cell>
          <cell r="F166">
            <v>28</v>
          </cell>
          <cell r="G166">
            <v>10</v>
          </cell>
          <cell r="H166">
            <v>7</v>
          </cell>
          <cell r="I166">
            <v>9</v>
          </cell>
        </row>
        <row r="167">
          <cell r="B167">
            <v>104</v>
          </cell>
          <cell r="C167">
            <v>264</v>
          </cell>
          <cell r="D167">
            <v>291</v>
          </cell>
          <cell r="E167">
            <v>159</v>
          </cell>
          <cell r="F167">
            <v>367</v>
          </cell>
          <cell r="G167">
            <v>320</v>
          </cell>
          <cell r="H167">
            <v>11</v>
          </cell>
          <cell r="I167">
            <v>50</v>
          </cell>
        </row>
        <row r="168">
          <cell r="B168">
            <v>963</v>
          </cell>
          <cell r="C168">
            <v>1143</v>
          </cell>
          <cell r="D168">
            <v>1105</v>
          </cell>
          <cell r="E168">
            <v>1028</v>
          </cell>
          <cell r="F168">
            <v>1119</v>
          </cell>
          <cell r="G168">
            <v>1086</v>
          </cell>
          <cell r="H168">
            <v>695</v>
          </cell>
          <cell r="I168">
            <v>758</v>
          </cell>
        </row>
        <row r="171">
          <cell r="B171">
            <v>121</v>
          </cell>
          <cell r="C171">
            <v>133</v>
          </cell>
          <cell r="D171">
            <v>140</v>
          </cell>
          <cell r="E171">
            <v>160</v>
          </cell>
          <cell r="F171">
            <v>149</v>
          </cell>
          <cell r="G171">
            <v>148</v>
          </cell>
          <cell r="H171">
            <v>130</v>
          </cell>
          <cell r="I171">
            <v>124</v>
          </cell>
        </row>
        <row r="172">
          <cell r="B172">
            <v>87</v>
          </cell>
          <cell r="C172">
            <v>85</v>
          </cell>
          <cell r="D172">
            <v>106</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42</v>
          </cell>
          <cell r="D174">
            <v>54</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79">
          <cell r="B179">
            <v>606</v>
          </cell>
          <cell r="C179">
            <v>649</v>
          </cell>
          <cell r="D179">
            <v>706</v>
          </cell>
          <cell r="E179">
            <v>747</v>
          </cell>
          <cell r="F179">
            <v>705</v>
          </cell>
          <cell r="G179">
            <v>721</v>
          </cell>
          <cell r="H179">
            <v>744</v>
          </cell>
          <cell r="I179">
            <v>717</v>
          </cell>
        </row>
        <row r="184">
          <cell r="B184">
            <v>0</v>
          </cell>
          <cell r="C184">
            <v>9.3228309428638606E-2</v>
          </cell>
          <cell r="D184">
            <v>4.1402301322722872E-2</v>
          </cell>
          <cell r="E184">
            <v>-3.7381247418422137E-2</v>
          </cell>
          <cell r="F184">
            <v>7.7558463848959452E-2</v>
          </cell>
          <cell r="G184">
            <v>-7.1279243404678949E-2</v>
          </cell>
          <cell r="H184">
            <v>0.24815092721620752</v>
          </cell>
          <cell r="I184">
            <v>0.05</v>
          </cell>
        </row>
        <row r="185">
          <cell r="B185">
            <v>0</v>
          </cell>
          <cell r="C185">
            <v>7.6190476190476197E-2</v>
          </cell>
          <cell r="D185">
            <v>2.9498525073746312E-2</v>
          </cell>
          <cell r="E185">
            <v>1.0642652476463364E-2</v>
          </cell>
          <cell r="F185">
            <v>6.5208586472255969E-2</v>
          </cell>
          <cell r="G185">
            <v>-0.11806083650190113</v>
          </cell>
          <cell r="H185">
            <v>8.3854278939426596E-2</v>
          </cell>
          <cell r="I185">
            <v>0.09</v>
          </cell>
        </row>
        <row r="186">
          <cell r="B186">
            <v>0</v>
          </cell>
          <cell r="C186">
            <v>-0.12742718446601942</v>
          </cell>
          <cell r="D186">
            <v>-0.10152990264255911</v>
          </cell>
          <cell r="E186">
            <v>-7.8947368421052627E-2</v>
          </cell>
          <cell r="F186">
            <v>3.3613445378151263E-3</v>
          </cell>
          <cell r="G186">
            <v>-0.135678391959799</v>
          </cell>
          <cell r="H186">
            <v>-1.7441860465116279E-2</v>
          </cell>
          <cell r="I186">
            <v>0.25</v>
          </cell>
        </row>
        <row r="188">
          <cell r="B188">
            <v>0</v>
          </cell>
          <cell r="C188">
            <v>3.4871358707208165E-2</v>
          </cell>
          <cell r="D188">
            <v>6.6776248202177937E-2</v>
          </cell>
          <cell r="E188">
            <v>0.13154853620955315</v>
          </cell>
          <cell r="F188">
            <v>7.114893617021277E-2</v>
          </cell>
          <cell r="G188">
            <v>-6.3721595423486418E-2</v>
          </cell>
          <cell r="H188">
            <v>0.18295994568906992</v>
          </cell>
          <cell r="I188">
            <v>0.09</v>
          </cell>
        </row>
        <row r="189">
          <cell r="B189">
            <v>0</v>
          </cell>
          <cell r="C189">
            <v>1.9502681618722574E-2</v>
          </cell>
          <cell r="D189">
            <v>0.14538498326159732</v>
          </cell>
          <cell r="E189">
            <v>0.22755741127348644</v>
          </cell>
          <cell r="F189">
            <v>0.05</v>
          </cell>
          <cell r="G189">
            <v>-1.101392938127632E-2</v>
          </cell>
          <cell r="H189">
            <v>0.30887651490337376</v>
          </cell>
          <cell r="I189">
            <v>0.16</v>
          </cell>
        </row>
        <row r="190">
          <cell r="B190">
            <v>0</v>
          </cell>
          <cell r="C190">
            <v>-4.0322580645161289E-2</v>
          </cell>
          <cell r="D190">
            <v>7.2829131652661069E-2</v>
          </cell>
          <cell r="E190">
            <v>0.11488250652741515</v>
          </cell>
          <cell r="F190">
            <v>1.1709601873536301E-2</v>
          </cell>
          <cell r="G190">
            <v>-6.9444444444444448E-2</v>
          </cell>
          <cell r="H190">
            <v>0.21890547263681592</v>
          </cell>
          <cell r="I190">
            <v>0.17</v>
          </cell>
        </row>
        <row r="192">
          <cell r="B192">
            <v>0</v>
          </cell>
          <cell r="C192">
            <v>0.28918650793650796</v>
          </cell>
          <cell r="D192">
            <v>0.12350904193920739</v>
          </cell>
          <cell r="E192">
            <v>0.19726027397260273</v>
          </cell>
          <cell r="F192">
            <v>0.21910755148741418</v>
          </cell>
          <cell r="G192">
            <v>8.7517597372125763E-2</v>
          </cell>
          <cell r="H192">
            <v>0.24012944983818771</v>
          </cell>
          <cell r="I192">
            <v>-0.1</v>
          </cell>
        </row>
        <row r="193">
          <cell r="B193">
            <v>0</v>
          </cell>
          <cell r="C193">
            <v>0.14054054054054055</v>
          </cell>
          <cell r="D193">
            <v>0.12606635071090047</v>
          </cell>
          <cell r="E193">
            <v>0.26936026936026936</v>
          </cell>
          <cell r="F193">
            <v>0.19893899204244031</v>
          </cell>
          <cell r="G193">
            <v>4.8672566371681415E-2</v>
          </cell>
          <cell r="H193">
            <v>0.2378691983122363</v>
          </cell>
          <cell r="I193">
            <v>-0.21</v>
          </cell>
        </row>
        <row r="194">
          <cell r="B194">
            <v>0</v>
          </cell>
          <cell r="C194">
            <v>3.968253968253968E-2</v>
          </cell>
          <cell r="D194">
            <v>-1.5267175572519083E-2</v>
          </cell>
          <cell r="E194">
            <v>7.7519379844961239E-3</v>
          </cell>
          <cell r="F194">
            <v>6.1538461538461542E-2</v>
          </cell>
          <cell r="G194">
            <v>7.2463768115942032E-2</v>
          </cell>
          <cell r="H194">
            <v>0.31756756756756754</v>
          </cell>
          <cell r="I194">
            <v>-0.06</v>
          </cell>
        </row>
        <row r="196">
          <cell r="B196">
            <v>0</v>
          </cell>
          <cell r="C196">
            <v>4.2030391205948913E-3</v>
          </cell>
          <cell r="D196">
            <v>5.7630392788151963E-2</v>
          </cell>
          <cell r="E196">
            <v>8.8280060882800604E-2</v>
          </cell>
          <cell r="F196">
            <v>1.3146853146853148E-2</v>
          </cell>
          <cell r="G196">
            <v>-4.7763666482606291E-2</v>
          </cell>
          <cell r="H196">
            <v>6.0887213685126125E-2</v>
          </cell>
          <cell r="I196">
            <v>0.17</v>
          </cell>
        </row>
        <row r="197">
          <cell r="B197">
            <v>0</v>
          </cell>
          <cell r="C197">
            <v>-6.0751398880895285E-2</v>
          </cell>
          <cell r="D197">
            <v>8.5106382978723406E-3</v>
          </cell>
          <cell r="E197">
            <v>0.13670886075949368</v>
          </cell>
          <cell r="F197">
            <v>3.5634743875278395E-2</v>
          </cell>
          <cell r="G197">
            <v>-2.1505376344086023E-2</v>
          </cell>
          <cell r="H197">
            <v>9.4505494505494503E-2</v>
          </cell>
          <cell r="I197">
            <v>0.12</v>
          </cell>
        </row>
        <row r="198">
          <cell r="B198">
            <v>0</v>
          </cell>
          <cell r="C198">
            <v>-6.4724919093851127E-2</v>
          </cell>
          <cell r="D198">
            <v>-7.6124567474048443E-2</v>
          </cell>
          <cell r="E198">
            <v>-8.6142322097378279E-2</v>
          </cell>
          <cell r="F198">
            <v>-2.8688524590163935E-2</v>
          </cell>
          <cell r="G198">
            <v>-9.7046413502109699E-2</v>
          </cell>
          <cell r="H198">
            <v>-0.11214953271028037</v>
          </cell>
          <cell r="I198">
            <v>0.28000000000000003</v>
          </cell>
        </row>
        <row r="202">
          <cell r="B202">
            <v>0</v>
          </cell>
          <cell r="C202">
            <v>-7.5362318840579709E-3</v>
          </cell>
          <cell r="D202">
            <v>4.3224299065420559E-2</v>
          </cell>
          <cell r="E202">
            <v>-8.0067189249720047E-2</v>
          </cell>
          <cell r="F202">
            <v>9.1296409007912364E-3</v>
          </cell>
          <cell r="G202">
            <v>-9.6501809408926411E-3</v>
          </cell>
          <cell r="H202">
            <v>0.20950060901339829</v>
          </cell>
          <cell r="I202">
            <v>0.06</v>
          </cell>
        </row>
        <row r="203">
          <cell r="B203">
            <v>0</v>
          </cell>
          <cell r="C203">
            <v>-0.10655737704918032</v>
          </cell>
          <cell r="D203">
            <v>0.12844036697247707</v>
          </cell>
          <cell r="E203">
            <v>-0.15447154471544716</v>
          </cell>
          <cell r="F203">
            <v>0.13461538461538461</v>
          </cell>
          <cell r="G203">
            <v>-0.24576271186440679</v>
          </cell>
          <cell r="H203">
            <v>0.16853932584269662</v>
          </cell>
          <cell r="I203">
            <v>-0.03</v>
          </cell>
        </row>
        <row r="204">
          <cell r="B204">
            <v>0</v>
          </cell>
          <cell r="C204">
            <v>0</v>
          </cell>
          <cell r="D204">
            <v>0.04</v>
          </cell>
          <cell r="E204">
            <v>0</v>
          </cell>
          <cell r="F204">
            <v>-7.6923076923076927E-2</v>
          </cell>
          <cell r="G204">
            <v>4.1666666666666664E-2</v>
          </cell>
          <cell r="H204">
            <v>0.16</v>
          </cell>
          <cell r="I204">
            <v>-0.16</v>
          </cell>
        </row>
      </sheetData>
      <sheetData sheetId="2">
        <row r="3">
          <cell r="B3">
            <v>30601</v>
          </cell>
          <cell r="C3">
            <v>32376</v>
          </cell>
          <cell r="D3">
            <v>34350</v>
          </cell>
          <cell r="E3">
            <v>36397</v>
          </cell>
          <cell r="F3">
            <v>39117</v>
          </cell>
          <cell r="G3">
            <v>37403</v>
          </cell>
          <cell r="H3">
            <v>44538</v>
          </cell>
          <cell r="I3">
            <v>46710</v>
          </cell>
        </row>
        <row r="4">
          <cell r="B4" t="str">
            <v>nm</v>
          </cell>
          <cell r="C4">
            <v>5.8004640371229765E-2</v>
          </cell>
          <cell r="D4">
            <v>6.0971089696071123E-2</v>
          </cell>
          <cell r="E4">
            <v>5.95924308588065E-2</v>
          </cell>
          <cell r="F4">
            <v>7.4731433909388079E-2</v>
          </cell>
          <cell r="G4">
            <v>-4.3817266150267153E-2</v>
          </cell>
          <cell r="H4">
            <v>0.19076009945726269</v>
          </cell>
          <cell r="I4">
            <v>4.8767344739323759E-2</v>
          </cell>
        </row>
        <row r="5">
          <cell r="B5">
            <v>4882</v>
          </cell>
          <cell r="C5">
            <v>5304</v>
          </cell>
          <cell r="D5">
            <v>5661</v>
          </cell>
          <cell r="E5">
            <v>5153</v>
          </cell>
          <cell r="F5">
            <v>5570</v>
          </cell>
          <cell r="G5">
            <v>4095</v>
          </cell>
          <cell r="H5">
            <v>7720</v>
          </cell>
          <cell r="I5">
            <v>7696</v>
          </cell>
          <cell r="J5">
            <v>7696</v>
          </cell>
          <cell r="K5">
            <v>7696</v>
          </cell>
          <cell r="L5">
            <v>7696</v>
          </cell>
          <cell r="M5">
            <v>7696</v>
          </cell>
          <cell r="N5">
            <v>7696</v>
          </cell>
        </row>
        <row r="8">
          <cell r="B8">
            <v>649</v>
          </cell>
          <cell r="C8">
            <v>662</v>
          </cell>
          <cell r="D8">
            <v>716</v>
          </cell>
          <cell r="E8">
            <v>774</v>
          </cell>
          <cell r="F8">
            <v>720</v>
          </cell>
          <cell r="G8">
            <v>1119</v>
          </cell>
          <cell r="H8">
            <v>797</v>
          </cell>
          <cell r="I8">
            <v>840</v>
          </cell>
          <cell r="J8">
            <v>840</v>
          </cell>
          <cell r="K8">
            <v>840</v>
          </cell>
          <cell r="L8">
            <v>840</v>
          </cell>
          <cell r="M8">
            <v>840</v>
          </cell>
          <cell r="N8">
            <v>840</v>
          </cell>
        </row>
        <row r="12">
          <cell r="B12" t="str">
            <v>nm</v>
          </cell>
          <cell r="C12">
            <v>9.6621781242617555E-2</v>
          </cell>
          <cell r="D12">
            <v>6.5273588970271357E-2</v>
          </cell>
          <cell r="E12">
            <v>-0.11445904954499497</v>
          </cell>
          <cell r="F12">
            <v>0.10755880337976698</v>
          </cell>
          <cell r="G12">
            <v>-0.38639175257731961</v>
          </cell>
          <cell r="H12">
            <v>1.32627688172043</v>
          </cell>
          <cell r="I12">
            <v>-9.67788530983682E-3</v>
          </cell>
        </row>
        <row r="14">
          <cell r="J14">
            <v>758</v>
          </cell>
          <cell r="K14">
            <v>758</v>
          </cell>
          <cell r="L14">
            <v>758</v>
          </cell>
          <cell r="M14">
            <v>758</v>
          </cell>
          <cell r="N14">
            <v>758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190" zoomScaleNormal="190" workbookViewId="0">
      <selection activeCell="A7" sqref="A7"/>
    </sheetView>
  </sheetViews>
  <sheetFormatPr defaultRowHeight="14.25" x14ac:dyDescent="0.45"/>
  <cols>
    <col min="1" max="1" width="176.1328125" style="19" customWidth="1"/>
  </cols>
  <sheetData>
    <row r="1" spans="1:1" ht="23.25" x14ac:dyDescent="0.7">
      <c r="A1" s="18" t="s">
        <v>20</v>
      </c>
    </row>
    <row r="2" spans="1:1" x14ac:dyDescent="0.45">
      <c r="A2" s="1" t="s">
        <v>198</v>
      </c>
    </row>
    <row r="3" spans="1:1" x14ac:dyDescent="0.45">
      <c r="A3" t="s">
        <v>199</v>
      </c>
    </row>
    <row r="4" spans="1:1" x14ac:dyDescent="0.45">
      <c r="A4" t="s">
        <v>200</v>
      </c>
    </row>
    <row r="5" spans="1:1" x14ac:dyDescent="0.45">
      <c r="A5" t="s">
        <v>201</v>
      </c>
    </row>
    <row r="6" spans="1:1" x14ac:dyDescent="0.45">
      <c r="A6" t="s">
        <v>202</v>
      </c>
    </row>
    <row r="7" spans="1:1" x14ac:dyDescent="0.45">
      <c r="A7" t="s">
        <v>207</v>
      </c>
    </row>
    <row r="8" spans="1:1" x14ac:dyDescent="0.45">
      <c r="A8" s="2" t="s">
        <v>203</v>
      </c>
    </row>
    <row r="9" spans="1:1" x14ac:dyDescent="0.45">
      <c r="A9" t="s">
        <v>204</v>
      </c>
    </row>
    <row r="10" spans="1:1" x14ac:dyDescent="0.45">
      <c r="A10"/>
    </row>
    <row r="11" spans="1:1" x14ac:dyDescent="0.45">
      <c r="A11" t="s">
        <v>205</v>
      </c>
    </row>
    <row r="12" spans="1:1" x14ac:dyDescent="0.45">
      <c r="A12" t="s">
        <v>208</v>
      </c>
    </row>
    <row r="13" spans="1:1" x14ac:dyDescent="0.45">
      <c r="A13"/>
    </row>
    <row r="14" spans="1:1" x14ac:dyDescent="0.45">
      <c r="A14"/>
    </row>
    <row r="15" spans="1:1" x14ac:dyDescent="0.45">
      <c r="A15"/>
    </row>
    <row r="16" spans="1:1" x14ac:dyDescent="0.45">
      <c r="A16"/>
    </row>
    <row r="17" spans="1:1" x14ac:dyDescent="0.45">
      <c r="A17"/>
    </row>
    <row r="18" spans="1:1" x14ac:dyDescent="0.45">
      <c r="A18"/>
    </row>
    <row r="19" spans="1:1" x14ac:dyDescent="0.45">
      <c r="A19"/>
    </row>
    <row r="20" spans="1:1" x14ac:dyDescent="0.45">
      <c r="A20"/>
    </row>
    <row r="21" spans="1:1" x14ac:dyDescent="0.45">
      <c r="A21"/>
    </row>
    <row r="22" spans="1:1" x14ac:dyDescent="0.45">
      <c r="A22"/>
    </row>
    <row r="23" spans="1:1" x14ac:dyDescent="0.4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8"/>
  <sheetViews>
    <sheetView workbookViewId="0">
      <pane ySplit="1" topLeftCell="A182" activePane="bottomLeft" state="frozen"/>
      <selection pane="bottomLeft" activeCell="A93" sqref="A93"/>
    </sheetView>
  </sheetViews>
  <sheetFormatPr defaultRowHeight="14.25" x14ac:dyDescent="0.45"/>
  <cols>
    <col min="1" max="1" width="78.1328125" customWidth="1"/>
    <col min="2" max="7" width="9" bestFit="1" customWidth="1"/>
    <col min="8" max="8" width="10.46484375" bestFit="1" customWidth="1"/>
    <col min="9" max="9" width="10.6640625" bestFit="1" customWidth="1"/>
  </cols>
  <sheetData>
    <row r="1" spans="1:9" ht="60" customHeight="1" x14ac:dyDescent="0.4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45">
      <c r="A2" t="s">
        <v>27</v>
      </c>
      <c r="B2" s="3">
        <v>30601</v>
      </c>
      <c r="C2" s="3">
        <v>32376</v>
      </c>
      <c r="D2" s="3">
        <v>34350</v>
      </c>
      <c r="E2" s="3">
        <v>36397</v>
      </c>
      <c r="F2" s="3">
        <v>39117</v>
      </c>
      <c r="G2" s="3">
        <v>37403</v>
      </c>
      <c r="H2" s="3">
        <v>44538</v>
      </c>
      <c r="I2" s="3">
        <v>46710</v>
      </c>
    </row>
    <row r="3" spans="1:9" x14ac:dyDescent="0.45">
      <c r="A3" s="22" t="s">
        <v>28</v>
      </c>
      <c r="B3" s="23">
        <v>16534</v>
      </c>
      <c r="C3" s="23">
        <v>17405</v>
      </c>
      <c r="D3" s="23">
        <v>19038</v>
      </c>
      <c r="E3" s="23">
        <v>20441</v>
      </c>
      <c r="F3" s="23">
        <v>21643</v>
      </c>
      <c r="G3" s="23">
        <v>21162</v>
      </c>
      <c r="H3" s="23">
        <v>24576</v>
      </c>
      <c r="I3" s="23">
        <v>25231</v>
      </c>
    </row>
    <row r="4" spans="1:9" s="1" customFormat="1" x14ac:dyDescent="0.4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45">
      <c r="A5" s="11" t="s">
        <v>21</v>
      </c>
      <c r="B5" s="3">
        <v>3213</v>
      </c>
      <c r="C5" s="3">
        <v>3278</v>
      </c>
      <c r="D5" s="3">
        <v>3341</v>
      </c>
      <c r="E5" s="3">
        <v>3577</v>
      </c>
      <c r="F5" s="3">
        <v>3753</v>
      </c>
      <c r="G5" s="3">
        <v>3592</v>
      </c>
      <c r="H5" s="3">
        <v>3114</v>
      </c>
      <c r="I5" s="3">
        <v>3850</v>
      </c>
    </row>
    <row r="6" spans="1:9" x14ac:dyDescent="0.45">
      <c r="A6" s="11" t="s">
        <v>22</v>
      </c>
      <c r="B6" s="3">
        <v>6679</v>
      </c>
      <c r="C6" s="3">
        <v>7191</v>
      </c>
      <c r="D6" s="3">
        <v>7222</v>
      </c>
      <c r="E6" s="3">
        <v>7934</v>
      </c>
      <c r="F6" s="3">
        <v>8949</v>
      </c>
      <c r="G6" s="3">
        <v>9534</v>
      </c>
      <c r="H6" s="3">
        <v>9911</v>
      </c>
      <c r="I6" s="3">
        <v>10954</v>
      </c>
    </row>
    <row r="7" spans="1:9" x14ac:dyDescent="0.45">
      <c r="A7" s="21" t="s">
        <v>23</v>
      </c>
      <c r="B7" s="20">
        <f t="shared" ref="B7:G7" si="3">+B5+B6</f>
        <v>9892</v>
      </c>
      <c r="C7" s="20">
        <f t="shared" si="3"/>
        <v>10469</v>
      </c>
      <c r="D7" s="20">
        <f t="shared" si="3"/>
        <v>10563</v>
      </c>
      <c r="E7" s="20">
        <f t="shared" si="3"/>
        <v>11511</v>
      </c>
      <c r="F7" s="20">
        <f t="shared" si="3"/>
        <v>12702</v>
      </c>
      <c r="G7" s="20">
        <f t="shared" si="3"/>
        <v>13126</v>
      </c>
      <c r="H7" s="20">
        <f t="shared" ref="H7" si="4">+H5+H6</f>
        <v>13025</v>
      </c>
      <c r="I7" s="20">
        <f>+I5+I6</f>
        <v>14804</v>
      </c>
    </row>
    <row r="8" spans="1:9" x14ac:dyDescent="0.45">
      <c r="A8" s="2" t="s">
        <v>24</v>
      </c>
      <c r="B8" s="3">
        <v>28</v>
      </c>
      <c r="C8" s="3">
        <v>19</v>
      </c>
      <c r="D8" s="3">
        <v>59</v>
      </c>
      <c r="E8" s="3">
        <v>54</v>
      </c>
      <c r="F8" s="3">
        <v>49</v>
      </c>
      <c r="G8" s="3">
        <v>89</v>
      </c>
      <c r="H8" s="3">
        <v>262</v>
      </c>
      <c r="I8" s="3">
        <v>205</v>
      </c>
    </row>
    <row r="9" spans="1:9" x14ac:dyDescent="0.45">
      <c r="A9" s="2" t="s">
        <v>5</v>
      </c>
      <c r="B9" s="3">
        <v>-58</v>
      </c>
      <c r="C9" s="3">
        <v>-140</v>
      </c>
      <c r="D9" s="3">
        <v>-196</v>
      </c>
      <c r="E9" s="3">
        <v>66</v>
      </c>
      <c r="F9" s="3">
        <v>-78</v>
      </c>
      <c r="G9" s="3">
        <v>139</v>
      </c>
      <c r="H9" s="3">
        <v>14</v>
      </c>
      <c r="I9" s="3">
        <v>-181</v>
      </c>
    </row>
    <row r="10" spans="1:9" x14ac:dyDescent="0.45">
      <c r="A10" s="4" t="s">
        <v>25</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45">
      <c r="A11" s="2" t="s">
        <v>26</v>
      </c>
      <c r="B11" s="3">
        <v>932</v>
      </c>
      <c r="C11" s="3">
        <v>863</v>
      </c>
      <c r="D11" s="3">
        <v>646</v>
      </c>
      <c r="E11" s="3">
        <v>2392</v>
      </c>
      <c r="F11" s="3">
        <v>772</v>
      </c>
      <c r="G11" s="3">
        <v>348</v>
      </c>
      <c r="H11" s="3">
        <v>934</v>
      </c>
      <c r="I11" s="3">
        <v>605</v>
      </c>
    </row>
    <row r="12" spans="1:9" ht="14.65" thickBot="1" x14ac:dyDescent="0.5">
      <c r="A12" s="6" t="s">
        <v>29</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4.65" thickTop="1" x14ac:dyDescent="0.45">
      <c r="A13" s="1" t="s">
        <v>8</v>
      </c>
    </row>
    <row r="14" spans="1:9" x14ac:dyDescent="0.45">
      <c r="A14" s="2" t="s">
        <v>6</v>
      </c>
      <c r="B14">
        <v>1.9</v>
      </c>
      <c r="C14">
        <v>2.21</v>
      </c>
      <c r="D14">
        <v>2.56</v>
      </c>
      <c r="E14">
        <v>1.19</v>
      </c>
      <c r="F14">
        <v>2.5499999999999998</v>
      </c>
      <c r="G14">
        <v>1.63</v>
      </c>
      <c r="H14">
        <v>3.64</v>
      </c>
      <c r="I14">
        <v>3.83</v>
      </c>
    </row>
    <row r="15" spans="1:9" x14ac:dyDescent="0.45">
      <c r="A15" s="2" t="s">
        <v>7</v>
      </c>
      <c r="B15">
        <v>1.85</v>
      </c>
      <c r="C15">
        <v>2.16</v>
      </c>
      <c r="D15">
        <v>2.5099999999999998</v>
      </c>
      <c r="E15">
        <v>1.17</v>
      </c>
      <c r="F15">
        <v>2.4900000000000002</v>
      </c>
      <c r="G15">
        <v>1.6</v>
      </c>
      <c r="H15">
        <v>3.56</v>
      </c>
      <c r="I15">
        <v>3.75</v>
      </c>
    </row>
    <row r="16" spans="1:9" x14ac:dyDescent="0.45">
      <c r="A16" s="1" t="s">
        <v>9</v>
      </c>
    </row>
    <row r="17" spans="1:9" x14ac:dyDescent="0.45">
      <c r="A17" s="2" t="s">
        <v>6</v>
      </c>
      <c r="B17" s="8">
        <v>1724</v>
      </c>
      <c r="C17" s="8">
        <v>1697</v>
      </c>
      <c r="D17" s="8">
        <v>1657</v>
      </c>
      <c r="E17" s="8">
        <v>1624</v>
      </c>
      <c r="F17" s="8">
        <v>1580</v>
      </c>
      <c r="G17" s="8">
        <v>1559</v>
      </c>
      <c r="H17" s="8">
        <v>1573</v>
      </c>
      <c r="I17" s="8">
        <v>1578.8</v>
      </c>
    </row>
    <row r="18" spans="1:9" x14ac:dyDescent="0.45">
      <c r="A18" s="2" t="s">
        <v>7</v>
      </c>
      <c r="B18" s="8">
        <v>1769</v>
      </c>
      <c r="C18" s="8">
        <v>1743</v>
      </c>
      <c r="D18" s="8">
        <v>1692</v>
      </c>
      <c r="E18" s="8">
        <v>1659</v>
      </c>
      <c r="F18" s="8">
        <v>1618</v>
      </c>
      <c r="G18" s="8">
        <v>1591</v>
      </c>
      <c r="H18" s="8">
        <v>1609.4</v>
      </c>
      <c r="I18" s="8">
        <v>1610.8</v>
      </c>
    </row>
    <row r="20" spans="1:9" s="12" customFormat="1" x14ac:dyDescent="0.45">
      <c r="A20" s="12" t="s">
        <v>2</v>
      </c>
      <c r="B20" s="13">
        <f t="shared" ref="B20:G20" si="9">+ROUND(((B12/B18)-B15),2)</f>
        <v>0</v>
      </c>
      <c r="C20" s="13">
        <f t="shared" si="9"/>
        <v>0</v>
      </c>
      <c r="D20" s="13">
        <f t="shared" si="9"/>
        <v>0</v>
      </c>
      <c r="E20" s="13">
        <f t="shared" si="9"/>
        <v>0</v>
      </c>
      <c r="F20" s="13">
        <f t="shared" si="9"/>
        <v>0</v>
      </c>
      <c r="G20" s="13">
        <f t="shared" si="9"/>
        <v>0</v>
      </c>
      <c r="H20" s="13">
        <f t="shared" ref="H20" si="10">+ROUND(((H12/H18)-H15),2)</f>
        <v>0</v>
      </c>
      <c r="I20" s="13">
        <f>+ROUND(((I12/I18)-I15),2)</f>
        <v>0</v>
      </c>
    </row>
    <row r="22" spans="1:9" x14ac:dyDescent="0.45">
      <c r="A22" s="14" t="s">
        <v>0</v>
      </c>
      <c r="B22" s="14"/>
      <c r="C22" s="14"/>
      <c r="D22" s="14"/>
      <c r="E22" s="14"/>
      <c r="F22" s="14"/>
      <c r="G22" s="14"/>
      <c r="H22" s="14"/>
      <c r="I22" s="14"/>
    </row>
    <row r="23" spans="1:9" x14ac:dyDescent="0.45">
      <c r="A23" s="1" t="s">
        <v>30</v>
      </c>
    </row>
    <row r="24" spans="1:9" x14ac:dyDescent="0.45">
      <c r="A24" s="10" t="s">
        <v>31</v>
      </c>
      <c r="B24" s="3"/>
      <c r="C24" s="3"/>
      <c r="D24" s="3"/>
      <c r="E24" s="3"/>
      <c r="F24" s="3"/>
      <c r="G24" s="3"/>
      <c r="H24" s="3"/>
      <c r="I24" s="3"/>
    </row>
    <row r="25" spans="1:9" x14ac:dyDescent="0.45">
      <c r="A25" s="11" t="s">
        <v>32</v>
      </c>
      <c r="B25" s="3">
        <v>3852</v>
      </c>
      <c r="C25" s="3">
        <v>3138</v>
      </c>
      <c r="D25" s="3">
        <v>3808</v>
      </c>
      <c r="E25" s="3">
        <v>4249</v>
      </c>
      <c r="F25" s="3">
        <v>4466</v>
      </c>
      <c r="G25" s="3">
        <v>8348</v>
      </c>
      <c r="H25" s="3">
        <v>9889</v>
      </c>
      <c r="I25" s="3">
        <v>8574</v>
      </c>
    </row>
    <row r="26" spans="1:9" x14ac:dyDescent="0.45">
      <c r="A26" s="11" t="s">
        <v>33</v>
      </c>
      <c r="B26" s="3">
        <v>2072</v>
      </c>
      <c r="C26" s="3">
        <v>2319</v>
      </c>
      <c r="D26" s="3">
        <v>2371</v>
      </c>
      <c r="E26" s="3">
        <v>996</v>
      </c>
      <c r="F26" s="3">
        <v>197</v>
      </c>
      <c r="G26" s="3">
        <v>439</v>
      </c>
      <c r="H26" s="3">
        <v>3587</v>
      </c>
      <c r="I26" s="3">
        <v>4423</v>
      </c>
    </row>
    <row r="27" spans="1:9" x14ac:dyDescent="0.45">
      <c r="A27" s="11" t="s">
        <v>34</v>
      </c>
      <c r="B27" s="3">
        <v>3358</v>
      </c>
      <c r="C27" s="3">
        <v>3241</v>
      </c>
      <c r="D27" s="3">
        <v>3677</v>
      </c>
      <c r="E27" s="3">
        <v>3498</v>
      </c>
      <c r="F27" s="3">
        <v>4272</v>
      </c>
      <c r="G27" s="3">
        <v>2749</v>
      </c>
      <c r="H27" s="3">
        <v>4463</v>
      </c>
      <c r="I27" s="3">
        <v>4667</v>
      </c>
    </row>
    <row r="28" spans="1:9" x14ac:dyDescent="0.45">
      <c r="A28" s="11" t="s">
        <v>35</v>
      </c>
      <c r="B28" s="3">
        <v>4337</v>
      </c>
      <c r="C28" s="3">
        <v>4838</v>
      </c>
      <c r="D28" s="3">
        <v>5055</v>
      </c>
      <c r="E28" s="3">
        <v>5261</v>
      </c>
      <c r="F28" s="3">
        <v>5622</v>
      </c>
      <c r="G28" s="3">
        <v>7367</v>
      </c>
      <c r="H28" s="3">
        <v>6854</v>
      </c>
      <c r="I28" s="3">
        <v>8420</v>
      </c>
    </row>
    <row r="29" spans="1:9" x14ac:dyDescent="0.45">
      <c r="A29" s="11" t="s">
        <v>36</v>
      </c>
      <c r="B29" s="3">
        <v>1968</v>
      </c>
      <c r="C29" s="3">
        <v>1489</v>
      </c>
      <c r="D29" s="3">
        <v>1150</v>
      </c>
      <c r="E29" s="3">
        <v>1130</v>
      </c>
      <c r="F29" s="3">
        <v>1968</v>
      </c>
      <c r="G29" s="3">
        <v>1653</v>
      </c>
      <c r="H29" s="3">
        <v>1498</v>
      </c>
      <c r="I29" s="3">
        <v>2129</v>
      </c>
    </row>
    <row r="30" spans="1:9" x14ac:dyDescent="0.45">
      <c r="A30" s="4" t="s">
        <v>10</v>
      </c>
      <c r="B30" s="5">
        <f t="shared" ref="B30:G30" si="11">+SUM(B25:B29)</f>
        <v>15587</v>
      </c>
      <c r="C30" s="5">
        <f t="shared" si="11"/>
        <v>15025</v>
      </c>
      <c r="D30" s="5">
        <f t="shared" si="11"/>
        <v>16061</v>
      </c>
      <c r="E30" s="5">
        <f t="shared" si="11"/>
        <v>15134</v>
      </c>
      <c r="F30" s="5">
        <f t="shared" si="11"/>
        <v>16525</v>
      </c>
      <c r="G30" s="5">
        <f t="shared" si="11"/>
        <v>20556</v>
      </c>
      <c r="H30" s="5">
        <f t="shared" ref="H30" si="12">+SUM(H25:H29)</f>
        <v>26291</v>
      </c>
      <c r="I30" s="5">
        <f>+SUM(I25:I29)</f>
        <v>28213</v>
      </c>
    </row>
    <row r="31" spans="1:9" x14ac:dyDescent="0.45">
      <c r="A31" s="2" t="s">
        <v>37</v>
      </c>
      <c r="B31" s="3">
        <v>3011</v>
      </c>
      <c r="C31" s="3">
        <v>3520</v>
      </c>
      <c r="D31" s="3">
        <v>3989</v>
      </c>
      <c r="E31" s="3">
        <v>4454</v>
      </c>
      <c r="F31" s="3">
        <v>4744</v>
      </c>
      <c r="G31" s="3">
        <v>4866</v>
      </c>
      <c r="H31" s="3">
        <v>4904</v>
      </c>
      <c r="I31" s="3">
        <v>4791</v>
      </c>
    </row>
    <row r="32" spans="1:9" x14ac:dyDescent="0.45">
      <c r="A32" s="2" t="s">
        <v>38</v>
      </c>
      <c r="B32" s="3">
        <v>0</v>
      </c>
      <c r="C32" s="3">
        <v>0</v>
      </c>
      <c r="D32" s="3">
        <v>0</v>
      </c>
      <c r="E32" s="3">
        <v>0</v>
      </c>
      <c r="F32" s="3">
        <v>0</v>
      </c>
      <c r="G32" s="3">
        <v>3097</v>
      </c>
      <c r="H32" s="3">
        <v>3113</v>
      </c>
      <c r="I32" s="3">
        <v>2926</v>
      </c>
    </row>
    <row r="33" spans="1:9" x14ac:dyDescent="0.45">
      <c r="A33" s="2" t="s">
        <v>39</v>
      </c>
      <c r="B33" s="3">
        <v>281</v>
      </c>
      <c r="C33" s="3">
        <v>281</v>
      </c>
      <c r="D33" s="3">
        <v>283</v>
      </c>
      <c r="E33" s="3">
        <v>285</v>
      </c>
      <c r="F33" s="3">
        <v>283</v>
      </c>
      <c r="G33" s="3">
        <v>274</v>
      </c>
      <c r="H33" s="3">
        <v>269</v>
      </c>
      <c r="I33" s="3">
        <v>286</v>
      </c>
    </row>
    <row r="34" spans="1:9" x14ac:dyDescent="0.45">
      <c r="A34" s="2" t="s">
        <v>40</v>
      </c>
      <c r="B34" s="3">
        <v>131</v>
      </c>
      <c r="C34" s="3">
        <v>131</v>
      </c>
      <c r="D34" s="3">
        <v>139</v>
      </c>
      <c r="E34" s="3">
        <v>154</v>
      </c>
      <c r="F34" s="3">
        <v>154</v>
      </c>
      <c r="G34" s="3">
        <v>223</v>
      </c>
      <c r="H34" s="3">
        <v>242</v>
      </c>
      <c r="I34" s="3">
        <v>284</v>
      </c>
    </row>
    <row r="35" spans="1:9" x14ac:dyDescent="0.45">
      <c r="A35" s="2" t="s">
        <v>41</v>
      </c>
      <c r="B35" s="3">
        <v>2587</v>
      </c>
      <c r="C35" s="3">
        <v>2422</v>
      </c>
      <c r="D35" s="3">
        <v>2787</v>
      </c>
      <c r="E35" s="3">
        <v>2509</v>
      </c>
      <c r="F35" s="3">
        <v>2011</v>
      </c>
      <c r="G35" s="3">
        <v>2326</v>
      </c>
      <c r="H35" s="3">
        <v>2921</v>
      </c>
      <c r="I35" s="3">
        <v>3821</v>
      </c>
    </row>
    <row r="36" spans="1:9" ht="14.65" thickBot="1" x14ac:dyDescent="0.5">
      <c r="A36" s="6" t="s">
        <v>42</v>
      </c>
      <c r="B36" s="7">
        <f t="shared" ref="B36:G36" si="13">+SUM(B30:B35)</f>
        <v>21597</v>
      </c>
      <c r="C36" s="7">
        <f t="shared" si="13"/>
        <v>21379</v>
      </c>
      <c r="D36" s="7">
        <f t="shared" si="13"/>
        <v>23259</v>
      </c>
      <c r="E36" s="7">
        <f t="shared" si="13"/>
        <v>22536</v>
      </c>
      <c r="F36" s="7">
        <f t="shared" si="13"/>
        <v>23717</v>
      </c>
      <c r="G36" s="7">
        <f t="shared" si="13"/>
        <v>31342</v>
      </c>
      <c r="H36" s="7">
        <f t="shared" ref="H36" si="14">+SUM(H30:H35)</f>
        <v>37740</v>
      </c>
      <c r="I36" s="7">
        <f>+SUM(I30:I35)</f>
        <v>40321</v>
      </c>
    </row>
    <row r="37" spans="1:9" ht="14.65" thickTop="1" x14ac:dyDescent="0.45">
      <c r="A37" s="1" t="s">
        <v>43</v>
      </c>
      <c r="B37" s="3"/>
      <c r="C37" s="3"/>
      <c r="D37" s="3"/>
      <c r="E37" s="3"/>
      <c r="F37" s="3"/>
      <c r="G37" s="3"/>
      <c r="H37" s="3"/>
      <c r="I37" s="3"/>
    </row>
    <row r="38" spans="1:9" x14ac:dyDescent="0.45">
      <c r="A38" s="2" t="s">
        <v>44</v>
      </c>
      <c r="B38" s="3"/>
      <c r="C38" s="3"/>
      <c r="D38" s="3"/>
      <c r="E38" s="3"/>
      <c r="F38" s="3"/>
      <c r="G38" s="3"/>
      <c r="H38" s="3"/>
      <c r="I38" s="3"/>
    </row>
    <row r="39" spans="1:9" x14ac:dyDescent="0.45">
      <c r="A39" s="11" t="s">
        <v>45</v>
      </c>
      <c r="B39" s="3">
        <v>107</v>
      </c>
      <c r="C39" s="3">
        <v>44</v>
      </c>
      <c r="D39" s="3">
        <v>6</v>
      </c>
      <c r="E39" s="3">
        <v>6</v>
      </c>
      <c r="F39" s="3">
        <v>6</v>
      </c>
      <c r="G39" s="3">
        <v>3</v>
      </c>
      <c r="H39" s="3">
        <v>0</v>
      </c>
      <c r="I39" s="3">
        <v>500</v>
      </c>
    </row>
    <row r="40" spans="1:9" x14ac:dyDescent="0.45">
      <c r="A40" s="11" t="s">
        <v>46</v>
      </c>
      <c r="B40" s="3">
        <v>74</v>
      </c>
      <c r="C40" s="3">
        <v>1</v>
      </c>
      <c r="D40" s="3">
        <v>325</v>
      </c>
      <c r="E40" s="3">
        <v>336</v>
      </c>
      <c r="F40" s="3">
        <v>9</v>
      </c>
      <c r="G40" s="3">
        <v>248</v>
      </c>
      <c r="H40" s="3">
        <v>2</v>
      </c>
      <c r="I40" s="3">
        <v>10</v>
      </c>
    </row>
    <row r="41" spans="1:9" x14ac:dyDescent="0.45">
      <c r="A41" s="11" t="s">
        <v>11</v>
      </c>
      <c r="B41" s="3">
        <v>2131</v>
      </c>
      <c r="C41" s="3">
        <v>2191</v>
      </c>
      <c r="D41" s="3">
        <v>2048</v>
      </c>
      <c r="E41" s="3">
        <v>2279</v>
      </c>
      <c r="F41" s="3">
        <v>2612</v>
      </c>
      <c r="G41" s="3">
        <v>2248</v>
      </c>
      <c r="H41" s="3">
        <v>2836</v>
      </c>
      <c r="I41" s="3">
        <v>3358</v>
      </c>
    </row>
    <row r="42" spans="1:9" x14ac:dyDescent="0.45">
      <c r="A42" s="11" t="s">
        <v>47</v>
      </c>
      <c r="B42" s="3">
        <v>0</v>
      </c>
      <c r="C42" s="3">
        <v>0</v>
      </c>
      <c r="D42" s="3">
        <v>0</v>
      </c>
      <c r="E42" s="3">
        <v>0</v>
      </c>
      <c r="F42" s="3">
        <v>0</v>
      </c>
      <c r="G42" s="3">
        <v>445</v>
      </c>
      <c r="H42" s="3">
        <v>467</v>
      </c>
      <c r="I42" s="3">
        <v>420</v>
      </c>
    </row>
    <row r="43" spans="1:9" x14ac:dyDescent="0.45">
      <c r="A43" s="11" t="s">
        <v>12</v>
      </c>
      <c r="B43" s="3">
        <v>3949</v>
      </c>
      <c r="C43" s="3">
        <v>3037</v>
      </c>
      <c r="D43" s="3">
        <v>3011</v>
      </c>
      <c r="E43" s="3">
        <v>3269</v>
      </c>
      <c r="F43" s="3">
        <v>5010</v>
      </c>
      <c r="G43" s="3">
        <v>5184</v>
      </c>
      <c r="H43" s="3">
        <v>6063</v>
      </c>
      <c r="I43" s="3">
        <v>6220</v>
      </c>
    </row>
    <row r="44" spans="1:9" x14ac:dyDescent="0.45">
      <c r="A44" s="11" t="s">
        <v>48</v>
      </c>
      <c r="B44" s="3">
        <v>71</v>
      </c>
      <c r="C44" s="3">
        <v>85</v>
      </c>
      <c r="D44" s="3">
        <v>84</v>
      </c>
      <c r="E44" s="3">
        <v>150</v>
      </c>
      <c r="F44" s="3">
        <v>229</v>
      </c>
      <c r="G44" s="3">
        <v>156</v>
      </c>
      <c r="H44" s="3">
        <v>306</v>
      </c>
      <c r="I44" s="3">
        <v>222</v>
      </c>
    </row>
    <row r="45" spans="1:9" x14ac:dyDescent="0.45">
      <c r="A45" s="4" t="s">
        <v>13</v>
      </c>
      <c r="B45" s="5">
        <f t="shared" ref="B45:G45" si="15">+SUM(B39:B44)</f>
        <v>6332</v>
      </c>
      <c r="C45" s="5">
        <f t="shared" si="15"/>
        <v>5358</v>
      </c>
      <c r="D45" s="5">
        <f t="shared" si="15"/>
        <v>5474</v>
      </c>
      <c r="E45" s="5">
        <f t="shared" si="15"/>
        <v>6040</v>
      </c>
      <c r="F45" s="5">
        <f>+SUM(F39:F44)</f>
        <v>7866</v>
      </c>
      <c r="G45" s="5">
        <f t="shared" si="15"/>
        <v>8284</v>
      </c>
      <c r="H45" s="5">
        <f t="shared" ref="H45" si="16">+SUM(H39:H44)</f>
        <v>9674</v>
      </c>
      <c r="I45" s="5">
        <f>+SUM(I39:I44)</f>
        <v>10730</v>
      </c>
    </row>
    <row r="46" spans="1:9" x14ac:dyDescent="0.45">
      <c r="A46" s="2" t="s">
        <v>49</v>
      </c>
      <c r="B46" s="3">
        <v>1079</v>
      </c>
      <c r="C46" s="3">
        <v>1993</v>
      </c>
      <c r="D46" s="3">
        <v>3471</v>
      </c>
      <c r="E46" s="3">
        <v>3468</v>
      </c>
      <c r="F46" s="3">
        <v>3464</v>
      </c>
      <c r="G46" s="3">
        <v>9406</v>
      </c>
      <c r="H46" s="3">
        <v>9413</v>
      </c>
      <c r="I46" s="3">
        <v>8920</v>
      </c>
    </row>
    <row r="47" spans="1:9" x14ac:dyDescent="0.45">
      <c r="A47" s="2" t="s">
        <v>50</v>
      </c>
      <c r="B47" s="3">
        <v>0</v>
      </c>
      <c r="C47" s="3">
        <v>0</v>
      </c>
      <c r="D47" s="3">
        <v>0</v>
      </c>
      <c r="E47" s="3">
        <v>0</v>
      </c>
      <c r="F47" s="3">
        <v>0</v>
      </c>
      <c r="G47" s="3">
        <v>2913</v>
      </c>
      <c r="H47" s="3">
        <v>2931</v>
      </c>
      <c r="I47" s="3">
        <v>2777</v>
      </c>
    </row>
    <row r="48" spans="1:9" x14ac:dyDescent="0.45">
      <c r="A48" s="2" t="s">
        <v>51</v>
      </c>
      <c r="B48" s="3">
        <v>1479</v>
      </c>
      <c r="C48" s="3">
        <v>1770</v>
      </c>
      <c r="D48" s="3">
        <v>1907</v>
      </c>
      <c r="E48" s="3">
        <v>3216</v>
      </c>
      <c r="F48" s="3">
        <v>3347</v>
      </c>
      <c r="G48" s="3">
        <v>2684</v>
      </c>
      <c r="H48" s="3">
        <v>2955</v>
      </c>
      <c r="I48" s="3">
        <v>2613</v>
      </c>
    </row>
    <row r="49" spans="1:9" x14ac:dyDescent="0.45">
      <c r="A49" s="2" t="s">
        <v>52</v>
      </c>
      <c r="B49" s="3"/>
      <c r="C49" s="3"/>
      <c r="D49" s="3"/>
      <c r="E49" s="3"/>
      <c r="F49" s="3"/>
      <c r="G49" s="3"/>
      <c r="H49" s="3"/>
      <c r="I49" s="3"/>
    </row>
    <row r="50" spans="1:9" x14ac:dyDescent="0.45">
      <c r="A50" s="11" t="s">
        <v>53</v>
      </c>
      <c r="B50" s="3">
        <v>0</v>
      </c>
      <c r="C50" s="3">
        <v>0</v>
      </c>
      <c r="D50" s="3">
        <v>0</v>
      </c>
      <c r="E50" s="3">
        <v>0</v>
      </c>
      <c r="F50" s="3">
        <v>0</v>
      </c>
      <c r="G50" s="3">
        <v>0</v>
      </c>
      <c r="H50" s="3">
        <v>0</v>
      </c>
      <c r="I50" s="3">
        <v>0</v>
      </c>
    </row>
    <row r="51" spans="1:9" x14ac:dyDescent="0.45">
      <c r="A51" s="2" t="s">
        <v>54</v>
      </c>
      <c r="B51" s="3"/>
      <c r="C51" s="3"/>
      <c r="D51" s="3"/>
      <c r="E51" s="3"/>
      <c r="F51" s="3"/>
      <c r="G51" s="3"/>
      <c r="H51" s="3"/>
      <c r="I51" s="3"/>
    </row>
    <row r="52" spans="1:9" x14ac:dyDescent="0.45">
      <c r="A52" s="11" t="s">
        <v>55</v>
      </c>
      <c r="B52" s="3"/>
      <c r="C52" s="3"/>
      <c r="D52" s="3"/>
      <c r="E52" s="3"/>
      <c r="F52" s="3"/>
      <c r="G52" s="3"/>
      <c r="H52" s="3"/>
      <c r="I52" s="3"/>
    </row>
    <row r="53" spans="1:9" x14ac:dyDescent="0.45">
      <c r="A53" s="17" t="s">
        <v>56</v>
      </c>
      <c r="B53" s="3">
        <v>0</v>
      </c>
      <c r="C53" s="3">
        <v>0</v>
      </c>
      <c r="D53" s="3">
        <v>0</v>
      </c>
      <c r="E53" s="3">
        <v>0</v>
      </c>
      <c r="F53" s="3">
        <v>0</v>
      </c>
      <c r="G53" s="3">
        <v>0</v>
      </c>
      <c r="H53" s="3"/>
      <c r="I53" s="3"/>
    </row>
    <row r="54" spans="1:9" x14ac:dyDescent="0.45">
      <c r="A54" s="17" t="s">
        <v>57</v>
      </c>
      <c r="B54" s="3">
        <v>3</v>
      </c>
      <c r="C54" s="3">
        <v>3</v>
      </c>
      <c r="D54" s="3">
        <v>3</v>
      </c>
      <c r="E54" s="3">
        <v>3</v>
      </c>
      <c r="F54" s="3">
        <v>3</v>
      </c>
      <c r="G54" s="3">
        <v>3</v>
      </c>
      <c r="H54" s="3">
        <v>3</v>
      </c>
      <c r="I54" s="3">
        <v>3</v>
      </c>
    </row>
    <row r="55" spans="1:9" x14ac:dyDescent="0.45">
      <c r="A55" s="17" t="s">
        <v>58</v>
      </c>
      <c r="B55" s="3">
        <v>6773</v>
      </c>
      <c r="C55" s="3">
        <v>7786</v>
      </c>
      <c r="D55" s="3">
        <v>5710</v>
      </c>
      <c r="E55" s="3">
        <v>6384</v>
      </c>
      <c r="F55" s="3">
        <v>7163</v>
      </c>
      <c r="G55" s="3">
        <v>8299</v>
      </c>
      <c r="H55" s="3">
        <v>9965</v>
      </c>
      <c r="I55" s="3">
        <v>11484</v>
      </c>
    </row>
    <row r="56" spans="1:9" x14ac:dyDescent="0.45">
      <c r="A56" s="17" t="s">
        <v>59</v>
      </c>
      <c r="B56" s="3">
        <v>1246</v>
      </c>
      <c r="C56" s="3">
        <v>318</v>
      </c>
      <c r="D56" s="3">
        <v>-213</v>
      </c>
      <c r="E56" s="3">
        <v>-92</v>
      </c>
      <c r="F56" s="3">
        <v>231</v>
      </c>
      <c r="G56" s="3">
        <v>-56</v>
      </c>
      <c r="H56" s="3">
        <v>-380</v>
      </c>
      <c r="I56" s="3">
        <v>318</v>
      </c>
    </row>
    <row r="57" spans="1:9" x14ac:dyDescent="0.45">
      <c r="A57" s="17" t="s">
        <v>60</v>
      </c>
      <c r="B57" s="3">
        <v>4685</v>
      </c>
      <c r="C57" s="3">
        <v>4151</v>
      </c>
      <c r="D57" s="3">
        <v>6907</v>
      </c>
      <c r="E57" s="3">
        <v>3517</v>
      </c>
      <c r="F57" s="3">
        <v>1643</v>
      </c>
      <c r="G57" s="3">
        <v>-191</v>
      </c>
      <c r="H57" s="3">
        <v>3179</v>
      </c>
      <c r="I57" s="3">
        <v>3476</v>
      </c>
    </row>
    <row r="58" spans="1:9" x14ac:dyDescent="0.45">
      <c r="A58" s="4" t="s">
        <v>61</v>
      </c>
      <c r="B58" s="5">
        <f t="shared" ref="B58:G58" si="17">+SUM(B53:B57)</f>
        <v>12707</v>
      </c>
      <c r="C58" s="5">
        <f t="shared" si="17"/>
        <v>12258</v>
      </c>
      <c r="D58" s="5">
        <f t="shared" si="17"/>
        <v>12407</v>
      </c>
      <c r="E58" s="5">
        <f t="shared" si="17"/>
        <v>9812</v>
      </c>
      <c r="F58" s="5">
        <f t="shared" si="17"/>
        <v>9040</v>
      </c>
      <c r="G58" s="5">
        <f t="shared" si="17"/>
        <v>8055</v>
      </c>
      <c r="H58" s="5">
        <f t="shared" ref="H58" si="18">+SUM(H53:H57)</f>
        <v>12767</v>
      </c>
      <c r="I58" s="5">
        <f>+SUM(I53:I57)</f>
        <v>15281</v>
      </c>
    </row>
    <row r="59" spans="1:9" ht="14.65" thickBot="1" x14ac:dyDescent="0.5">
      <c r="A59" s="6" t="s">
        <v>62</v>
      </c>
      <c r="B59" s="7">
        <f t="shared" ref="B59:G59" si="19">+SUM(B45:B50)+B58</f>
        <v>21597</v>
      </c>
      <c r="C59" s="7">
        <f t="shared" si="19"/>
        <v>21379</v>
      </c>
      <c r="D59" s="7">
        <f t="shared" si="19"/>
        <v>23259</v>
      </c>
      <c r="E59" s="7">
        <f t="shared" si="19"/>
        <v>22536</v>
      </c>
      <c r="F59" s="7">
        <f t="shared" si="19"/>
        <v>23717</v>
      </c>
      <c r="G59" s="7">
        <f t="shared" si="19"/>
        <v>31342</v>
      </c>
      <c r="H59" s="7">
        <f t="shared" ref="H59" si="20">+SUM(H45:H50)+H58</f>
        <v>37740</v>
      </c>
      <c r="I59" s="7">
        <f>+SUM(I45:I50)+I58</f>
        <v>40321</v>
      </c>
    </row>
    <row r="60" spans="1:9" s="12" customFormat="1" ht="14.65" thickTop="1" x14ac:dyDescent="0.45">
      <c r="A60" s="12" t="s">
        <v>3</v>
      </c>
      <c r="B60" s="13">
        <f t="shared" ref="B60:G60" si="21">+B59-B36</f>
        <v>0</v>
      </c>
      <c r="C60" s="13">
        <f t="shared" si="21"/>
        <v>0</v>
      </c>
      <c r="D60" s="13">
        <f t="shared" si="21"/>
        <v>0</v>
      </c>
      <c r="E60" s="13">
        <f t="shared" si="21"/>
        <v>0</v>
      </c>
      <c r="F60" s="13">
        <f t="shared" si="21"/>
        <v>0</v>
      </c>
      <c r="G60" s="13">
        <f t="shared" si="21"/>
        <v>0</v>
      </c>
      <c r="H60" s="13">
        <f t="shared" ref="H60" si="22">+H59-H36</f>
        <v>0</v>
      </c>
      <c r="I60" s="13">
        <f>+I59-I36</f>
        <v>0</v>
      </c>
    </row>
    <row r="61" spans="1:9" x14ac:dyDescent="0.45">
      <c r="A61" s="14" t="s">
        <v>1</v>
      </c>
      <c r="B61" s="14"/>
      <c r="C61" s="14"/>
      <c r="D61" s="14"/>
      <c r="E61" s="14"/>
      <c r="F61" s="14"/>
      <c r="G61" s="14"/>
      <c r="H61" s="14"/>
      <c r="I61" s="14"/>
    </row>
    <row r="62" spans="1:9" x14ac:dyDescent="0.45">
      <c r="A62" t="s">
        <v>15</v>
      </c>
    </row>
    <row r="63" spans="1:9" x14ac:dyDescent="0.45">
      <c r="A63" s="1" t="s">
        <v>63</v>
      </c>
    </row>
    <row r="64" spans="1:9" s="1" customFormat="1" x14ac:dyDescent="0.45">
      <c r="A64" s="10" t="s">
        <v>64</v>
      </c>
      <c r="B64" s="9">
        <v>3273</v>
      </c>
      <c r="C64" s="9">
        <v>3760</v>
      </c>
      <c r="D64" s="9">
        <v>4240</v>
      </c>
      <c r="E64" s="9">
        <v>1933</v>
      </c>
      <c r="F64" s="9">
        <v>4029</v>
      </c>
      <c r="G64" s="9">
        <v>2539</v>
      </c>
      <c r="H64" s="9">
        <f>+H12</f>
        <v>5727</v>
      </c>
      <c r="I64" s="9">
        <f>+I12</f>
        <v>6046</v>
      </c>
    </row>
    <row r="65" spans="1:9" s="1" customFormat="1" x14ac:dyDescent="0.45">
      <c r="A65" s="2" t="s">
        <v>65</v>
      </c>
      <c r="B65" s="3"/>
      <c r="C65" s="3"/>
      <c r="D65" s="3"/>
      <c r="E65" s="3"/>
      <c r="F65" s="3"/>
      <c r="G65" s="3"/>
      <c r="H65" s="3"/>
      <c r="I65" s="3"/>
    </row>
    <row r="66" spans="1:9" x14ac:dyDescent="0.45">
      <c r="A66" s="11" t="s">
        <v>66</v>
      </c>
      <c r="B66" s="3">
        <v>606</v>
      </c>
      <c r="C66" s="3">
        <v>649</v>
      </c>
      <c r="D66" s="3">
        <v>706</v>
      </c>
      <c r="E66" s="3">
        <v>747</v>
      </c>
      <c r="F66" s="3">
        <v>705</v>
      </c>
      <c r="G66" s="3">
        <v>721</v>
      </c>
      <c r="H66" s="3">
        <v>744</v>
      </c>
      <c r="I66" s="3">
        <v>717</v>
      </c>
    </row>
    <row r="67" spans="1:9" x14ac:dyDescent="0.45">
      <c r="A67" s="11" t="s">
        <v>67</v>
      </c>
      <c r="B67" s="3">
        <v>-113</v>
      </c>
      <c r="C67" s="3">
        <v>-80</v>
      </c>
      <c r="D67" s="3">
        <v>-273</v>
      </c>
      <c r="E67" s="3">
        <v>647</v>
      </c>
      <c r="F67" s="3">
        <v>34</v>
      </c>
      <c r="G67" s="3">
        <v>-380</v>
      </c>
      <c r="H67" s="3">
        <v>-385</v>
      </c>
      <c r="I67" s="3">
        <v>-650</v>
      </c>
    </row>
    <row r="68" spans="1:9" x14ac:dyDescent="0.45">
      <c r="A68" s="11" t="s">
        <v>68</v>
      </c>
      <c r="B68" s="3">
        <v>191</v>
      </c>
      <c r="C68" s="3">
        <v>236</v>
      </c>
      <c r="D68" s="3">
        <v>215</v>
      </c>
      <c r="E68" s="3">
        <v>218</v>
      </c>
      <c r="F68" s="3">
        <v>325</v>
      </c>
      <c r="G68" s="3">
        <v>429</v>
      </c>
      <c r="H68" s="3">
        <v>611</v>
      </c>
      <c r="I68" s="3">
        <v>638</v>
      </c>
    </row>
    <row r="69" spans="1:9" x14ac:dyDescent="0.45">
      <c r="A69" s="11" t="s">
        <v>69</v>
      </c>
      <c r="B69" s="3">
        <v>43</v>
      </c>
      <c r="C69" s="3">
        <v>13</v>
      </c>
      <c r="D69" s="3">
        <v>10</v>
      </c>
      <c r="E69" s="3">
        <v>27</v>
      </c>
      <c r="F69" s="3">
        <v>15</v>
      </c>
      <c r="G69" s="3">
        <v>398</v>
      </c>
      <c r="H69" s="3">
        <v>53</v>
      </c>
      <c r="I69" s="3">
        <v>123</v>
      </c>
    </row>
    <row r="70" spans="1:9" x14ac:dyDescent="0.45">
      <c r="A70" s="11" t="s">
        <v>70</v>
      </c>
      <c r="B70" s="3">
        <v>424</v>
      </c>
      <c r="C70" s="3">
        <v>98</v>
      </c>
      <c r="D70" s="3">
        <v>-117</v>
      </c>
      <c r="E70" s="3">
        <v>-99</v>
      </c>
      <c r="F70" s="3">
        <v>233</v>
      </c>
      <c r="G70" s="3">
        <v>23</v>
      </c>
      <c r="H70" s="3">
        <v>-138</v>
      </c>
      <c r="I70" s="3">
        <v>-26</v>
      </c>
    </row>
    <row r="71" spans="1:9" x14ac:dyDescent="0.45">
      <c r="A71" s="2" t="s">
        <v>71</v>
      </c>
      <c r="B71" s="3"/>
      <c r="C71" s="3"/>
      <c r="D71" s="3"/>
      <c r="E71" s="3"/>
      <c r="F71" s="3"/>
      <c r="G71" s="3"/>
      <c r="H71" s="3"/>
      <c r="I71" s="3"/>
    </row>
    <row r="72" spans="1:9" x14ac:dyDescent="0.45">
      <c r="A72" s="11" t="s">
        <v>72</v>
      </c>
      <c r="B72" s="3">
        <v>-216</v>
      </c>
      <c r="C72" s="3">
        <v>60</v>
      </c>
      <c r="D72" s="3">
        <v>-426</v>
      </c>
      <c r="E72" s="3">
        <v>187</v>
      </c>
      <c r="F72" s="3">
        <v>-270</v>
      </c>
      <c r="G72" s="3">
        <v>1239</v>
      </c>
      <c r="H72" s="3">
        <v>-1606</v>
      </c>
      <c r="I72" s="3">
        <v>-504</v>
      </c>
    </row>
    <row r="73" spans="1:9" x14ac:dyDescent="0.45">
      <c r="A73" s="11" t="s">
        <v>73</v>
      </c>
      <c r="B73" s="3">
        <v>-621</v>
      </c>
      <c r="C73" s="3">
        <v>-590</v>
      </c>
      <c r="D73" s="3">
        <v>-231</v>
      </c>
      <c r="E73" s="3">
        <v>-255</v>
      </c>
      <c r="F73" s="3">
        <v>-490</v>
      </c>
      <c r="G73" s="3">
        <v>-1854</v>
      </c>
      <c r="H73" s="3">
        <v>507</v>
      </c>
      <c r="I73" s="3">
        <v>-1676</v>
      </c>
    </row>
    <row r="74" spans="1:9" x14ac:dyDescent="0.45">
      <c r="A74" s="11" t="s">
        <v>98</v>
      </c>
      <c r="B74" s="3">
        <v>-144</v>
      </c>
      <c r="C74" s="3">
        <v>-161</v>
      </c>
      <c r="D74" s="3">
        <v>-120</v>
      </c>
      <c r="E74" s="3">
        <v>35</v>
      </c>
      <c r="F74" s="3">
        <v>-203</v>
      </c>
      <c r="G74" s="3">
        <v>-654</v>
      </c>
      <c r="H74" s="3">
        <v>-182</v>
      </c>
      <c r="I74" s="3">
        <v>-845</v>
      </c>
    </row>
    <row r="75" spans="1:9" x14ac:dyDescent="0.45">
      <c r="A75" s="11" t="s">
        <v>97</v>
      </c>
      <c r="B75" s="3">
        <v>1237</v>
      </c>
      <c r="C75" s="3">
        <v>-889</v>
      </c>
      <c r="D75" s="3">
        <v>-158</v>
      </c>
      <c r="E75" s="3">
        <v>1515</v>
      </c>
      <c r="F75" s="3">
        <v>1525</v>
      </c>
      <c r="G75" s="3">
        <v>24</v>
      </c>
      <c r="H75" s="3">
        <v>1326</v>
      </c>
      <c r="I75" s="3">
        <v>1365</v>
      </c>
    </row>
    <row r="76" spans="1:9" x14ac:dyDescent="0.45">
      <c r="A76" s="24" t="s">
        <v>74</v>
      </c>
      <c r="B76" s="25">
        <f t="shared" ref="B76:H76" si="23">+SUM(B64:B75)</f>
        <v>4680</v>
      </c>
      <c r="C76" s="25">
        <f t="shared" si="23"/>
        <v>3096</v>
      </c>
      <c r="D76" s="25">
        <f t="shared" si="23"/>
        <v>3846</v>
      </c>
      <c r="E76" s="25">
        <f t="shared" si="23"/>
        <v>4955</v>
      </c>
      <c r="F76" s="25">
        <f t="shared" si="23"/>
        <v>5903</v>
      </c>
      <c r="G76" s="25">
        <f t="shared" si="23"/>
        <v>2485</v>
      </c>
      <c r="H76" s="25">
        <f t="shared" si="23"/>
        <v>6657</v>
      </c>
      <c r="I76" s="25">
        <f>+SUM(I64:I75)</f>
        <v>5188</v>
      </c>
    </row>
    <row r="77" spans="1:9" x14ac:dyDescent="0.45">
      <c r="A77" s="1" t="s">
        <v>75</v>
      </c>
      <c r="B77" s="3"/>
      <c r="C77" s="3"/>
      <c r="D77" s="3"/>
      <c r="E77" s="3"/>
      <c r="F77" s="3"/>
      <c r="G77" s="3"/>
      <c r="H77" s="3"/>
      <c r="I77" s="3"/>
    </row>
    <row r="78" spans="1:9" x14ac:dyDescent="0.45">
      <c r="A78" s="2" t="s">
        <v>76</v>
      </c>
      <c r="B78" s="3">
        <v>-4936</v>
      </c>
      <c r="C78" s="3">
        <v>-5367</v>
      </c>
      <c r="D78" s="3">
        <v>-5928</v>
      </c>
      <c r="E78" s="3">
        <v>-4783</v>
      </c>
      <c r="F78" s="3">
        <v>-2937</v>
      </c>
      <c r="G78" s="3">
        <v>-2426</v>
      </c>
      <c r="H78" s="3">
        <v>-9961</v>
      </c>
      <c r="I78" s="3">
        <v>-12913</v>
      </c>
    </row>
    <row r="79" spans="1:9" x14ac:dyDescent="0.45">
      <c r="A79" s="2" t="s">
        <v>77</v>
      </c>
      <c r="B79" s="3">
        <v>3655</v>
      </c>
      <c r="C79" s="3">
        <v>2924</v>
      </c>
      <c r="D79" s="3">
        <v>3623</v>
      </c>
      <c r="E79" s="3">
        <v>3613</v>
      </c>
      <c r="F79" s="3">
        <v>1715</v>
      </c>
      <c r="G79" s="3">
        <v>74</v>
      </c>
      <c r="H79" s="3">
        <v>4236</v>
      </c>
      <c r="I79" s="3">
        <v>8199</v>
      </c>
    </row>
    <row r="80" spans="1:9" x14ac:dyDescent="0.45">
      <c r="A80" s="2" t="s">
        <v>78</v>
      </c>
      <c r="B80" s="3">
        <v>2216</v>
      </c>
      <c r="C80" s="3">
        <v>2386</v>
      </c>
      <c r="D80" s="3">
        <v>2423</v>
      </c>
      <c r="E80" s="3">
        <v>2496</v>
      </c>
      <c r="F80" s="3">
        <v>2072</v>
      </c>
      <c r="G80" s="3">
        <v>2379</v>
      </c>
      <c r="H80" s="3">
        <v>2449</v>
      </c>
      <c r="I80" s="3">
        <v>3967</v>
      </c>
    </row>
    <row r="81" spans="1:9" x14ac:dyDescent="0.45">
      <c r="A81" s="2" t="s">
        <v>209</v>
      </c>
      <c r="B81" s="3">
        <v>-150</v>
      </c>
      <c r="C81" s="3">
        <v>150</v>
      </c>
      <c r="D81" s="3">
        <v>0</v>
      </c>
      <c r="E81" s="3">
        <v>0</v>
      </c>
      <c r="F81" s="3">
        <v>0</v>
      </c>
      <c r="G81" s="3">
        <v>0</v>
      </c>
      <c r="H81" s="3">
        <v>0</v>
      </c>
      <c r="I81" s="3">
        <v>0</v>
      </c>
    </row>
    <row r="82" spans="1:9" x14ac:dyDescent="0.45">
      <c r="A82" s="2" t="s">
        <v>14</v>
      </c>
      <c r="B82" s="3">
        <v>-963</v>
      </c>
      <c r="C82" s="3">
        <v>-1143</v>
      </c>
      <c r="D82" s="3">
        <v>-1105</v>
      </c>
      <c r="E82" s="3">
        <v>-1028</v>
      </c>
      <c r="F82" s="3">
        <v>-1119</v>
      </c>
      <c r="G82" s="3">
        <v>-1086</v>
      </c>
      <c r="H82" s="3">
        <v>-695</v>
      </c>
      <c r="I82" s="3">
        <v>-758</v>
      </c>
    </row>
    <row r="83" spans="1:9" x14ac:dyDescent="0.45">
      <c r="A83" s="2" t="s">
        <v>210</v>
      </c>
      <c r="B83" s="3">
        <v>3</v>
      </c>
      <c r="C83" s="3">
        <v>10</v>
      </c>
      <c r="D83" s="3">
        <v>13</v>
      </c>
      <c r="E83" s="3">
        <v>3</v>
      </c>
      <c r="F83" s="3">
        <v>5</v>
      </c>
      <c r="G83" s="3">
        <v>0</v>
      </c>
      <c r="H83" s="3"/>
      <c r="I83" s="3"/>
    </row>
    <row r="84" spans="1:9" x14ac:dyDescent="0.45">
      <c r="A84" s="2" t="s">
        <v>79</v>
      </c>
      <c r="B84" s="3">
        <v>0</v>
      </c>
      <c r="C84" s="3">
        <v>6</v>
      </c>
      <c r="D84" s="3">
        <v>-34</v>
      </c>
      <c r="E84" s="3">
        <v>-25</v>
      </c>
      <c r="F84" s="3">
        <v>0</v>
      </c>
      <c r="G84" s="3">
        <v>31</v>
      </c>
      <c r="H84" s="3">
        <v>171</v>
      </c>
      <c r="I84" s="3">
        <v>-19</v>
      </c>
    </row>
    <row r="85" spans="1:9" x14ac:dyDescent="0.45">
      <c r="A85" s="26" t="s">
        <v>80</v>
      </c>
      <c r="B85" s="25">
        <f t="shared" ref="B85:H85" si="24">+SUM(B78:B84)</f>
        <v>-175</v>
      </c>
      <c r="C85" s="25">
        <f t="shared" si="24"/>
        <v>-1034</v>
      </c>
      <c r="D85" s="25">
        <f t="shared" si="24"/>
        <v>-1008</v>
      </c>
      <c r="E85" s="25">
        <f t="shared" si="24"/>
        <v>276</v>
      </c>
      <c r="F85" s="25">
        <f t="shared" si="24"/>
        <v>-264</v>
      </c>
      <c r="G85" s="25">
        <f t="shared" si="24"/>
        <v>-1028</v>
      </c>
      <c r="H85" s="25">
        <f t="shared" si="24"/>
        <v>-3800</v>
      </c>
      <c r="I85" s="25">
        <f>+SUM(I78:I84)</f>
        <v>-1524</v>
      </c>
    </row>
    <row r="86" spans="1:9" x14ac:dyDescent="0.45">
      <c r="A86" s="1" t="s">
        <v>81</v>
      </c>
      <c r="B86" s="3"/>
      <c r="C86" s="3"/>
      <c r="D86" s="3"/>
      <c r="E86" s="3"/>
      <c r="F86" s="3"/>
      <c r="G86" s="3"/>
      <c r="H86" s="3"/>
      <c r="I86" s="3"/>
    </row>
    <row r="87" spans="1:9" x14ac:dyDescent="0.45">
      <c r="A87" s="2" t="s">
        <v>82</v>
      </c>
      <c r="B87" s="3">
        <v>0</v>
      </c>
      <c r="C87" s="3">
        <v>981</v>
      </c>
      <c r="D87" s="3">
        <v>1482</v>
      </c>
      <c r="E87" s="3">
        <v>0</v>
      </c>
      <c r="F87" s="3">
        <v>0</v>
      </c>
      <c r="G87" s="3">
        <v>6134</v>
      </c>
      <c r="H87" s="3">
        <v>0</v>
      </c>
      <c r="I87" s="3">
        <v>0</v>
      </c>
    </row>
    <row r="88" spans="1:9" x14ac:dyDescent="0.45">
      <c r="A88" s="2" t="s">
        <v>211</v>
      </c>
      <c r="B88" s="3">
        <v>-7</v>
      </c>
      <c r="C88" s="3">
        <v>-106</v>
      </c>
      <c r="D88" s="3">
        <v>-44</v>
      </c>
      <c r="E88" s="3">
        <v>-6</v>
      </c>
      <c r="F88" s="3">
        <v>-6</v>
      </c>
      <c r="G88" s="3">
        <v>0</v>
      </c>
      <c r="H88" s="3">
        <v>0</v>
      </c>
      <c r="I88" s="3">
        <v>0</v>
      </c>
    </row>
    <row r="89" spans="1:9" x14ac:dyDescent="0.45">
      <c r="A89" s="2" t="s">
        <v>83</v>
      </c>
      <c r="B89" s="3">
        <v>-63</v>
      </c>
      <c r="C89" s="3">
        <v>-67</v>
      </c>
      <c r="D89" s="3">
        <v>327</v>
      </c>
      <c r="E89" s="3">
        <v>13</v>
      </c>
      <c r="F89" s="3">
        <v>-325</v>
      </c>
      <c r="G89" s="3">
        <v>49</v>
      </c>
      <c r="H89" s="3">
        <v>-52</v>
      </c>
      <c r="I89" s="3">
        <v>15</v>
      </c>
    </row>
    <row r="90" spans="1:9" x14ac:dyDescent="0.45">
      <c r="A90" s="2" t="s">
        <v>84</v>
      </c>
      <c r="B90" s="3">
        <v>-19</v>
      </c>
      <c r="C90" s="3">
        <v>-7</v>
      </c>
      <c r="D90" s="3">
        <v>-17</v>
      </c>
      <c r="E90" s="3">
        <v>-23</v>
      </c>
      <c r="F90" s="3">
        <v>-27</v>
      </c>
      <c r="G90" s="3">
        <v>-6</v>
      </c>
      <c r="H90" s="3">
        <v>-197</v>
      </c>
      <c r="I90" s="3">
        <v>0</v>
      </c>
    </row>
    <row r="91" spans="1:9" x14ac:dyDescent="0.45">
      <c r="A91" s="2" t="s">
        <v>85</v>
      </c>
      <c r="B91" s="3">
        <v>514</v>
      </c>
      <c r="C91" s="3">
        <v>507</v>
      </c>
      <c r="D91" s="3">
        <v>489</v>
      </c>
      <c r="E91" s="3">
        <v>733</v>
      </c>
      <c r="F91" s="3">
        <v>700</v>
      </c>
      <c r="G91" s="3">
        <v>885</v>
      </c>
      <c r="H91" s="3">
        <v>1172</v>
      </c>
      <c r="I91" s="3">
        <v>1151</v>
      </c>
    </row>
    <row r="92" spans="1:9" x14ac:dyDescent="0.45">
      <c r="A92" s="2" t="s">
        <v>212</v>
      </c>
      <c r="B92" s="3">
        <v>218</v>
      </c>
      <c r="C92" s="3">
        <v>281</v>
      </c>
      <c r="D92" s="3">
        <v>0</v>
      </c>
      <c r="E92" s="3">
        <v>0</v>
      </c>
      <c r="F92" s="3">
        <v>0</v>
      </c>
      <c r="G92" s="3">
        <v>0</v>
      </c>
      <c r="H92" s="3">
        <v>0</v>
      </c>
      <c r="I92" s="3">
        <v>0</v>
      </c>
    </row>
    <row r="93" spans="1:9" x14ac:dyDescent="0.45">
      <c r="A93" s="2" t="s">
        <v>16</v>
      </c>
      <c r="B93" s="3">
        <v>-2534</v>
      </c>
      <c r="C93" s="3">
        <v>-3238</v>
      </c>
      <c r="D93" s="3">
        <v>-3223</v>
      </c>
      <c r="E93" s="3">
        <v>-4254</v>
      </c>
      <c r="F93" s="3">
        <v>-4286</v>
      </c>
      <c r="G93" s="3">
        <v>-3067</v>
      </c>
      <c r="H93" s="3">
        <v>-608</v>
      </c>
      <c r="I93" s="3">
        <v>-4014</v>
      </c>
    </row>
    <row r="94" spans="1:9" x14ac:dyDescent="0.45">
      <c r="A94" s="2" t="s">
        <v>86</v>
      </c>
      <c r="B94" s="3">
        <v>-899</v>
      </c>
      <c r="C94" s="3">
        <v>-1022</v>
      </c>
      <c r="D94" s="3">
        <v>-1133</v>
      </c>
      <c r="E94" s="3">
        <v>-1243</v>
      </c>
      <c r="F94" s="3">
        <v>-1332</v>
      </c>
      <c r="G94" s="3">
        <v>-1452</v>
      </c>
      <c r="H94" s="3">
        <v>-1638</v>
      </c>
      <c r="I94" s="3">
        <v>-1837</v>
      </c>
    </row>
    <row r="95" spans="1:9" x14ac:dyDescent="0.45">
      <c r="A95" s="2" t="s">
        <v>87</v>
      </c>
      <c r="B95" s="3">
        <v>0</v>
      </c>
      <c r="C95" s="3">
        <v>0</v>
      </c>
      <c r="D95" s="3">
        <v>-29</v>
      </c>
      <c r="E95" s="3">
        <v>-55</v>
      </c>
      <c r="F95" s="3">
        <v>-17</v>
      </c>
      <c r="G95" s="3">
        <v>-52</v>
      </c>
      <c r="H95" s="3">
        <v>-136</v>
      </c>
      <c r="I95" s="3">
        <v>-151</v>
      </c>
    </row>
    <row r="96" spans="1:9" x14ac:dyDescent="0.45">
      <c r="A96" s="26" t="s">
        <v>88</v>
      </c>
      <c r="B96" s="25">
        <f>+SUM(B87:B95)</f>
        <v>-2790</v>
      </c>
      <c r="C96" s="25">
        <f t="shared" ref="C96:H96" si="25">+SUM(C87:C95)</f>
        <v>-2671</v>
      </c>
      <c r="D96" s="25">
        <f t="shared" si="25"/>
        <v>-2148</v>
      </c>
      <c r="E96" s="25">
        <f t="shared" si="25"/>
        <v>-4835</v>
      </c>
      <c r="F96" s="25">
        <f t="shared" si="25"/>
        <v>-5293</v>
      </c>
      <c r="G96" s="25">
        <f t="shared" si="25"/>
        <v>2491</v>
      </c>
      <c r="H96" s="25">
        <f t="shared" si="25"/>
        <v>-1459</v>
      </c>
      <c r="I96" s="25">
        <f>+SUM(I87:I95)</f>
        <v>-4836</v>
      </c>
    </row>
    <row r="97" spans="1:9" s="12" customFormat="1" x14ac:dyDescent="0.45">
      <c r="A97" s="2" t="s">
        <v>89</v>
      </c>
      <c r="B97" s="3">
        <v>-83</v>
      </c>
      <c r="C97" s="3">
        <v>-105</v>
      </c>
      <c r="D97" s="3">
        <v>-20</v>
      </c>
      <c r="E97" s="3">
        <v>45</v>
      </c>
      <c r="F97" s="3">
        <v>-129</v>
      </c>
      <c r="G97" s="3">
        <v>-66</v>
      </c>
      <c r="H97" s="3">
        <v>143</v>
      </c>
      <c r="I97" s="3">
        <v>-143</v>
      </c>
    </row>
    <row r="98" spans="1:9" x14ac:dyDescent="0.45">
      <c r="A98" s="26" t="s">
        <v>90</v>
      </c>
      <c r="B98" s="25">
        <f t="shared" ref="B98:H98" si="26">+B76+B85+B96+B97</f>
        <v>1632</v>
      </c>
      <c r="C98" s="25">
        <f t="shared" si="26"/>
        <v>-714</v>
      </c>
      <c r="D98" s="25">
        <f t="shared" si="26"/>
        <v>670</v>
      </c>
      <c r="E98" s="25">
        <f t="shared" si="26"/>
        <v>441</v>
      </c>
      <c r="F98" s="25">
        <f t="shared" si="26"/>
        <v>217</v>
      </c>
      <c r="G98" s="25">
        <f t="shared" si="26"/>
        <v>3882</v>
      </c>
      <c r="H98" s="25">
        <f t="shared" si="26"/>
        <v>1541</v>
      </c>
      <c r="I98" s="25">
        <f>+I76+I85+I96+I97</f>
        <v>-1315</v>
      </c>
    </row>
    <row r="99" spans="1:9" x14ac:dyDescent="0.45">
      <c r="A99" t="s">
        <v>91</v>
      </c>
      <c r="B99" s="3">
        <v>2220</v>
      </c>
      <c r="C99" s="3">
        <v>3852</v>
      </c>
      <c r="D99" s="3">
        <v>3138</v>
      </c>
      <c r="E99" s="3">
        <v>3808</v>
      </c>
      <c r="F99" s="3">
        <v>4249</v>
      </c>
      <c r="G99" s="3">
        <v>4466</v>
      </c>
      <c r="H99" s="3">
        <v>8348</v>
      </c>
      <c r="I99" s="3">
        <f>+H100</f>
        <v>9889</v>
      </c>
    </row>
    <row r="100" spans="1:9" ht="14.65" thickBot="1" x14ac:dyDescent="0.5">
      <c r="A100" s="6" t="s">
        <v>92</v>
      </c>
      <c r="B100" s="7">
        <f t="shared" ref="B100:G100" si="27">+B98+B99</f>
        <v>3852</v>
      </c>
      <c r="C100" s="7">
        <f t="shared" si="27"/>
        <v>3138</v>
      </c>
      <c r="D100" s="7">
        <f t="shared" si="27"/>
        <v>3808</v>
      </c>
      <c r="E100" s="7">
        <f t="shared" si="27"/>
        <v>4249</v>
      </c>
      <c r="F100" s="7">
        <f t="shared" si="27"/>
        <v>4466</v>
      </c>
      <c r="G100" s="7">
        <f t="shared" si="27"/>
        <v>8348</v>
      </c>
      <c r="H100" s="7">
        <f>+H98+H99</f>
        <v>9889</v>
      </c>
      <c r="I100" s="7">
        <f>+I98+I99</f>
        <v>8574</v>
      </c>
    </row>
    <row r="101" spans="1:9" ht="14.65" thickTop="1" x14ac:dyDescent="0.45">
      <c r="A101" s="12" t="s">
        <v>19</v>
      </c>
      <c r="B101" s="13">
        <f t="shared" ref="B101:H101" si="28">+B100-B25</f>
        <v>0</v>
      </c>
      <c r="C101" s="13">
        <f t="shared" si="28"/>
        <v>0</v>
      </c>
      <c r="D101" s="13">
        <f t="shared" si="28"/>
        <v>0</v>
      </c>
      <c r="E101" s="13">
        <f t="shared" si="28"/>
        <v>0</v>
      </c>
      <c r="F101" s="13">
        <f t="shared" si="28"/>
        <v>0</v>
      </c>
      <c r="G101" s="13">
        <f t="shared" si="28"/>
        <v>0</v>
      </c>
      <c r="H101" s="13">
        <f t="shared" si="28"/>
        <v>0</v>
      </c>
      <c r="I101" s="13">
        <f>+I100-I25</f>
        <v>0</v>
      </c>
    </row>
    <row r="102" spans="1:9" x14ac:dyDescent="0.45">
      <c r="A102" t="s">
        <v>93</v>
      </c>
      <c r="B102" s="3"/>
      <c r="C102" s="3"/>
      <c r="D102" s="3"/>
      <c r="E102" s="3"/>
      <c r="F102" s="3"/>
      <c r="G102" s="3"/>
      <c r="H102" s="3"/>
      <c r="I102" s="3"/>
    </row>
    <row r="103" spans="1:9" x14ac:dyDescent="0.45">
      <c r="A103" s="2" t="s">
        <v>17</v>
      </c>
      <c r="B103" s="3"/>
      <c r="C103" s="3"/>
      <c r="D103" s="3"/>
      <c r="E103" s="3"/>
      <c r="F103" s="3"/>
      <c r="G103" s="3"/>
      <c r="H103" s="3"/>
      <c r="I103" s="3"/>
    </row>
    <row r="104" spans="1:9" x14ac:dyDescent="0.45">
      <c r="A104" s="11" t="s">
        <v>94</v>
      </c>
      <c r="B104" s="3">
        <v>53</v>
      </c>
      <c r="C104" s="3">
        <v>70</v>
      </c>
      <c r="D104" s="3">
        <v>98</v>
      </c>
      <c r="E104" s="3">
        <v>125</v>
      </c>
      <c r="F104" s="3">
        <v>153</v>
      </c>
      <c r="G104" s="3">
        <v>140</v>
      </c>
      <c r="H104" s="3">
        <v>293</v>
      </c>
      <c r="I104" s="3">
        <v>290</v>
      </c>
    </row>
    <row r="105" spans="1:9" x14ac:dyDescent="0.45">
      <c r="A105" s="11" t="s">
        <v>18</v>
      </c>
      <c r="B105" s="3">
        <v>1262</v>
      </c>
      <c r="C105" s="3">
        <v>748</v>
      </c>
      <c r="D105" s="3">
        <v>703</v>
      </c>
      <c r="E105" s="3">
        <v>529</v>
      </c>
      <c r="F105" s="3">
        <v>757</v>
      </c>
      <c r="G105" s="3">
        <v>1028</v>
      </c>
      <c r="H105" s="3">
        <v>1177</v>
      </c>
      <c r="I105" s="3">
        <v>1231</v>
      </c>
    </row>
    <row r="106" spans="1:9" x14ac:dyDescent="0.45">
      <c r="A106" s="11" t="s">
        <v>95</v>
      </c>
      <c r="B106" s="3">
        <v>206</v>
      </c>
      <c r="C106" s="3">
        <v>252</v>
      </c>
      <c r="D106" s="3">
        <v>266</v>
      </c>
      <c r="E106" s="3">
        <v>294</v>
      </c>
      <c r="F106" s="3">
        <v>160</v>
      </c>
      <c r="G106" s="3">
        <v>121</v>
      </c>
      <c r="H106" s="3">
        <v>179</v>
      </c>
      <c r="I106" s="3">
        <v>160</v>
      </c>
    </row>
    <row r="107" spans="1:9" x14ac:dyDescent="0.45">
      <c r="A107" s="11" t="s">
        <v>96</v>
      </c>
      <c r="B107" s="3">
        <v>240</v>
      </c>
      <c r="C107" s="3">
        <v>271</v>
      </c>
      <c r="D107" s="3">
        <v>300</v>
      </c>
      <c r="E107" s="3">
        <v>320</v>
      </c>
      <c r="F107" s="3">
        <v>347</v>
      </c>
      <c r="G107" s="3">
        <v>385</v>
      </c>
      <c r="H107" s="3">
        <v>438</v>
      </c>
      <c r="I107" s="3">
        <v>480</v>
      </c>
    </row>
    <row r="109" spans="1:9" x14ac:dyDescent="0.45">
      <c r="A109" s="14" t="s">
        <v>99</v>
      </c>
      <c r="B109" s="14"/>
      <c r="C109" s="14"/>
      <c r="D109" s="14"/>
      <c r="E109" s="14"/>
      <c r="F109" s="14"/>
      <c r="G109" s="14"/>
      <c r="H109" s="14"/>
      <c r="I109" s="14"/>
    </row>
    <row r="110" spans="1:9" x14ac:dyDescent="0.45">
      <c r="A110" s="27" t="s">
        <v>109</v>
      </c>
      <c r="B110" s="3"/>
      <c r="C110" s="3"/>
      <c r="D110" s="3"/>
      <c r="E110" s="3"/>
      <c r="F110" s="3"/>
      <c r="G110" s="3"/>
      <c r="H110" s="3"/>
      <c r="I110" s="3"/>
    </row>
    <row r="111" spans="1:9" x14ac:dyDescent="0.45">
      <c r="A111" s="2" t="s">
        <v>100</v>
      </c>
      <c r="B111" s="3">
        <f t="shared" ref="B111:G111" si="29">+SUM(B112:B114)</f>
        <v>13740</v>
      </c>
      <c r="C111" s="3">
        <f t="shared" si="29"/>
        <v>14764</v>
      </c>
      <c r="D111" s="3">
        <f t="shared" si="29"/>
        <v>15216</v>
      </c>
      <c r="E111" s="3">
        <f t="shared" si="29"/>
        <v>14855</v>
      </c>
      <c r="F111" s="3">
        <f t="shared" si="29"/>
        <v>15902</v>
      </c>
      <c r="G111" s="3">
        <f t="shared" si="29"/>
        <v>14484</v>
      </c>
      <c r="H111" s="3">
        <f t="shared" ref="H111" si="30">+SUM(H112:H114)</f>
        <v>17179</v>
      </c>
      <c r="I111" s="3">
        <f>+SUM(I112:I114)</f>
        <v>18353</v>
      </c>
    </row>
    <row r="112" spans="1:9" x14ac:dyDescent="0.45">
      <c r="A112" s="11" t="s">
        <v>113</v>
      </c>
      <c r="B112" s="3">
        <v>8506</v>
      </c>
      <c r="C112" s="3">
        <v>9299</v>
      </c>
      <c r="D112" s="3">
        <v>9684</v>
      </c>
      <c r="E112" s="3">
        <v>9322</v>
      </c>
      <c r="F112" s="3">
        <v>10045</v>
      </c>
      <c r="G112" s="3">
        <v>9329</v>
      </c>
      <c r="H112" s="8">
        <v>11644</v>
      </c>
      <c r="I112" s="8">
        <v>12228</v>
      </c>
    </row>
    <row r="113" spans="1:9" x14ac:dyDescent="0.45">
      <c r="A113" s="11" t="s">
        <v>114</v>
      </c>
      <c r="B113" s="3">
        <v>4410</v>
      </c>
      <c r="C113" s="3">
        <v>4746</v>
      </c>
      <c r="D113" s="3">
        <v>4886</v>
      </c>
      <c r="E113" s="3">
        <v>4938</v>
      </c>
      <c r="F113" s="3">
        <v>5260</v>
      </c>
      <c r="G113" s="3">
        <v>4639</v>
      </c>
      <c r="H113" s="8">
        <v>5028</v>
      </c>
      <c r="I113" s="8">
        <v>5492</v>
      </c>
    </row>
    <row r="114" spans="1:9" x14ac:dyDescent="0.45">
      <c r="A114" s="11" t="s">
        <v>115</v>
      </c>
      <c r="B114" s="3">
        <v>824</v>
      </c>
      <c r="C114" s="3">
        <v>719</v>
      </c>
      <c r="D114" s="3">
        <v>646</v>
      </c>
      <c r="E114" s="3">
        <v>595</v>
      </c>
      <c r="F114" s="3">
        <v>597</v>
      </c>
      <c r="G114" s="3">
        <v>516</v>
      </c>
      <c r="H114">
        <v>507</v>
      </c>
      <c r="I114">
        <v>633</v>
      </c>
    </row>
    <row r="115" spans="1:9" x14ac:dyDescent="0.45">
      <c r="A115" s="2" t="s">
        <v>101</v>
      </c>
      <c r="B115" s="3">
        <f t="shared" ref="B115:H115" si="31">+SUM(B116:B118)</f>
        <v>7126</v>
      </c>
      <c r="C115" s="3">
        <f t="shared" si="31"/>
        <v>7315</v>
      </c>
      <c r="D115" s="3">
        <f t="shared" si="31"/>
        <v>7970</v>
      </c>
      <c r="E115" s="3">
        <f t="shared" si="31"/>
        <v>9242</v>
      </c>
      <c r="F115" s="3">
        <f t="shared" si="31"/>
        <v>9812</v>
      </c>
      <c r="G115" s="3">
        <f t="shared" si="31"/>
        <v>9347</v>
      </c>
      <c r="H115" s="3">
        <f t="shared" si="31"/>
        <v>11456</v>
      </c>
      <c r="I115" s="3">
        <f>+SUM(I116:I118)</f>
        <v>12479</v>
      </c>
    </row>
    <row r="116" spans="1:9" x14ac:dyDescent="0.45">
      <c r="A116" s="11" t="s">
        <v>113</v>
      </c>
      <c r="B116" s="3">
        <f>3876+827</f>
        <v>4703</v>
      </c>
      <c r="C116" s="3">
        <f>3985+882</f>
        <v>4867</v>
      </c>
      <c r="D116" s="3">
        <v>5192</v>
      </c>
      <c r="E116" s="3">
        <v>5875</v>
      </c>
      <c r="F116" s="3">
        <v>6293</v>
      </c>
      <c r="G116" s="3">
        <v>5892</v>
      </c>
      <c r="H116" s="8">
        <v>6970</v>
      </c>
      <c r="I116" s="8">
        <v>7388</v>
      </c>
    </row>
    <row r="117" spans="1:9" x14ac:dyDescent="0.45">
      <c r="A117" s="11" t="s">
        <v>114</v>
      </c>
      <c r="B117" s="3">
        <f>1552+499</f>
        <v>2051</v>
      </c>
      <c r="C117" s="3">
        <f>1628+463</f>
        <v>2091</v>
      </c>
      <c r="D117" s="3">
        <v>2395</v>
      </c>
      <c r="E117" s="3">
        <v>2940</v>
      </c>
      <c r="F117" s="3">
        <v>3087</v>
      </c>
      <c r="G117" s="3">
        <v>3053</v>
      </c>
      <c r="H117" s="8">
        <v>3996</v>
      </c>
      <c r="I117" s="8">
        <v>4527</v>
      </c>
    </row>
    <row r="118" spans="1:9" x14ac:dyDescent="0.45">
      <c r="A118" s="11" t="s">
        <v>115</v>
      </c>
      <c r="B118" s="3">
        <f>277+95</f>
        <v>372</v>
      </c>
      <c r="C118" s="3">
        <f>271+86</f>
        <v>357</v>
      </c>
      <c r="D118" s="3">
        <v>383</v>
      </c>
      <c r="E118" s="3">
        <v>427</v>
      </c>
      <c r="F118" s="3">
        <v>432</v>
      </c>
      <c r="G118" s="3">
        <v>402</v>
      </c>
      <c r="H118">
        <v>490</v>
      </c>
      <c r="I118">
        <v>564</v>
      </c>
    </row>
    <row r="119" spans="1:9" x14ac:dyDescent="0.45">
      <c r="A119" s="2" t="s">
        <v>102</v>
      </c>
      <c r="B119" s="3">
        <f t="shared" ref="B119:H119" si="32">+SUM(B120:B122)</f>
        <v>3067</v>
      </c>
      <c r="C119" s="3">
        <f t="shared" si="32"/>
        <v>3785</v>
      </c>
      <c r="D119" s="3">
        <f t="shared" si="32"/>
        <v>4237</v>
      </c>
      <c r="E119" s="3">
        <f t="shared" si="32"/>
        <v>5134</v>
      </c>
      <c r="F119" s="3">
        <f t="shared" si="32"/>
        <v>6208</v>
      </c>
      <c r="G119" s="3">
        <f t="shared" si="32"/>
        <v>6679</v>
      </c>
      <c r="H119" s="3">
        <f t="shared" si="32"/>
        <v>8290</v>
      </c>
      <c r="I119" s="3">
        <f>+SUM(I120:I122)</f>
        <v>7547</v>
      </c>
    </row>
    <row r="120" spans="1:9" x14ac:dyDescent="0.45">
      <c r="A120" s="11" t="s">
        <v>113</v>
      </c>
      <c r="B120" s="3">
        <v>2016</v>
      </c>
      <c r="C120" s="3">
        <v>2599</v>
      </c>
      <c r="D120" s="3">
        <v>2920</v>
      </c>
      <c r="E120" s="3">
        <v>3496</v>
      </c>
      <c r="F120" s="3">
        <v>4262</v>
      </c>
      <c r="G120" s="3">
        <v>4635</v>
      </c>
      <c r="H120" s="8">
        <v>5748</v>
      </c>
      <c r="I120" s="8">
        <v>5416</v>
      </c>
    </row>
    <row r="121" spans="1:9" x14ac:dyDescent="0.45">
      <c r="A121" s="11" t="s">
        <v>114</v>
      </c>
      <c r="B121" s="3">
        <v>925</v>
      </c>
      <c r="C121" s="3">
        <v>1055</v>
      </c>
      <c r="D121" s="3">
        <v>1188</v>
      </c>
      <c r="E121" s="3">
        <v>1508</v>
      </c>
      <c r="F121" s="3">
        <v>1808</v>
      </c>
      <c r="G121" s="3">
        <v>1896</v>
      </c>
      <c r="H121" s="8">
        <v>2347</v>
      </c>
      <c r="I121" s="8">
        <v>1938</v>
      </c>
    </row>
    <row r="122" spans="1:9" x14ac:dyDescent="0.45">
      <c r="A122" s="11" t="s">
        <v>115</v>
      </c>
      <c r="B122" s="3">
        <v>126</v>
      </c>
      <c r="C122" s="3">
        <v>131</v>
      </c>
      <c r="D122" s="3">
        <v>129</v>
      </c>
      <c r="E122" s="3">
        <v>130</v>
      </c>
      <c r="F122" s="3">
        <v>138</v>
      </c>
      <c r="G122" s="3">
        <v>148</v>
      </c>
      <c r="H122">
        <v>195</v>
      </c>
      <c r="I122">
        <v>193</v>
      </c>
    </row>
    <row r="123" spans="1:9" x14ac:dyDescent="0.45">
      <c r="A123" s="2" t="s">
        <v>106</v>
      </c>
      <c r="B123" s="3">
        <f t="shared" ref="B123:H123" si="33">+SUM(B124:B126)</f>
        <v>4653</v>
      </c>
      <c r="C123" s="3">
        <f t="shared" si="33"/>
        <v>4570</v>
      </c>
      <c r="D123" s="3">
        <f t="shared" si="33"/>
        <v>4737</v>
      </c>
      <c r="E123" s="3">
        <f t="shared" si="33"/>
        <v>5166</v>
      </c>
      <c r="F123" s="3">
        <f t="shared" si="33"/>
        <v>5254</v>
      </c>
      <c r="G123" s="3">
        <f t="shared" si="33"/>
        <v>5028</v>
      </c>
      <c r="H123" s="3">
        <f t="shared" si="33"/>
        <v>5343</v>
      </c>
      <c r="I123" s="3">
        <f>+SUM(I124:I126)</f>
        <v>5955</v>
      </c>
    </row>
    <row r="124" spans="1:9" x14ac:dyDescent="0.45">
      <c r="A124" s="11" t="s">
        <v>113</v>
      </c>
      <c r="B124" s="3">
        <f>452+2641</f>
        <v>3093</v>
      </c>
      <c r="C124" s="3">
        <f>570+2536</f>
        <v>3106</v>
      </c>
      <c r="D124" s="3">
        <v>3285</v>
      </c>
      <c r="E124" s="3">
        <v>3575</v>
      </c>
      <c r="F124" s="3">
        <v>3622</v>
      </c>
      <c r="G124" s="3">
        <v>3449</v>
      </c>
      <c r="H124" s="8">
        <v>3659</v>
      </c>
      <c r="I124" s="8">
        <v>4111</v>
      </c>
    </row>
    <row r="125" spans="1:9" x14ac:dyDescent="0.45">
      <c r="A125" s="11" t="s">
        <v>114</v>
      </c>
      <c r="B125" s="3">
        <f>230+1021</f>
        <v>1251</v>
      </c>
      <c r="C125" s="3">
        <f>228+947</f>
        <v>1175</v>
      </c>
      <c r="D125" s="3">
        <v>1185</v>
      </c>
      <c r="E125" s="3">
        <v>1347</v>
      </c>
      <c r="F125" s="3">
        <v>1395</v>
      </c>
      <c r="G125" s="3">
        <v>1365</v>
      </c>
      <c r="H125" s="8">
        <v>1494</v>
      </c>
      <c r="I125" s="8">
        <v>1610</v>
      </c>
    </row>
    <row r="126" spans="1:9" x14ac:dyDescent="0.45">
      <c r="A126" s="11" t="s">
        <v>115</v>
      </c>
      <c r="B126" s="3">
        <f>73+236</f>
        <v>309</v>
      </c>
      <c r="C126" s="3">
        <f>71+218</f>
        <v>289</v>
      </c>
      <c r="D126" s="3">
        <v>267</v>
      </c>
      <c r="E126" s="3">
        <v>244</v>
      </c>
      <c r="F126" s="3">
        <v>237</v>
      </c>
      <c r="G126" s="3">
        <v>214</v>
      </c>
      <c r="H126">
        <v>190</v>
      </c>
      <c r="I126">
        <v>234</v>
      </c>
    </row>
    <row r="127" spans="1:9" x14ac:dyDescent="0.45">
      <c r="A127" s="2" t="s">
        <v>107</v>
      </c>
      <c r="B127" s="3">
        <f>115</f>
        <v>115</v>
      </c>
      <c r="C127" s="3">
        <v>73</v>
      </c>
      <c r="D127" s="3">
        <v>73</v>
      </c>
      <c r="E127" s="3">
        <v>88</v>
      </c>
      <c r="F127" s="3">
        <v>42</v>
      </c>
      <c r="G127" s="3">
        <v>30</v>
      </c>
      <c r="H127" s="3">
        <v>25</v>
      </c>
      <c r="I127" s="3">
        <v>102</v>
      </c>
    </row>
    <row r="128" spans="1:9" x14ac:dyDescent="0.45">
      <c r="A128" s="4" t="s">
        <v>103</v>
      </c>
      <c r="B128" s="5">
        <f t="shared" ref="B128:I128" si="34">+B111+B115+B119+B123+B127</f>
        <v>28701</v>
      </c>
      <c r="C128" s="5">
        <f t="shared" si="34"/>
        <v>30507</v>
      </c>
      <c r="D128" s="5">
        <f t="shared" si="34"/>
        <v>32233</v>
      </c>
      <c r="E128" s="5">
        <f t="shared" si="34"/>
        <v>34485</v>
      </c>
      <c r="F128" s="5">
        <f t="shared" si="34"/>
        <v>37218</v>
      </c>
      <c r="G128" s="5">
        <f t="shared" si="34"/>
        <v>35568</v>
      </c>
      <c r="H128" s="5">
        <f t="shared" si="34"/>
        <v>42293</v>
      </c>
      <c r="I128" s="5">
        <f t="shared" si="34"/>
        <v>44436</v>
      </c>
    </row>
    <row r="129" spans="1:9" x14ac:dyDescent="0.45">
      <c r="A129" s="2" t="s">
        <v>104</v>
      </c>
      <c r="B129" s="3">
        <v>1982</v>
      </c>
      <c r="C129" s="3">
        <v>1955</v>
      </c>
      <c r="D129" s="3">
        <v>2042</v>
      </c>
      <c r="E129" s="3">
        <v>1886</v>
      </c>
      <c r="F129" s="3">
        <v>1906</v>
      </c>
      <c r="G129" s="3">
        <v>1846</v>
      </c>
      <c r="H129" s="3">
        <f>+SUM(H130:H133)</f>
        <v>2205</v>
      </c>
      <c r="I129" s="3">
        <f>+SUM(I130:I133)</f>
        <v>2346</v>
      </c>
    </row>
    <row r="130" spans="1:9" x14ac:dyDescent="0.45">
      <c r="A130" s="11" t="s">
        <v>113</v>
      </c>
      <c r="B130" s="3">
        <v>1725</v>
      </c>
      <c r="C130" s="3">
        <v>1712</v>
      </c>
      <c r="D130" s="3">
        <v>1786</v>
      </c>
      <c r="E130" s="3">
        <v>1643</v>
      </c>
      <c r="F130" s="3">
        <v>1658</v>
      </c>
      <c r="G130" s="3">
        <v>1642</v>
      </c>
      <c r="H130" s="3">
        <v>1986</v>
      </c>
      <c r="I130" s="3">
        <v>2094</v>
      </c>
    </row>
    <row r="131" spans="1:9" x14ac:dyDescent="0.45">
      <c r="A131" s="11" t="s">
        <v>114</v>
      </c>
      <c r="B131" s="3">
        <v>122</v>
      </c>
      <c r="C131" s="3">
        <v>109</v>
      </c>
      <c r="D131" s="3">
        <v>123</v>
      </c>
      <c r="E131" s="3">
        <v>104</v>
      </c>
      <c r="F131" s="3">
        <v>118</v>
      </c>
      <c r="G131" s="3">
        <v>89</v>
      </c>
      <c r="H131" s="3">
        <v>104</v>
      </c>
      <c r="I131" s="3">
        <v>103</v>
      </c>
    </row>
    <row r="132" spans="1:9" s="12" customFormat="1" x14ac:dyDescent="0.45">
      <c r="A132" s="11" t="s">
        <v>115</v>
      </c>
      <c r="B132" s="3">
        <v>25</v>
      </c>
      <c r="C132" s="3">
        <v>25</v>
      </c>
      <c r="D132" s="3">
        <v>26</v>
      </c>
      <c r="E132" s="3">
        <v>26</v>
      </c>
      <c r="F132" s="3">
        <v>24</v>
      </c>
      <c r="G132" s="3">
        <v>25</v>
      </c>
      <c r="H132" s="3">
        <v>29</v>
      </c>
      <c r="I132" s="3">
        <v>26</v>
      </c>
    </row>
    <row r="133" spans="1:9" x14ac:dyDescent="0.45">
      <c r="A133" s="11" t="s">
        <v>121</v>
      </c>
      <c r="B133" s="3">
        <v>110</v>
      </c>
      <c r="C133" s="3">
        <v>109</v>
      </c>
      <c r="D133" s="3">
        <v>107</v>
      </c>
      <c r="E133" s="3">
        <v>113</v>
      </c>
      <c r="F133" s="3">
        <v>106</v>
      </c>
      <c r="G133" s="3">
        <v>90</v>
      </c>
      <c r="H133" s="3">
        <v>86</v>
      </c>
      <c r="I133" s="3">
        <v>123</v>
      </c>
    </row>
    <row r="134" spans="1:9" x14ac:dyDescent="0.45">
      <c r="A134" s="2" t="s">
        <v>108</v>
      </c>
      <c r="B134" s="3">
        <v>-82</v>
      </c>
      <c r="C134" s="3">
        <v>-86</v>
      </c>
      <c r="D134" s="3">
        <v>75</v>
      </c>
      <c r="E134" s="3">
        <v>26</v>
      </c>
      <c r="F134" s="3">
        <v>-7</v>
      </c>
      <c r="G134" s="3">
        <v>-11</v>
      </c>
      <c r="H134" s="3">
        <v>40</v>
      </c>
      <c r="I134" s="3">
        <v>-72</v>
      </c>
    </row>
    <row r="135" spans="1:9" ht="14.65" thickBot="1" x14ac:dyDescent="0.5">
      <c r="A135" s="6" t="s">
        <v>105</v>
      </c>
      <c r="B135" s="7">
        <f t="shared" ref="B135:H135" si="35">+B128+B129+B134</f>
        <v>30601</v>
      </c>
      <c r="C135" s="7">
        <f t="shared" si="35"/>
        <v>32376</v>
      </c>
      <c r="D135" s="7">
        <f t="shared" si="35"/>
        <v>34350</v>
      </c>
      <c r="E135" s="7">
        <f t="shared" si="35"/>
        <v>36397</v>
      </c>
      <c r="F135" s="7">
        <f t="shared" si="35"/>
        <v>39117</v>
      </c>
      <c r="G135" s="7">
        <f t="shared" si="35"/>
        <v>37403</v>
      </c>
      <c r="H135" s="7">
        <f t="shared" si="35"/>
        <v>44538</v>
      </c>
      <c r="I135" s="7">
        <f>+I128+I129+I134</f>
        <v>46710</v>
      </c>
    </row>
    <row r="136" spans="1:9" ht="14.65" thickTop="1" x14ac:dyDescent="0.45">
      <c r="A136" s="12" t="s">
        <v>111</v>
      </c>
      <c r="B136" s="13">
        <f>+I135-I2</f>
        <v>0</v>
      </c>
      <c r="C136" s="13">
        <f t="shared" ref="C136:G136" si="36">+C135-C2</f>
        <v>0</v>
      </c>
      <c r="D136" s="13">
        <f t="shared" si="36"/>
        <v>0</v>
      </c>
      <c r="E136" s="13">
        <f t="shared" si="36"/>
        <v>0</v>
      </c>
      <c r="F136" s="13">
        <f t="shared" si="36"/>
        <v>0</v>
      </c>
      <c r="G136" s="13">
        <f t="shared" si="36"/>
        <v>0</v>
      </c>
      <c r="H136" s="13">
        <f>+H135-H2</f>
        <v>0</v>
      </c>
      <c r="I136" s="12"/>
    </row>
    <row r="137" spans="1:9" x14ac:dyDescent="0.45">
      <c r="A137" s="1" t="s">
        <v>110</v>
      </c>
    </row>
    <row r="138" spans="1:9" x14ac:dyDescent="0.45">
      <c r="A138" s="2" t="s">
        <v>100</v>
      </c>
      <c r="B138" s="3">
        <v>3645</v>
      </c>
      <c r="C138" s="3">
        <v>3763</v>
      </c>
      <c r="D138" s="3">
        <v>3875</v>
      </c>
      <c r="E138" s="3">
        <v>3600</v>
      </c>
      <c r="F138" s="3">
        <v>3925</v>
      </c>
      <c r="G138" s="3">
        <v>2899</v>
      </c>
      <c r="H138" s="3">
        <v>5089</v>
      </c>
      <c r="I138" s="3">
        <v>5114</v>
      </c>
    </row>
    <row r="139" spans="1:9" x14ac:dyDescent="0.45">
      <c r="A139" s="2" t="s">
        <v>101</v>
      </c>
      <c r="B139" s="3">
        <f>1275+249</f>
        <v>1524</v>
      </c>
      <c r="C139" s="3">
        <f>1434+289</f>
        <v>1723</v>
      </c>
      <c r="D139" s="3">
        <v>1507</v>
      </c>
      <c r="E139" s="3">
        <v>1587</v>
      </c>
      <c r="F139" s="3">
        <v>1995</v>
      </c>
      <c r="G139" s="3">
        <v>1541</v>
      </c>
      <c r="H139" s="3">
        <v>2435</v>
      </c>
      <c r="I139" s="3">
        <v>3293</v>
      </c>
    </row>
    <row r="140" spans="1:9" x14ac:dyDescent="0.45">
      <c r="A140" s="2" t="s">
        <v>102</v>
      </c>
      <c r="B140" s="3">
        <v>993</v>
      </c>
      <c r="C140" s="3">
        <f>1372</f>
        <v>1372</v>
      </c>
      <c r="D140" s="3">
        <v>1507</v>
      </c>
      <c r="E140" s="3">
        <v>1807</v>
      </c>
      <c r="F140" s="3">
        <v>2376</v>
      </c>
      <c r="G140" s="3">
        <v>2490</v>
      </c>
      <c r="H140" s="3">
        <v>3243</v>
      </c>
      <c r="I140" s="3">
        <v>2365</v>
      </c>
    </row>
    <row r="141" spans="1:9" x14ac:dyDescent="0.45">
      <c r="A141" s="2" t="s">
        <v>106</v>
      </c>
      <c r="B141" s="3">
        <f>100+818</f>
        <v>918</v>
      </c>
      <c r="C141" s="3">
        <f>174+892</f>
        <v>1066</v>
      </c>
      <c r="D141" s="3">
        <v>980</v>
      </c>
      <c r="E141" s="3">
        <v>1189</v>
      </c>
      <c r="F141" s="3">
        <v>1323</v>
      </c>
      <c r="G141" s="3">
        <v>1184</v>
      </c>
      <c r="H141" s="3">
        <v>1530</v>
      </c>
      <c r="I141" s="3">
        <v>1896</v>
      </c>
    </row>
    <row r="142" spans="1:9" x14ac:dyDescent="0.45">
      <c r="A142" s="2" t="s">
        <v>107</v>
      </c>
      <c r="B142" s="3">
        <v>-2267</v>
      </c>
      <c r="C142" s="3">
        <v>-2596</v>
      </c>
      <c r="D142" s="3">
        <v>-2677</v>
      </c>
      <c r="E142" s="3">
        <v>-2658</v>
      </c>
      <c r="F142" s="3">
        <v>-3262</v>
      </c>
      <c r="G142" s="3">
        <v>-3468</v>
      </c>
      <c r="H142" s="3">
        <v>-3656</v>
      </c>
      <c r="I142" s="3">
        <v>-4262</v>
      </c>
    </row>
    <row r="143" spans="1:9" s="12" customFormat="1" x14ac:dyDescent="0.45">
      <c r="A143" s="4" t="s">
        <v>103</v>
      </c>
      <c r="B143" s="5">
        <f t="shared" ref="B143:G143" si="37">+SUM(B138:B142)</f>
        <v>4813</v>
      </c>
      <c r="C143" s="5">
        <f t="shared" si="37"/>
        <v>5328</v>
      </c>
      <c r="D143" s="5">
        <f t="shared" si="37"/>
        <v>5192</v>
      </c>
      <c r="E143" s="5">
        <f t="shared" si="37"/>
        <v>5525</v>
      </c>
      <c r="F143" s="5">
        <f t="shared" si="37"/>
        <v>6357</v>
      </c>
      <c r="G143" s="5">
        <f t="shared" si="37"/>
        <v>4646</v>
      </c>
      <c r="H143" s="5">
        <f t="shared" ref="H143:I143" si="38">+SUM(H138:H142)</f>
        <v>8641</v>
      </c>
      <c r="I143" s="5">
        <f t="shared" si="38"/>
        <v>8406</v>
      </c>
    </row>
    <row r="144" spans="1:9" x14ac:dyDescent="0.45">
      <c r="A144" s="2" t="s">
        <v>104</v>
      </c>
      <c r="B144" s="3">
        <v>517</v>
      </c>
      <c r="C144" s="3">
        <v>487</v>
      </c>
      <c r="D144" s="3">
        <v>477</v>
      </c>
      <c r="E144" s="3">
        <v>310</v>
      </c>
      <c r="F144" s="3">
        <v>303</v>
      </c>
      <c r="G144" s="3">
        <v>297</v>
      </c>
      <c r="H144" s="3">
        <v>543</v>
      </c>
      <c r="I144" s="3">
        <v>669</v>
      </c>
    </row>
    <row r="145" spans="1:9" x14ac:dyDescent="0.45">
      <c r="A145" s="2" t="s">
        <v>108</v>
      </c>
      <c r="B145" s="3">
        <v>-1097</v>
      </c>
      <c r="C145" s="3">
        <v>-1173</v>
      </c>
      <c r="D145" s="3">
        <v>-724</v>
      </c>
      <c r="E145" s="3">
        <v>-1456</v>
      </c>
      <c r="F145" s="3">
        <v>-1810</v>
      </c>
      <c r="G145" s="3">
        <v>-1967</v>
      </c>
      <c r="H145" s="3">
        <v>-2261</v>
      </c>
      <c r="I145" s="3">
        <v>-2219</v>
      </c>
    </row>
    <row r="146" spans="1:9" ht="14.65" thickBot="1" x14ac:dyDescent="0.5">
      <c r="A146" s="6" t="s">
        <v>112</v>
      </c>
      <c r="B146" s="7">
        <f t="shared" ref="B146:H146" si="39">+SUM(B143:B145)</f>
        <v>4233</v>
      </c>
      <c r="C146" s="7">
        <f t="shared" si="39"/>
        <v>4642</v>
      </c>
      <c r="D146" s="7">
        <f t="shared" si="39"/>
        <v>4945</v>
      </c>
      <c r="E146" s="7">
        <f t="shared" si="39"/>
        <v>4379</v>
      </c>
      <c r="F146" s="7">
        <f t="shared" si="39"/>
        <v>4850</v>
      </c>
      <c r="G146" s="7">
        <f t="shared" si="39"/>
        <v>2976</v>
      </c>
      <c r="H146" s="7">
        <f t="shared" si="39"/>
        <v>6923</v>
      </c>
      <c r="I146" s="7">
        <f>+SUM(I143:I145)</f>
        <v>6856</v>
      </c>
    </row>
    <row r="147" spans="1:9" ht="14.65" thickTop="1" x14ac:dyDescent="0.45">
      <c r="A147" s="12" t="s">
        <v>111</v>
      </c>
      <c r="B147" s="13">
        <f t="shared" ref="B147:H147" si="40">+B146-B10-B8</f>
        <v>0</v>
      </c>
      <c r="C147" s="13">
        <f t="shared" si="40"/>
        <v>0</v>
      </c>
      <c r="D147" s="13">
        <f t="shared" si="40"/>
        <v>0</v>
      </c>
      <c r="E147" s="13">
        <f t="shared" si="40"/>
        <v>0</v>
      </c>
      <c r="F147" s="13">
        <f t="shared" si="40"/>
        <v>0</v>
      </c>
      <c r="G147" s="13">
        <f t="shared" si="40"/>
        <v>0</v>
      </c>
      <c r="H147" s="13">
        <f t="shared" si="40"/>
        <v>0</v>
      </c>
      <c r="I147" s="13">
        <f>+I146-I10-I8</f>
        <v>0</v>
      </c>
    </row>
    <row r="148" spans="1:9" x14ac:dyDescent="0.45">
      <c r="A148" s="1" t="s">
        <v>117</v>
      </c>
    </row>
    <row r="149" spans="1:9" x14ac:dyDescent="0.45">
      <c r="A149" s="2" t="s">
        <v>100</v>
      </c>
      <c r="B149" s="3">
        <v>632</v>
      </c>
      <c r="C149" s="3">
        <v>742</v>
      </c>
      <c r="D149" s="3">
        <v>819</v>
      </c>
      <c r="E149" s="3">
        <v>848</v>
      </c>
      <c r="F149" s="3">
        <v>814</v>
      </c>
      <c r="G149" s="3">
        <v>645</v>
      </c>
      <c r="H149" s="3">
        <v>617</v>
      </c>
      <c r="I149" s="3">
        <v>639</v>
      </c>
    </row>
    <row r="150" spans="1:9" x14ac:dyDescent="0.45">
      <c r="A150" s="2" t="s">
        <v>101</v>
      </c>
      <c r="B150" s="3">
        <v>498</v>
      </c>
      <c r="C150" s="3">
        <v>639</v>
      </c>
      <c r="D150" s="3">
        <v>709</v>
      </c>
      <c r="E150" s="3">
        <v>849</v>
      </c>
      <c r="F150" s="3">
        <v>929</v>
      </c>
      <c r="G150" s="3">
        <v>885</v>
      </c>
      <c r="H150" s="3">
        <v>982</v>
      </c>
      <c r="I150" s="3">
        <v>920</v>
      </c>
    </row>
    <row r="151" spans="1:9" x14ac:dyDescent="0.45">
      <c r="A151" s="2" t="s">
        <v>102</v>
      </c>
      <c r="B151" s="3">
        <v>254</v>
      </c>
      <c r="C151" s="3">
        <v>234</v>
      </c>
      <c r="D151" s="3">
        <v>225</v>
      </c>
      <c r="E151" s="3">
        <v>256</v>
      </c>
      <c r="F151" s="3">
        <v>237</v>
      </c>
      <c r="G151" s="3">
        <v>214</v>
      </c>
      <c r="H151" s="3">
        <v>288</v>
      </c>
      <c r="I151" s="3">
        <v>303</v>
      </c>
    </row>
    <row r="152" spans="1:9" x14ac:dyDescent="0.45">
      <c r="A152" s="2" t="s">
        <v>118</v>
      </c>
      <c r="B152" s="3">
        <v>308</v>
      </c>
      <c r="C152" s="3">
        <v>332</v>
      </c>
      <c r="D152" s="3">
        <v>340</v>
      </c>
      <c r="E152" s="3">
        <v>339</v>
      </c>
      <c r="F152" s="3">
        <v>326</v>
      </c>
      <c r="G152" s="3">
        <v>296</v>
      </c>
      <c r="H152" s="3">
        <v>304</v>
      </c>
      <c r="I152" s="3">
        <v>274</v>
      </c>
    </row>
    <row r="153" spans="1:9" x14ac:dyDescent="0.45">
      <c r="A153" s="2" t="s">
        <v>107</v>
      </c>
      <c r="B153" s="3">
        <v>484</v>
      </c>
      <c r="C153" s="3">
        <v>511</v>
      </c>
      <c r="D153" s="3">
        <v>533</v>
      </c>
      <c r="E153" s="3">
        <v>597</v>
      </c>
      <c r="F153" s="3">
        <v>665</v>
      </c>
      <c r="G153" s="3">
        <v>830</v>
      </c>
      <c r="H153" s="3">
        <v>780</v>
      </c>
      <c r="I153" s="3">
        <v>789</v>
      </c>
    </row>
    <row r="154" spans="1:9" x14ac:dyDescent="0.45">
      <c r="A154" s="4" t="s">
        <v>119</v>
      </c>
      <c r="B154" s="5">
        <f t="shared" ref="B154:G154" si="41">+SUM(B149:B153)</f>
        <v>2176</v>
      </c>
      <c r="C154" s="5">
        <f t="shared" si="41"/>
        <v>2458</v>
      </c>
      <c r="D154" s="5">
        <f t="shared" si="41"/>
        <v>2626</v>
      </c>
      <c r="E154" s="5">
        <f t="shared" si="41"/>
        <v>2889</v>
      </c>
      <c r="F154" s="5">
        <f t="shared" si="41"/>
        <v>2971</v>
      </c>
      <c r="G154" s="5">
        <f t="shared" si="41"/>
        <v>2870</v>
      </c>
      <c r="H154" s="5">
        <f t="shared" ref="H154:I154" si="42">+SUM(H149:H153)</f>
        <v>2971</v>
      </c>
      <c r="I154" s="5">
        <f t="shared" si="42"/>
        <v>2925</v>
      </c>
    </row>
    <row r="155" spans="1:9" x14ac:dyDescent="0.45">
      <c r="A155" s="2" t="s">
        <v>104</v>
      </c>
      <c r="B155" s="3">
        <v>122</v>
      </c>
      <c r="C155" s="3">
        <v>125</v>
      </c>
      <c r="D155" s="3">
        <v>125</v>
      </c>
      <c r="E155" s="3">
        <v>115</v>
      </c>
      <c r="F155" s="3">
        <v>100</v>
      </c>
      <c r="G155" s="3">
        <v>80</v>
      </c>
      <c r="H155" s="3">
        <v>63</v>
      </c>
      <c r="I155" s="3">
        <v>49</v>
      </c>
    </row>
    <row r="156" spans="1:9" x14ac:dyDescent="0.45">
      <c r="A156" s="2" t="s">
        <v>108</v>
      </c>
      <c r="B156" s="3">
        <v>713</v>
      </c>
      <c r="C156" s="3">
        <v>937</v>
      </c>
      <c r="D156" s="3">
        <v>1238</v>
      </c>
      <c r="E156" s="3">
        <v>1450</v>
      </c>
      <c r="F156" s="3">
        <v>1673</v>
      </c>
      <c r="G156" s="3">
        <v>1916</v>
      </c>
      <c r="H156" s="3">
        <v>1870</v>
      </c>
      <c r="I156" s="3">
        <v>1817</v>
      </c>
    </row>
    <row r="157" spans="1:9" ht="14.65" thickBot="1" x14ac:dyDescent="0.5">
      <c r="A157" s="6" t="s">
        <v>120</v>
      </c>
      <c r="B157" s="7">
        <f t="shared" ref="B157:H157" si="43">+SUM(B154:B156)</f>
        <v>3011</v>
      </c>
      <c r="C157" s="7">
        <f t="shared" si="43"/>
        <v>3520</v>
      </c>
      <c r="D157" s="7">
        <f t="shared" si="43"/>
        <v>3989</v>
      </c>
      <c r="E157" s="7">
        <f t="shared" si="43"/>
        <v>4454</v>
      </c>
      <c r="F157" s="7">
        <f t="shared" si="43"/>
        <v>4744</v>
      </c>
      <c r="G157" s="7">
        <f t="shared" si="43"/>
        <v>4866</v>
      </c>
      <c r="H157" s="7">
        <f t="shared" si="43"/>
        <v>4904</v>
      </c>
      <c r="I157" s="7">
        <f>+SUM(I154:I156)</f>
        <v>4791</v>
      </c>
    </row>
    <row r="158" spans="1:9" ht="14.65" thickTop="1" x14ac:dyDescent="0.45">
      <c r="A158" s="12" t="s">
        <v>111</v>
      </c>
      <c r="B158" s="13">
        <f t="shared" ref="B158:H158" si="44">+B157-B31</f>
        <v>0</v>
      </c>
      <c r="C158" s="13">
        <f t="shared" si="44"/>
        <v>0</v>
      </c>
      <c r="D158" s="13">
        <f t="shared" si="44"/>
        <v>0</v>
      </c>
      <c r="E158" s="13">
        <f t="shared" si="44"/>
        <v>0</v>
      </c>
      <c r="F158" s="13">
        <f t="shared" si="44"/>
        <v>0</v>
      </c>
      <c r="G158" s="13">
        <f t="shared" si="44"/>
        <v>0</v>
      </c>
      <c r="H158" s="13">
        <f t="shared" si="44"/>
        <v>0</v>
      </c>
      <c r="I158" s="13">
        <f>+I157-I31</f>
        <v>0</v>
      </c>
    </row>
    <row r="159" spans="1:9" x14ac:dyDescent="0.45">
      <c r="A159" s="1" t="s">
        <v>122</v>
      </c>
    </row>
    <row r="160" spans="1:9" x14ac:dyDescent="0.45">
      <c r="A160" s="2" t="s">
        <v>100</v>
      </c>
      <c r="B160" s="3">
        <v>208</v>
      </c>
      <c r="C160" s="3">
        <v>242</v>
      </c>
      <c r="D160" s="3">
        <v>223</v>
      </c>
      <c r="E160" s="3">
        <v>196</v>
      </c>
      <c r="F160" s="3">
        <v>117</v>
      </c>
      <c r="G160" s="3">
        <v>110</v>
      </c>
      <c r="H160" s="3">
        <v>98</v>
      </c>
      <c r="I160" s="3">
        <v>146</v>
      </c>
    </row>
    <row r="161" spans="1:9" x14ac:dyDescent="0.45">
      <c r="A161" s="2" t="s">
        <v>101</v>
      </c>
      <c r="B161" s="3">
        <v>236</v>
      </c>
      <c r="C161" s="3">
        <v>234</v>
      </c>
      <c r="D161" s="3">
        <v>173</v>
      </c>
      <c r="E161" s="3">
        <v>240</v>
      </c>
      <c r="F161" s="3">
        <v>233</v>
      </c>
      <c r="G161" s="3">
        <v>139</v>
      </c>
      <c r="H161" s="3">
        <v>153</v>
      </c>
      <c r="I161" s="3">
        <v>197</v>
      </c>
    </row>
    <row r="162" spans="1:9" x14ac:dyDescent="0.45">
      <c r="A162" s="2" t="s">
        <v>102</v>
      </c>
      <c r="B162" s="3">
        <v>69</v>
      </c>
      <c r="C162" s="3">
        <v>44</v>
      </c>
      <c r="D162" s="3">
        <v>51</v>
      </c>
      <c r="E162" s="3">
        <v>76</v>
      </c>
      <c r="F162" s="3">
        <v>49</v>
      </c>
      <c r="G162" s="3">
        <v>28</v>
      </c>
      <c r="H162" s="3">
        <v>94</v>
      </c>
      <c r="I162" s="3">
        <v>78</v>
      </c>
    </row>
    <row r="163" spans="1:9" x14ac:dyDescent="0.45">
      <c r="A163" s="2" t="s">
        <v>118</v>
      </c>
      <c r="B163" s="3">
        <v>52</v>
      </c>
      <c r="C163" s="3">
        <v>62</v>
      </c>
      <c r="D163" s="3">
        <v>59</v>
      </c>
      <c r="E163" s="3">
        <v>49</v>
      </c>
      <c r="F163" s="3">
        <v>47</v>
      </c>
      <c r="G163" s="3">
        <v>41</v>
      </c>
      <c r="H163" s="3">
        <v>54</v>
      </c>
      <c r="I163" s="3">
        <v>56</v>
      </c>
    </row>
    <row r="164" spans="1:9" x14ac:dyDescent="0.45">
      <c r="A164" s="2" t="s">
        <v>107</v>
      </c>
      <c r="B164" s="3">
        <v>225</v>
      </c>
      <c r="C164" s="3">
        <v>258</v>
      </c>
      <c r="D164" s="3">
        <v>278</v>
      </c>
      <c r="E164" s="3">
        <v>286</v>
      </c>
      <c r="F164" s="3">
        <v>278</v>
      </c>
      <c r="G164" s="3">
        <v>438</v>
      </c>
      <c r="H164" s="3">
        <v>278</v>
      </c>
      <c r="I164" s="3">
        <v>222</v>
      </c>
    </row>
    <row r="165" spans="1:9" x14ac:dyDescent="0.45">
      <c r="A165" s="4" t="s">
        <v>119</v>
      </c>
      <c r="B165" s="5">
        <f t="shared" ref="B165:I165" si="45">+SUM(B160:B164)</f>
        <v>790</v>
      </c>
      <c r="C165" s="5">
        <f t="shared" si="45"/>
        <v>840</v>
      </c>
      <c r="D165" s="5">
        <f t="shared" si="45"/>
        <v>784</v>
      </c>
      <c r="E165" s="5">
        <f t="shared" si="45"/>
        <v>847</v>
      </c>
      <c r="F165" s="5">
        <f t="shared" si="45"/>
        <v>724</v>
      </c>
      <c r="G165" s="5">
        <f t="shared" si="45"/>
        <v>756</v>
      </c>
      <c r="H165" s="5">
        <f t="shared" si="45"/>
        <v>677</v>
      </c>
      <c r="I165" s="5">
        <f t="shared" si="45"/>
        <v>699</v>
      </c>
    </row>
    <row r="166" spans="1:9" x14ac:dyDescent="0.45">
      <c r="A166" s="2" t="s">
        <v>104</v>
      </c>
      <c r="B166" s="3">
        <v>69</v>
      </c>
      <c r="C166" s="3">
        <v>39</v>
      </c>
      <c r="D166" s="3">
        <v>30</v>
      </c>
      <c r="E166" s="3">
        <v>22</v>
      </c>
      <c r="F166" s="3">
        <v>28</v>
      </c>
      <c r="G166" s="3">
        <v>10</v>
      </c>
      <c r="H166" s="3">
        <v>7</v>
      </c>
      <c r="I166" s="3">
        <v>9</v>
      </c>
    </row>
    <row r="167" spans="1:9" x14ac:dyDescent="0.45">
      <c r="A167" s="2" t="s">
        <v>108</v>
      </c>
      <c r="B167" s="3">
        <f t="shared" ref="B167:G167" si="46">-(SUM(B165:B166)+B82)</f>
        <v>104</v>
      </c>
      <c r="C167" s="3">
        <f t="shared" si="46"/>
        <v>264</v>
      </c>
      <c r="D167" s="3">
        <f t="shared" si="46"/>
        <v>291</v>
      </c>
      <c r="E167" s="3">
        <f t="shared" si="46"/>
        <v>159</v>
      </c>
      <c r="F167" s="3">
        <f t="shared" si="46"/>
        <v>367</v>
      </c>
      <c r="G167" s="3">
        <f t="shared" si="46"/>
        <v>320</v>
      </c>
      <c r="H167" s="3">
        <f t="shared" ref="H167" si="47">-(SUM(H165:H166)+H82)</f>
        <v>11</v>
      </c>
      <c r="I167" s="3">
        <f>-(SUM(I165:I166)+I82)</f>
        <v>50</v>
      </c>
    </row>
    <row r="168" spans="1:9" ht="14.65" thickBot="1" x14ac:dyDescent="0.5">
      <c r="A168" s="6" t="s">
        <v>123</v>
      </c>
      <c r="B168" s="7">
        <f t="shared" ref="B168:G168" si="48">+SUM(B165:B167)</f>
        <v>963</v>
      </c>
      <c r="C168" s="7">
        <f t="shared" si="48"/>
        <v>1143</v>
      </c>
      <c r="D168" s="7">
        <f t="shared" si="48"/>
        <v>1105</v>
      </c>
      <c r="E168" s="7">
        <f t="shared" si="48"/>
        <v>1028</v>
      </c>
      <c r="F168" s="7">
        <f t="shared" si="48"/>
        <v>1119</v>
      </c>
      <c r="G168" s="7">
        <f t="shared" si="48"/>
        <v>1086</v>
      </c>
      <c r="H168" s="7">
        <f t="shared" ref="H168" si="49">+SUM(H165:H167)</f>
        <v>695</v>
      </c>
      <c r="I168" s="7">
        <f>+SUM(I165:I167)</f>
        <v>758</v>
      </c>
    </row>
    <row r="169" spans="1:9" ht="14.65" thickTop="1" x14ac:dyDescent="0.45">
      <c r="A169" s="12" t="s">
        <v>111</v>
      </c>
      <c r="B169" s="13">
        <f t="shared" ref="B169:H169" si="50">+B168+B82</f>
        <v>0</v>
      </c>
      <c r="C169" s="13">
        <f t="shared" si="50"/>
        <v>0</v>
      </c>
      <c r="D169" s="13">
        <f t="shared" si="50"/>
        <v>0</v>
      </c>
      <c r="E169" s="13">
        <f t="shared" si="50"/>
        <v>0</v>
      </c>
      <c r="F169" s="13">
        <f t="shared" si="50"/>
        <v>0</v>
      </c>
      <c r="G169" s="13">
        <f t="shared" si="50"/>
        <v>0</v>
      </c>
      <c r="H169" s="13">
        <f t="shared" si="50"/>
        <v>0</v>
      </c>
      <c r="I169" s="13">
        <f>+I168+I82</f>
        <v>0</v>
      </c>
    </row>
    <row r="170" spans="1:9" x14ac:dyDescent="0.45">
      <c r="A170" s="1" t="s">
        <v>124</v>
      </c>
    </row>
    <row r="171" spans="1:9" x14ac:dyDescent="0.45">
      <c r="A171" s="2" t="s">
        <v>100</v>
      </c>
      <c r="B171" s="3">
        <v>121</v>
      </c>
      <c r="C171" s="3">
        <v>133</v>
      </c>
      <c r="D171" s="3">
        <v>140</v>
      </c>
      <c r="E171" s="3">
        <v>160</v>
      </c>
      <c r="F171" s="3">
        <v>149</v>
      </c>
      <c r="G171" s="3">
        <v>148</v>
      </c>
      <c r="H171" s="3">
        <v>130</v>
      </c>
      <c r="I171" s="3">
        <v>124</v>
      </c>
    </row>
    <row r="172" spans="1:9" x14ac:dyDescent="0.45">
      <c r="A172" s="2" t="s">
        <v>101</v>
      </c>
      <c r="B172" s="3">
        <v>87</v>
      </c>
      <c r="C172" s="3">
        <v>85</v>
      </c>
      <c r="D172" s="3">
        <v>106</v>
      </c>
      <c r="E172" s="3">
        <v>116</v>
      </c>
      <c r="F172" s="3">
        <v>111</v>
      </c>
      <c r="G172" s="3">
        <v>132</v>
      </c>
      <c r="H172" s="3">
        <v>136</v>
      </c>
      <c r="I172" s="3">
        <v>134</v>
      </c>
    </row>
    <row r="173" spans="1:9" x14ac:dyDescent="0.45">
      <c r="A173" s="2" t="s">
        <v>102</v>
      </c>
      <c r="B173" s="3">
        <v>46</v>
      </c>
      <c r="C173" s="3">
        <v>48</v>
      </c>
      <c r="D173" s="3">
        <v>54</v>
      </c>
      <c r="E173" s="3">
        <v>56</v>
      </c>
      <c r="F173" s="3">
        <v>50</v>
      </c>
      <c r="G173" s="3">
        <v>44</v>
      </c>
      <c r="H173" s="3">
        <v>46</v>
      </c>
      <c r="I173" s="3">
        <v>41</v>
      </c>
    </row>
    <row r="174" spans="1:9" x14ac:dyDescent="0.45">
      <c r="A174" s="2" t="s">
        <v>106</v>
      </c>
      <c r="B174" s="3">
        <v>49</v>
      </c>
      <c r="C174" s="3">
        <v>42</v>
      </c>
      <c r="D174" s="3">
        <v>54</v>
      </c>
      <c r="E174" s="3">
        <v>55</v>
      </c>
      <c r="F174" s="3">
        <v>53</v>
      </c>
      <c r="G174" s="3">
        <v>46</v>
      </c>
      <c r="H174" s="3">
        <v>43</v>
      </c>
      <c r="I174" s="3">
        <v>42</v>
      </c>
    </row>
    <row r="175" spans="1:9" x14ac:dyDescent="0.45">
      <c r="A175" s="2" t="s">
        <v>107</v>
      </c>
      <c r="B175" s="3">
        <v>210</v>
      </c>
      <c r="C175" s="3">
        <v>230</v>
      </c>
      <c r="D175" s="3">
        <v>233</v>
      </c>
      <c r="E175" s="3">
        <v>217</v>
      </c>
      <c r="F175" s="3">
        <v>195</v>
      </c>
      <c r="G175" s="3">
        <v>214</v>
      </c>
      <c r="H175" s="3">
        <v>222</v>
      </c>
      <c r="I175" s="3">
        <v>220</v>
      </c>
    </row>
    <row r="176" spans="1:9" x14ac:dyDescent="0.45">
      <c r="A176" s="4" t="s">
        <v>119</v>
      </c>
      <c r="B176" s="5">
        <f t="shared" ref="B176:I176" si="51">+SUM(B171:B175)</f>
        <v>513</v>
      </c>
      <c r="C176" s="5">
        <f t="shared" si="51"/>
        <v>538</v>
      </c>
      <c r="D176" s="5">
        <f t="shared" si="51"/>
        <v>587</v>
      </c>
      <c r="E176" s="5">
        <f t="shared" si="51"/>
        <v>604</v>
      </c>
      <c r="F176" s="5">
        <f t="shared" si="51"/>
        <v>558</v>
      </c>
      <c r="G176" s="5">
        <f t="shared" si="51"/>
        <v>584</v>
      </c>
      <c r="H176" s="5">
        <f t="shared" si="51"/>
        <v>577</v>
      </c>
      <c r="I176" s="5">
        <f t="shared" si="51"/>
        <v>561</v>
      </c>
    </row>
    <row r="177" spans="1:9" x14ac:dyDescent="0.45">
      <c r="A177" s="2" t="s">
        <v>104</v>
      </c>
      <c r="B177" s="3">
        <v>18</v>
      </c>
      <c r="C177" s="3">
        <v>27</v>
      </c>
      <c r="D177" s="3">
        <v>28</v>
      </c>
      <c r="E177" s="3">
        <v>33</v>
      </c>
      <c r="F177" s="3">
        <v>31</v>
      </c>
      <c r="G177" s="3">
        <v>25</v>
      </c>
      <c r="H177" s="3">
        <v>26</v>
      </c>
      <c r="I177" s="3">
        <v>22</v>
      </c>
    </row>
    <row r="178" spans="1:9" x14ac:dyDescent="0.45">
      <c r="A178" s="2" t="s">
        <v>108</v>
      </c>
      <c r="B178" s="3">
        <v>75</v>
      </c>
      <c r="C178" s="3">
        <v>84</v>
      </c>
      <c r="D178" s="3">
        <v>91</v>
      </c>
      <c r="E178" s="3">
        <v>110</v>
      </c>
      <c r="F178" s="3">
        <v>116</v>
      </c>
      <c r="G178" s="3">
        <v>112</v>
      </c>
      <c r="H178" s="3">
        <v>141</v>
      </c>
      <c r="I178" s="3">
        <v>134</v>
      </c>
    </row>
    <row r="179" spans="1:9" ht="14.65" thickBot="1" x14ac:dyDescent="0.5">
      <c r="A179" s="6" t="s">
        <v>125</v>
      </c>
      <c r="B179" s="7">
        <f t="shared" ref="B179:H179" si="52">+SUM(B176:B178)</f>
        <v>606</v>
      </c>
      <c r="C179" s="7">
        <f t="shared" si="52"/>
        <v>649</v>
      </c>
      <c r="D179" s="7">
        <f t="shared" si="52"/>
        <v>706</v>
      </c>
      <c r="E179" s="7">
        <f t="shared" si="52"/>
        <v>747</v>
      </c>
      <c r="F179" s="7">
        <f t="shared" si="52"/>
        <v>705</v>
      </c>
      <c r="G179" s="7">
        <f t="shared" si="52"/>
        <v>721</v>
      </c>
      <c r="H179" s="7">
        <f t="shared" si="52"/>
        <v>744</v>
      </c>
      <c r="I179" s="7">
        <f>+SUM(I176:I178)</f>
        <v>717</v>
      </c>
    </row>
    <row r="180" spans="1:9" ht="14.65" thickTop="1" x14ac:dyDescent="0.45">
      <c r="A180" s="12" t="s">
        <v>111</v>
      </c>
      <c r="B180" s="13">
        <f t="shared" ref="B180:H180" si="53">+B179-B66</f>
        <v>0</v>
      </c>
      <c r="C180" s="13">
        <f t="shared" si="53"/>
        <v>0</v>
      </c>
      <c r="D180" s="13">
        <f t="shared" si="53"/>
        <v>0</v>
      </c>
      <c r="E180" s="13">
        <f t="shared" si="53"/>
        <v>0</v>
      </c>
      <c r="F180" s="13">
        <f t="shared" si="53"/>
        <v>0</v>
      </c>
      <c r="G180" s="13">
        <f t="shared" si="53"/>
        <v>0</v>
      </c>
      <c r="H180" s="13">
        <f t="shared" si="53"/>
        <v>0</v>
      </c>
      <c r="I180" s="13">
        <f>+I179-I66</f>
        <v>0</v>
      </c>
    </row>
    <row r="181" spans="1:9" x14ac:dyDescent="0.45">
      <c r="A181" s="14" t="s">
        <v>126</v>
      </c>
      <c r="B181" s="14"/>
      <c r="C181" s="14"/>
      <c r="D181" s="14"/>
      <c r="E181" s="14"/>
      <c r="F181" s="14"/>
      <c r="G181" s="14"/>
      <c r="H181" s="14"/>
      <c r="I181" s="14"/>
    </row>
    <row r="182" spans="1:9" x14ac:dyDescent="0.45">
      <c r="A182" s="27" t="s">
        <v>127</v>
      </c>
    </row>
    <row r="183" spans="1:9" x14ac:dyDescent="0.45">
      <c r="A183" s="32" t="s">
        <v>100</v>
      </c>
      <c r="B183" s="3">
        <v>0</v>
      </c>
      <c r="C183" s="33">
        <f t="shared" ref="C183:H198" si="54">(C111-B111)/B111</f>
        <v>7.4526928675400297E-2</v>
      </c>
      <c r="D183" s="33">
        <f t="shared" si="54"/>
        <v>3.061500948252506E-2</v>
      </c>
      <c r="E183" s="33">
        <f t="shared" si="54"/>
        <v>-2.3725026288117772E-2</v>
      </c>
      <c r="F183" s="33">
        <f t="shared" si="54"/>
        <v>7.0481319421070346E-2</v>
      </c>
      <c r="G183" s="33">
        <f t="shared" si="54"/>
        <v>-8.9171173437303478E-2</v>
      </c>
      <c r="H183" s="33">
        <f>(H111-G111)/G111</f>
        <v>0.18606738470035902</v>
      </c>
      <c r="I183" s="33">
        <v>7.0000000000000007E-2</v>
      </c>
    </row>
    <row r="184" spans="1:9" x14ac:dyDescent="0.45">
      <c r="A184" s="30" t="s">
        <v>113</v>
      </c>
      <c r="B184" s="3">
        <v>0</v>
      </c>
      <c r="C184" s="29">
        <f t="shared" si="54"/>
        <v>9.3228309428638606E-2</v>
      </c>
      <c r="D184" s="29">
        <f t="shared" si="54"/>
        <v>4.1402301322722872E-2</v>
      </c>
      <c r="E184" s="29">
        <f t="shared" si="54"/>
        <v>-3.7381247418422137E-2</v>
      </c>
      <c r="F184" s="29">
        <f t="shared" si="54"/>
        <v>7.7558463848959452E-2</v>
      </c>
      <c r="G184" s="29">
        <f t="shared" si="54"/>
        <v>-7.1279243404678949E-2</v>
      </c>
      <c r="H184" s="29">
        <f t="shared" si="54"/>
        <v>0.24815092721620752</v>
      </c>
      <c r="I184" s="29">
        <v>0.05</v>
      </c>
    </row>
    <row r="185" spans="1:9" x14ac:dyDescent="0.45">
      <c r="A185" s="30" t="s">
        <v>114</v>
      </c>
      <c r="B185" s="3">
        <v>0</v>
      </c>
      <c r="C185" s="29">
        <f t="shared" si="54"/>
        <v>7.6190476190476197E-2</v>
      </c>
      <c r="D185" s="29">
        <f t="shared" si="54"/>
        <v>2.9498525073746312E-2</v>
      </c>
      <c r="E185" s="29">
        <f t="shared" si="54"/>
        <v>1.0642652476463364E-2</v>
      </c>
      <c r="F185" s="29">
        <f t="shared" si="54"/>
        <v>6.5208586472255969E-2</v>
      </c>
      <c r="G185" s="29">
        <f t="shared" si="54"/>
        <v>-0.11806083650190113</v>
      </c>
      <c r="H185" s="29">
        <f t="shared" si="54"/>
        <v>8.3854278939426596E-2</v>
      </c>
      <c r="I185" s="29">
        <v>0.09</v>
      </c>
    </row>
    <row r="186" spans="1:9" x14ac:dyDescent="0.45">
      <c r="A186" s="30" t="s">
        <v>115</v>
      </c>
      <c r="B186" s="3">
        <v>0</v>
      </c>
      <c r="C186" s="29">
        <f t="shared" si="54"/>
        <v>-0.12742718446601942</v>
      </c>
      <c r="D186" s="29">
        <f t="shared" si="54"/>
        <v>-0.10152990264255911</v>
      </c>
      <c r="E186" s="29">
        <f t="shared" si="54"/>
        <v>-7.8947368421052627E-2</v>
      </c>
      <c r="F186" s="29">
        <f t="shared" si="54"/>
        <v>3.3613445378151263E-3</v>
      </c>
      <c r="G186" s="29">
        <f t="shared" si="54"/>
        <v>-0.135678391959799</v>
      </c>
      <c r="H186" s="29">
        <f t="shared" si="54"/>
        <v>-1.7441860465116279E-2</v>
      </c>
      <c r="I186" s="29">
        <v>0.25</v>
      </c>
    </row>
    <row r="187" spans="1:9" x14ac:dyDescent="0.45">
      <c r="A187" s="32" t="s">
        <v>101</v>
      </c>
      <c r="B187" s="3">
        <v>0</v>
      </c>
      <c r="C187" s="33">
        <f t="shared" si="54"/>
        <v>2.6522593320235755E-2</v>
      </c>
      <c r="D187" s="33">
        <f t="shared" si="54"/>
        <v>8.9542036910457964E-2</v>
      </c>
      <c r="E187" s="33">
        <f t="shared" si="54"/>
        <v>0.15959849435382686</v>
      </c>
      <c r="F187" s="33">
        <f t="shared" si="54"/>
        <v>6.1674962129409219E-2</v>
      </c>
      <c r="G187" s="33">
        <f t="shared" si="54"/>
        <v>-4.7390949857317573E-2</v>
      </c>
      <c r="H187" s="33">
        <f t="shared" si="54"/>
        <v>0.22563389322777361</v>
      </c>
      <c r="I187" s="33">
        <v>0.12</v>
      </c>
    </row>
    <row r="188" spans="1:9" x14ac:dyDescent="0.45">
      <c r="A188" s="30" t="s">
        <v>113</v>
      </c>
      <c r="B188" s="3">
        <v>0</v>
      </c>
      <c r="C188" s="29">
        <f t="shared" si="54"/>
        <v>3.4871358707208165E-2</v>
      </c>
      <c r="D188" s="29">
        <f t="shared" si="54"/>
        <v>6.6776248202177937E-2</v>
      </c>
      <c r="E188" s="29">
        <f t="shared" si="54"/>
        <v>0.13154853620955315</v>
      </c>
      <c r="F188" s="29">
        <f t="shared" si="54"/>
        <v>7.114893617021277E-2</v>
      </c>
      <c r="G188" s="29">
        <f t="shared" si="54"/>
        <v>-6.3721595423486418E-2</v>
      </c>
      <c r="H188" s="29">
        <f t="shared" si="54"/>
        <v>0.18295994568906992</v>
      </c>
      <c r="I188" s="29">
        <v>0.09</v>
      </c>
    </row>
    <row r="189" spans="1:9" x14ac:dyDescent="0.45">
      <c r="A189" s="30" t="s">
        <v>114</v>
      </c>
      <c r="B189" s="3">
        <v>0</v>
      </c>
      <c r="C189" s="29">
        <f t="shared" si="54"/>
        <v>1.9502681618722574E-2</v>
      </c>
      <c r="D189" s="29">
        <f t="shared" si="54"/>
        <v>0.14538498326159732</v>
      </c>
      <c r="E189" s="29">
        <f t="shared" si="54"/>
        <v>0.22755741127348644</v>
      </c>
      <c r="F189" s="29">
        <f t="shared" si="54"/>
        <v>0.05</v>
      </c>
      <c r="G189" s="29">
        <f t="shared" si="54"/>
        <v>-1.101392938127632E-2</v>
      </c>
      <c r="H189" s="29">
        <f t="shared" si="54"/>
        <v>0.30887651490337376</v>
      </c>
      <c r="I189" s="29">
        <v>0.16</v>
      </c>
    </row>
    <row r="190" spans="1:9" x14ac:dyDescent="0.45">
      <c r="A190" s="30" t="s">
        <v>115</v>
      </c>
      <c r="B190" s="3">
        <v>0</v>
      </c>
      <c r="C190" s="29">
        <f t="shared" si="54"/>
        <v>-4.0322580645161289E-2</v>
      </c>
      <c r="D190" s="29">
        <f t="shared" si="54"/>
        <v>7.2829131652661069E-2</v>
      </c>
      <c r="E190" s="29">
        <f t="shared" si="54"/>
        <v>0.11488250652741515</v>
      </c>
      <c r="F190" s="29">
        <f t="shared" si="54"/>
        <v>1.1709601873536301E-2</v>
      </c>
      <c r="G190" s="29">
        <f t="shared" si="54"/>
        <v>-6.9444444444444448E-2</v>
      </c>
      <c r="H190" s="29">
        <f t="shared" si="54"/>
        <v>0.21890547263681592</v>
      </c>
      <c r="I190" s="29">
        <v>0.17</v>
      </c>
    </row>
    <row r="191" spans="1:9" x14ac:dyDescent="0.45">
      <c r="A191" s="32" t="s">
        <v>102</v>
      </c>
      <c r="B191" s="3">
        <v>0</v>
      </c>
      <c r="C191" s="33">
        <f t="shared" si="54"/>
        <v>0.23410498858819692</v>
      </c>
      <c r="D191" s="33">
        <f t="shared" si="54"/>
        <v>0.11941875825627477</v>
      </c>
      <c r="E191" s="33">
        <f t="shared" si="54"/>
        <v>0.21170639603493038</v>
      </c>
      <c r="F191" s="33">
        <f t="shared" si="54"/>
        <v>0.20919361121932217</v>
      </c>
      <c r="G191" s="33">
        <f t="shared" si="54"/>
        <v>7.5869845360824736E-2</v>
      </c>
      <c r="H191" s="33">
        <f t="shared" si="54"/>
        <v>0.24120377301991316</v>
      </c>
      <c r="I191" s="33">
        <v>-0.13</v>
      </c>
    </row>
    <row r="192" spans="1:9" x14ac:dyDescent="0.45">
      <c r="A192" s="30" t="s">
        <v>113</v>
      </c>
      <c r="B192" s="3">
        <v>0</v>
      </c>
      <c r="C192" s="29">
        <f t="shared" si="54"/>
        <v>0.28918650793650796</v>
      </c>
      <c r="D192" s="29">
        <f t="shared" si="54"/>
        <v>0.12350904193920739</v>
      </c>
      <c r="E192" s="29">
        <f t="shared" si="54"/>
        <v>0.19726027397260273</v>
      </c>
      <c r="F192" s="29">
        <f t="shared" si="54"/>
        <v>0.21910755148741418</v>
      </c>
      <c r="G192" s="29">
        <f t="shared" si="54"/>
        <v>8.7517597372125763E-2</v>
      </c>
      <c r="H192" s="29">
        <f t="shared" si="54"/>
        <v>0.24012944983818771</v>
      </c>
      <c r="I192" s="29">
        <v>-0.1</v>
      </c>
    </row>
    <row r="193" spans="1:9" x14ac:dyDescent="0.45">
      <c r="A193" s="30" t="s">
        <v>114</v>
      </c>
      <c r="B193" s="3">
        <v>0</v>
      </c>
      <c r="C193" s="29">
        <f t="shared" si="54"/>
        <v>0.14054054054054055</v>
      </c>
      <c r="D193" s="29">
        <f t="shared" si="54"/>
        <v>0.12606635071090047</v>
      </c>
      <c r="E193" s="29">
        <f t="shared" si="54"/>
        <v>0.26936026936026936</v>
      </c>
      <c r="F193" s="29">
        <f t="shared" si="54"/>
        <v>0.19893899204244031</v>
      </c>
      <c r="G193" s="29">
        <f t="shared" si="54"/>
        <v>4.8672566371681415E-2</v>
      </c>
      <c r="H193" s="29">
        <f t="shared" si="54"/>
        <v>0.2378691983122363</v>
      </c>
      <c r="I193" s="29">
        <v>-0.21</v>
      </c>
    </row>
    <row r="194" spans="1:9" x14ac:dyDescent="0.45">
      <c r="A194" s="30" t="s">
        <v>115</v>
      </c>
      <c r="B194" s="3">
        <v>0</v>
      </c>
      <c r="C194" s="29">
        <f t="shared" si="54"/>
        <v>3.968253968253968E-2</v>
      </c>
      <c r="D194" s="29">
        <f t="shared" si="54"/>
        <v>-1.5267175572519083E-2</v>
      </c>
      <c r="E194" s="29">
        <f t="shared" si="54"/>
        <v>7.7519379844961239E-3</v>
      </c>
      <c r="F194" s="29">
        <f t="shared" si="54"/>
        <v>6.1538461538461542E-2</v>
      </c>
      <c r="G194" s="29">
        <f t="shared" si="54"/>
        <v>7.2463768115942032E-2</v>
      </c>
      <c r="H194" s="29">
        <f t="shared" si="54"/>
        <v>0.31756756756756754</v>
      </c>
      <c r="I194" s="29">
        <v>-0.06</v>
      </c>
    </row>
    <row r="195" spans="1:9" x14ac:dyDescent="0.45">
      <c r="A195" s="32" t="s">
        <v>106</v>
      </c>
      <c r="B195" s="3">
        <v>0</v>
      </c>
      <c r="C195" s="33">
        <f t="shared" si="54"/>
        <v>-1.7837954008166772E-2</v>
      </c>
      <c r="D195" s="33">
        <f t="shared" si="54"/>
        <v>3.6542669584245076E-2</v>
      </c>
      <c r="E195" s="33">
        <f t="shared" si="54"/>
        <v>9.0563647878404055E-2</v>
      </c>
      <c r="F195" s="33">
        <f t="shared" si="54"/>
        <v>1.7034456058846303E-2</v>
      </c>
      <c r="G195" s="33">
        <f t="shared" si="54"/>
        <v>-4.3014845831747243E-2</v>
      </c>
      <c r="H195" s="33">
        <f t="shared" si="54"/>
        <v>6.2649164677804292E-2</v>
      </c>
      <c r="I195" s="33">
        <v>0.16</v>
      </c>
    </row>
    <row r="196" spans="1:9" x14ac:dyDescent="0.45">
      <c r="A196" s="30" t="s">
        <v>113</v>
      </c>
      <c r="B196" s="3">
        <v>0</v>
      </c>
      <c r="C196" s="29">
        <f t="shared" si="54"/>
        <v>4.2030391205948913E-3</v>
      </c>
      <c r="D196" s="29">
        <f t="shared" si="54"/>
        <v>5.7630392788151963E-2</v>
      </c>
      <c r="E196" s="29">
        <f t="shared" si="54"/>
        <v>8.8280060882800604E-2</v>
      </c>
      <c r="F196" s="29">
        <f t="shared" si="54"/>
        <v>1.3146853146853148E-2</v>
      </c>
      <c r="G196" s="29">
        <f t="shared" si="54"/>
        <v>-4.7763666482606291E-2</v>
      </c>
      <c r="H196" s="29">
        <f t="shared" si="54"/>
        <v>6.0887213685126125E-2</v>
      </c>
      <c r="I196" s="29">
        <v>0.17</v>
      </c>
    </row>
    <row r="197" spans="1:9" x14ac:dyDescent="0.45">
      <c r="A197" s="30" t="s">
        <v>114</v>
      </c>
      <c r="B197" s="3">
        <v>0</v>
      </c>
      <c r="C197" s="29">
        <f t="shared" si="54"/>
        <v>-6.0751398880895285E-2</v>
      </c>
      <c r="D197" s="29">
        <f t="shared" si="54"/>
        <v>8.5106382978723406E-3</v>
      </c>
      <c r="E197" s="29">
        <f t="shared" si="54"/>
        <v>0.13670886075949368</v>
      </c>
      <c r="F197" s="29">
        <f t="shared" si="54"/>
        <v>3.5634743875278395E-2</v>
      </c>
      <c r="G197" s="29">
        <f t="shared" si="54"/>
        <v>-2.1505376344086023E-2</v>
      </c>
      <c r="H197" s="29">
        <f t="shared" si="54"/>
        <v>9.4505494505494503E-2</v>
      </c>
      <c r="I197" s="29">
        <v>0.12</v>
      </c>
    </row>
    <row r="198" spans="1:9" x14ac:dyDescent="0.45">
      <c r="A198" s="30" t="s">
        <v>115</v>
      </c>
      <c r="B198" s="3">
        <v>0</v>
      </c>
      <c r="C198" s="29">
        <f t="shared" si="54"/>
        <v>-6.4724919093851127E-2</v>
      </c>
      <c r="D198" s="29">
        <f t="shared" si="54"/>
        <v>-7.6124567474048443E-2</v>
      </c>
      <c r="E198" s="29">
        <f t="shared" si="54"/>
        <v>-8.6142322097378279E-2</v>
      </c>
      <c r="F198" s="29">
        <f t="shared" si="54"/>
        <v>-2.8688524590163935E-2</v>
      </c>
      <c r="G198" s="29">
        <f t="shared" si="54"/>
        <v>-9.7046413502109699E-2</v>
      </c>
      <c r="H198" s="29">
        <f t="shared" si="54"/>
        <v>-0.11214953271028037</v>
      </c>
      <c r="I198" s="29">
        <v>0.28000000000000003</v>
      </c>
    </row>
    <row r="199" spans="1:9" x14ac:dyDescent="0.45">
      <c r="A199" s="32" t="s">
        <v>107</v>
      </c>
      <c r="B199" s="3">
        <v>0</v>
      </c>
      <c r="C199" s="33">
        <f t="shared" ref="C199:H207" si="55">(C127-B127)/B127</f>
        <v>-0.36521739130434783</v>
      </c>
      <c r="D199" s="33">
        <f t="shared" si="55"/>
        <v>0</v>
      </c>
      <c r="E199" s="33">
        <f t="shared" si="55"/>
        <v>0.20547945205479451</v>
      </c>
      <c r="F199" s="33">
        <f t="shared" si="55"/>
        <v>-0.52272727272727271</v>
      </c>
      <c r="G199" s="33">
        <f t="shared" si="55"/>
        <v>-0.2857142857142857</v>
      </c>
      <c r="H199" s="33">
        <f t="shared" si="55"/>
        <v>-0.16666666666666666</v>
      </c>
      <c r="I199" s="33">
        <v>3.02</v>
      </c>
    </row>
    <row r="200" spans="1:9" x14ac:dyDescent="0.45">
      <c r="A200" s="34" t="s">
        <v>103</v>
      </c>
      <c r="B200" s="58">
        <v>0</v>
      </c>
      <c r="C200" s="36">
        <f t="shared" si="55"/>
        <v>6.2924636772237905E-2</v>
      </c>
      <c r="D200" s="36">
        <f t="shared" si="55"/>
        <v>5.6577179008096501E-2</v>
      </c>
      <c r="E200" s="36">
        <f t="shared" si="55"/>
        <v>6.9866286104303038E-2</v>
      </c>
      <c r="F200" s="36">
        <f t="shared" si="55"/>
        <v>7.9251848629839056E-2</v>
      </c>
      <c r="G200" s="36">
        <f t="shared" si="55"/>
        <v>-4.4333387070772209E-2</v>
      </c>
      <c r="H200" s="36">
        <f>(H128-G128)/G128</f>
        <v>0.18907444894286998</v>
      </c>
      <c r="I200" s="36">
        <v>0.06</v>
      </c>
    </row>
    <row r="201" spans="1:9" x14ac:dyDescent="0.45">
      <c r="A201" s="32" t="s">
        <v>104</v>
      </c>
      <c r="B201" s="3">
        <v>0</v>
      </c>
      <c r="C201" s="33">
        <f t="shared" si="55"/>
        <v>-1.3622603430877902E-2</v>
      </c>
      <c r="D201" s="33">
        <f t="shared" si="55"/>
        <v>4.4501278772378514E-2</v>
      </c>
      <c r="E201" s="33">
        <f t="shared" si="55"/>
        <v>-7.6395690499510283E-2</v>
      </c>
      <c r="F201" s="33">
        <f t="shared" si="55"/>
        <v>1.0604453870625663E-2</v>
      </c>
      <c r="G201" s="33">
        <f t="shared" si="55"/>
        <v>-3.1479538300104928E-2</v>
      </c>
      <c r="H201" s="33">
        <f t="shared" si="55"/>
        <v>0.19447453954496208</v>
      </c>
      <c r="I201" s="33">
        <v>7.0000000000000007E-2</v>
      </c>
    </row>
    <row r="202" spans="1:9" x14ac:dyDescent="0.45">
      <c r="A202" s="30" t="s">
        <v>113</v>
      </c>
      <c r="B202" s="3">
        <v>0</v>
      </c>
      <c r="C202" s="29">
        <f t="shared" si="55"/>
        <v>-7.5362318840579709E-3</v>
      </c>
      <c r="D202" s="29">
        <f t="shared" si="55"/>
        <v>4.3224299065420559E-2</v>
      </c>
      <c r="E202" s="29">
        <f t="shared" si="55"/>
        <v>-8.0067189249720047E-2</v>
      </c>
      <c r="F202" s="29">
        <f t="shared" si="55"/>
        <v>9.1296409007912364E-3</v>
      </c>
      <c r="G202" s="29">
        <f t="shared" si="55"/>
        <v>-9.6501809408926411E-3</v>
      </c>
      <c r="H202" s="29">
        <f t="shared" si="55"/>
        <v>0.20950060901339829</v>
      </c>
      <c r="I202" s="29">
        <v>0.06</v>
      </c>
    </row>
    <row r="203" spans="1:9" x14ac:dyDescent="0.45">
      <c r="A203" s="30" t="s">
        <v>114</v>
      </c>
      <c r="B203" s="3">
        <v>0</v>
      </c>
      <c r="C203" s="29">
        <f t="shared" si="55"/>
        <v>-0.10655737704918032</v>
      </c>
      <c r="D203" s="29">
        <f t="shared" si="55"/>
        <v>0.12844036697247707</v>
      </c>
      <c r="E203" s="29">
        <f t="shared" si="55"/>
        <v>-0.15447154471544716</v>
      </c>
      <c r="F203" s="29">
        <f t="shared" si="55"/>
        <v>0.13461538461538461</v>
      </c>
      <c r="G203" s="29">
        <f t="shared" si="55"/>
        <v>-0.24576271186440679</v>
      </c>
      <c r="H203" s="29">
        <f t="shared" si="55"/>
        <v>0.16853932584269662</v>
      </c>
      <c r="I203" s="29">
        <v>-0.03</v>
      </c>
    </row>
    <row r="204" spans="1:9" x14ac:dyDescent="0.45">
      <c r="A204" s="30" t="s">
        <v>115</v>
      </c>
      <c r="B204" s="3">
        <v>0</v>
      </c>
      <c r="C204" s="29">
        <f t="shared" si="55"/>
        <v>0</v>
      </c>
      <c r="D204" s="29">
        <f t="shared" si="55"/>
        <v>0.04</v>
      </c>
      <c r="E204" s="29">
        <f t="shared" si="55"/>
        <v>0</v>
      </c>
      <c r="F204" s="29">
        <f t="shared" si="55"/>
        <v>-7.6923076923076927E-2</v>
      </c>
      <c r="G204" s="29">
        <f t="shared" si="55"/>
        <v>4.1666666666666664E-2</v>
      </c>
      <c r="H204" s="29">
        <f t="shared" si="55"/>
        <v>0.16</v>
      </c>
      <c r="I204" s="29">
        <v>-0.16</v>
      </c>
    </row>
    <row r="205" spans="1:9" x14ac:dyDescent="0.45">
      <c r="A205" s="30" t="s">
        <v>121</v>
      </c>
      <c r="B205" s="3">
        <v>0</v>
      </c>
      <c r="C205" s="29">
        <f t="shared" si="55"/>
        <v>-9.0909090909090905E-3</v>
      </c>
      <c r="D205" s="29">
        <f t="shared" si="55"/>
        <v>-1.834862385321101E-2</v>
      </c>
      <c r="E205" s="29">
        <f t="shared" si="55"/>
        <v>5.6074766355140186E-2</v>
      </c>
      <c r="F205" s="29">
        <f t="shared" si="55"/>
        <v>-6.1946902654867256E-2</v>
      </c>
      <c r="G205" s="29">
        <f t="shared" si="55"/>
        <v>-0.15094339622641509</v>
      </c>
      <c r="H205" s="29">
        <f t="shared" si="55"/>
        <v>-4.4444444444444446E-2</v>
      </c>
      <c r="I205" s="29">
        <v>0.42</v>
      </c>
    </row>
    <row r="206" spans="1:9" x14ac:dyDescent="0.45">
      <c r="A206" s="28" t="s">
        <v>108</v>
      </c>
      <c r="B206" s="3">
        <v>0</v>
      </c>
      <c r="C206" s="29">
        <f t="shared" si="55"/>
        <v>4.878048780487805E-2</v>
      </c>
      <c r="D206" s="29">
        <f t="shared" si="55"/>
        <v>-1.8720930232558139</v>
      </c>
      <c r="E206" s="29">
        <f t="shared" si="55"/>
        <v>-0.65333333333333332</v>
      </c>
      <c r="F206" s="29">
        <f t="shared" si="55"/>
        <v>-1.2692307692307692</v>
      </c>
      <c r="G206" s="29">
        <f t="shared" si="55"/>
        <v>0.5714285714285714</v>
      </c>
      <c r="H206" s="29">
        <f t="shared" si="55"/>
        <v>-4.6363636363636367</v>
      </c>
      <c r="I206" s="29">
        <v>0</v>
      </c>
    </row>
    <row r="207" spans="1:9" ht="14.65" thickBot="1" x14ac:dyDescent="0.5">
      <c r="A207" s="31" t="s">
        <v>105</v>
      </c>
      <c r="B207" s="59">
        <v>0</v>
      </c>
      <c r="C207" s="35">
        <f t="shared" si="55"/>
        <v>5.8004640371229696E-2</v>
      </c>
      <c r="D207" s="35">
        <f t="shared" si="55"/>
        <v>6.0971089696071165E-2</v>
      </c>
      <c r="E207" s="35">
        <f t="shared" si="55"/>
        <v>5.9592430858806403E-2</v>
      </c>
      <c r="F207" s="35">
        <f t="shared" si="55"/>
        <v>7.4731433909388134E-2</v>
      </c>
      <c r="G207" s="35">
        <f t="shared" si="55"/>
        <v>-4.3817266150267146E-2</v>
      </c>
      <c r="H207" s="35">
        <f t="shared" si="55"/>
        <v>0.1907600994572628</v>
      </c>
      <c r="I207" s="35">
        <v>0.06</v>
      </c>
    </row>
    <row r="208" spans="1:9" ht="14.65" thickTop="1" x14ac:dyDescent="0.4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2"/>
  <sheetViews>
    <sheetView topLeftCell="A186" zoomScale="80" zoomScaleNormal="80" workbookViewId="0">
      <selection activeCell="F110" sqref="F110"/>
    </sheetView>
  </sheetViews>
  <sheetFormatPr defaultRowHeight="14.25" x14ac:dyDescent="0.45"/>
  <cols>
    <col min="1" max="1" width="48.796875" customWidth="1"/>
    <col min="2" max="14" width="11.796875" customWidth="1"/>
  </cols>
  <sheetData>
    <row r="1" spans="1:15" ht="60" customHeight="1" x14ac:dyDescent="0.4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45">
      <c r="A2" s="38" t="s">
        <v>128</v>
      </c>
      <c r="B2" s="38"/>
      <c r="C2" s="38"/>
      <c r="D2" s="38"/>
      <c r="E2" s="38"/>
      <c r="F2" s="38"/>
      <c r="G2" s="38"/>
      <c r="H2" s="38"/>
      <c r="I2" s="38"/>
      <c r="J2" s="37"/>
      <c r="K2" s="37"/>
      <c r="L2" s="37"/>
      <c r="M2" s="37"/>
      <c r="N2" s="37"/>
    </row>
    <row r="3" spans="1:15" x14ac:dyDescent="0.45">
      <c r="A3" s="39" t="s">
        <v>139</v>
      </c>
      <c r="B3" s="3">
        <f>[1]Historicals!B2</f>
        <v>30601</v>
      </c>
      <c r="C3" s="3">
        <f>[1]Historicals!C2</f>
        <v>32376</v>
      </c>
      <c r="D3" s="3">
        <f>[1]Historicals!D2</f>
        <v>34350</v>
      </c>
      <c r="E3" s="3">
        <f>[1]Historicals!E2</f>
        <v>36397</v>
      </c>
      <c r="F3" s="3">
        <f>[1]Historicals!F2</f>
        <v>39117</v>
      </c>
      <c r="G3" s="3">
        <f>[1]Historicals!G2</f>
        <v>37403</v>
      </c>
      <c r="H3" s="3">
        <f>[1]Historicals!H2</f>
        <v>44538</v>
      </c>
      <c r="I3" s="3">
        <f>[1]Historicals!I2</f>
        <v>46710</v>
      </c>
      <c r="J3" s="63">
        <f>SUM(J21+J52+J83+J114+J145+J164+J195)</f>
        <v>46710</v>
      </c>
      <c r="K3" s="64">
        <f t="shared" ref="K3:N3" si="2">J3*(1+K4)</f>
        <v>46710</v>
      </c>
      <c r="L3" s="64">
        <f t="shared" si="2"/>
        <v>46710</v>
      </c>
      <c r="M3" s="64">
        <f t="shared" si="2"/>
        <v>46710</v>
      </c>
      <c r="N3" s="64">
        <f t="shared" si="2"/>
        <v>46710</v>
      </c>
      <c r="O3" t="s">
        <v>142</v>
      </c>
    </row>
    <row r="4" spans="1:15" x14ac:dyDescent="0.45">
      <c r="A4" s="40" t="s">
        <v>129</v>
      </c>
      <c r="B4" s="60" t="str">
        <f t="shared" ref="B4:I4" si="3">+IFERROR(B3/A3-1,"nm")</f>
        <v>nm</v>
      </c>
      <c r="C4" s="60">
        <f t="shared" si="3"/>
        <v>5.8004640371229765E-2</v>
      </c>
      <c r="D4" s="60">
        <f t="shared" si="3"/>
        <v>6.0971089696071123E-2</v>
      </c>
      <c r="E4" s="60">
        <f t="shared" si="3"/>
        <v>5.95924308588065E-2</v>
      </c>
      <c r="F4" s="60">
        <f t="shared" si="3"/>
        <v>7.4731433909388079E-2</v>
      </c>
      <c r="G4" s="60">
        <f t="shared" si="3"/>
        <v>-4.3817266150267153E-2</v>
      </c>
      <c r="H4" s="60">
        <f t="shared" si="3"/>
        <v>0.19076009945726269</v>
      </c>
      <c r="I4" s="60">
        <f t="shared" si="3"/>
        <v>4.8767344739323759E-2</v>
      </c>
      <c r="J4" s="65">
        <v>0</v>
      </c>
      <c r="K4" s="65">
        <v>0</v>
      </c>
      <c r="L4" s="65">
        <v>0</v>
      </c>
      <c r="M4" s="65">
        <v>0</v>
      </c>
      <c r="N4" s="65">
        <v>0</v>
      </c>
    </row>
    <row r="5" spans="1:15" x14ac:dyDescent="0.45">
      <c r="A5" s="39" t="s">
        <v>130</v>
      </c>
      <c r="B5" s="3">
        <f>B11+B8</f>
        <v>4882</v>
      </c>
      <c r="C5" s="3">
        <f t="shared" ref="C5:I5" si="4">C11+C8</f>
        <v>5304</v>
      </c>
      <c r="D5" s="3">
        <f t="shared" si="4"/>
        <v>5661</v>
      </c>
      <c r="E5" s="3">
        <f t="shared" si="4"/>
        <v>5153</v>
      </c>
      <c r="F5" s="3">
        <f t="shared" si="4"/>
        <v>5570</v>
      </c>
      <c r="G5" s="3">
        <f t="shared" si="4"/>
        <v>4095</v>
      </c>
      <c r="H5" s="3">
        <f t="shared" si="4"/>
        <v>7720</v>
      </c>
      <c r="I5" s="3">
        <f t="shared" si="4"/>
        <v>7696</v>
      </c>
      <c r="J5" s="66">
        <f>J11+J8</f>
        <v>7696</v>
      </c>
      <c r="K5" s="64">
        <f t="shared" ref="K5:N5" si="5">J5*(1+K6)</f>
        <v>7696</v>
      </c>
      <c r="L5" s="64">
        <f t="shared" si="5"/>
        <v>7696</v>
      </c>
      <c r="M5" s="64">
        <f t="shared" si="5"/>
        <v>7696</v>
      </c>
      <c r="N5" s="64">
        <f t="shared" si="5"/>
        <v>7696</v>
      </c>
      <c r="O5" t="s">
        <v>143</v>
      </c>
    </row>
    <row r="6" spans="1:15" x14ac:dyDescent="0.45">
      <c r="A6" s="40" t="s">
        <v>129</v>
      </c>
      <c r="B6" s="60" t="str">
        <f t="shared" ref="B6:I6" si="6">+IFERROR(B5/A5-1,"nm")</f>
        <v>nm</v>
      </c>
      <c r="C6" s="60">
        <f t="shared" si="6"/>
        <v>8.6439983613273208E-2</v>
      </c>
      <c r="D6" s="60">
        <f t="shared" si="6"/>
        <v>6.7307692307692291E-2</v>
      </c>
      <c r="E6" s="60">
        <f t="shared" si="6"/>
        <v>-8.9736795619148602E-2</v>
      </c>
      <c r="F6" s="60">
        <f t="shared" si="6"/>
        <v>8.0923733747331639E-2</v>
      </c>
      <c r="G6" s="60">
        <f t="shared" si="6"/>
        <v>-0.26481149012567329</v>
      </c>
      <c r="H6" s="60">
        <f t="shared" si="6"/>
        <v>0.88522588522588519</v>
      </c>
      <c r="I6" s="60">
        <f t="shared" si="6"/>
        <v>-3.1088082901554737E-3</v>
      </c>
      <c r="J6" s="62">
        <v>0</v>
      </c>
      <c r="K6" s="62">
        <v>0</v>
      </c>
      <c r="L6" s="62">
        <v>0</v>
      </c>
      <c r="M6" s="62">
        <v>0</v>
      </c>
      <c r="N6" s="62">
        <v>0</v>
      </c>
    </row>
    <row r="7" spans="1:15" x14ac:dyDescent="0.45">
      <c r="A7" s="40" t="s">
        <v>131</v>
      </c>
      <c r="B7" s="60">
        <f>+IFERROR(B5/B$3,"nm")</f>
        <v>0.15953727002385543</v>
      </c>
      <c r="C7" s="60">
        <f t="shared" ref="C7:N7" si="7">+IFERROR(C5/C$3,"nm")</f>
        <v>0.16382505559673832</v>
      </c>
      <c r="D7" s="60">
        <f t="shared" si="7"/>
        <v>0.16480349344978165</v>
      </c>
      <c r="E7" s="60">
        <f t="shared" si="7"/>
        <v>0.14157760254966067</v>
      </c>
      <c r="F7" s="60">
        <f t="shared" si="7"/>
        <v>0.14239333282204669</v>
      </c>
      <c r="G7" s="60">
        <f t="shared" si="7"/>
        <v>0.1094831965350373</v>
      </c>
      <c r="H7" s="60">
        <f t="shared" si="7"/>
        <v>0.17333512955229241</v>
      </c>
      <c r="I7" s="60">
        <f t="shared" si="7"/>
        <v>0.16476129308499252</v>
      </c>
      <c r="J7" s="45">
        <f t="shared" si="7"/>
        <v>0.16476129308499252</v>
      </c>
      <c r="K7" s="45">
        <f t="shared" si="7"/>
        <v>0.16476129308499252</v>
      </c>
      <c r="L7" s="45">
        <f t="shared" si="7"/>
        <v>0.16476129308499252</v>
      </c>
      <c r="M7" s="45">
        <f t="shared" si="7"/>
        <v>0.16476129308499252</v>
      </c>
      <c r="N7" s="45">
        <f t="shared" si="7"/>
        <v>0.16476129308499252</v>
      </c>
    </row>
    <row r="8" spans="1:15" x14ac:dyDescent="0.45">
      <c r="A8" s="39" t="s">
        <v>132</v>
      </c>
      <c r="B8">
        <f>[1]Historicals!B66+[1]Historicals!B69</f>
        <v>649</v>
      </c>
      <c r="C8">
        <f>[1]Historicals!C66+[1]Historicals!C69</f>
        <v>662</v>
      </c>
      <c r="D8">
        <f>[1]Historicals!D66+[1]Historicals!D69</f>
        <v>716</v>
      </c>
      <c r="E8">
        <f>[1]Historicals!E66+[1]Historicals!E69</f>
        <v>774</v>
      </c>
      <c r="F8">
        <f>[1]Historicals!F66+[1]Historicals!F69</f>
        <v>720</v>
      </c>
      <c r="G8">
        <f>[1]Historicals!G66+[1]Historicals!G69</f>
        <v>1119</v>
      </c>
      <c r="H8">
        <f>[1]Historicals!H66+[1]Historicals!H69</f>
        <v>797</v>
      </c>
      <c r="I8">
        <f>[1]Historicals!I66+[1]Historicals!I69</f>
        <v>840</v>
      </c>
      <c r="J8" s="63">
        <f>SUM(J38+J69+J100+J131+J150+J181+J200+[1]Historicals!I69)</f>
        <v>840</v>
      </c>
      <c r="K8" s="64">
        <f t="shared" ref="K8:N8" si="8">J8*(1+K9)</f>
        <v>840</v>
      </c>
      <c r="L8" s="64">
        <f t="shared" si="8"/>
        <v>840</v>
      </c>
      <c r="M8" s="64">
        <f t="shared" si="8"/>
        <v>840</v>
      </c>
      <c r="N8" s="64">
        <f t="shared" si="8"/>
        <v>840</v>
      </c>
      <c r="O8" t="s">
        <v>144</v>
      </c>
    </row>
    <row r="9" spans="1:15" x14ac:dyDescent="0.45">
      <c r="A9" s="40" t="s">
        <v>129</v>
      </c>
      <c r="B9" s="60" t="str">
        <f t="shared" ref="B9:I9" si="9">+IFERROR(B8/A8-1,"nm")</f>
        <v>nm</v>
      </c>
      <c r="C9" s="60">
        <f t="shared" si="9"/>
        <v>2.003081664098616E-2</v>
      </c>
      <c r="D9" s="60">
        <f t="shared" si="9"/>
        <v>8.1570996978852062E-2</v>
      </c>
      <c r="E9" s="60">
        <f t="shared" si="9"/>
        <v>8.1005586592178824E-2</v>
      </c>
      <c r="F9" s="60">
        <f t="shared" si="9"/>
        <v>-6.9767441860465129E-2</v>
      </c>
      <c r="G9" s="60">
        <f t="shared" si="9"/>
        <v>0.5541666666666667</v>
      </c>
      <c r="H9" s="60">
        <f t="shared" si="9"/>
        <v>-0.28775692582663093</v>
      </c>
      <c r="I9" s="60">
        <f t="shared" si="9"/>
        <v>5.3952321204516984E-2</v>
      </c>
      <c r="J9" s="62">
        <v>0</v>
      </c>
      <c r="K9" s="62">
        <v>0</v>
      </c>
      <c r="L9" s="62">
        <v>0</v>
      </c>
      <c r="M9" s="62">
        <v>0</v>
      </c>
      <c r="N9" s="62">
        <v>0</v>
      </c>
    </row>
    <row r="10" spans="1:15" x14ac:dyDescent="0.45">
      <c r="A10" s="40" t="s">
        <v>133</v>
      </c>
      <c r="B10" s="60">
        <f>+IFERROR(B8/B$3,"nm")</f>
        <v>2.1208457239959479E-2</v>
      </c>
      <c r="C10" s="60">
        <f t="shared" ref="C10:N10" si="10">+IFERROR(C8/C$3,"nm")</f>
        <v>2.0447244872745244E-2</v>
      </c>
      <c r="D10" s="60">
        <f t="shared" si="10"/>
        <v>2.0844250363901019E-2</v>
      </c>
      <c r="E10" s="60">
        <f t="shared" si="10"/>
        <v>2.1265488913921476E-2</v>
      </c>
      <c r="F10" s="60">
        <f t="shared" si="10"/>
        <v>1.8406319503029372E-2</v>
      </c>
      <c r="G10" s="60">
        <f t="shared" si="10"/>
        <v>2.991738630591129E-2</v>
      </c>
      <c r="H10" s="60">
        <f t="shared" si="10"/>
        <v>1.7894831379945214E-2</v>
      </c>
      <c r="I10" s="60">
        <f t="shared" si="10"/>
        <v>1.7983301220295438E-2</v>
      </c>
      <c r="J10" s="45">
        <f t="shared" si="10"/>
        <v>1.7983301220295438E-2</v>
      </c>
      <c r="K10" s="45">
        <f t="shared" si="10"/>
        <v>1.7983301220295438E-2</v>
      </c>
      <c r="L10" s="45">
        <f t="shared" si="10"/>
        <v>1.7983301220295438E-2</v>
      </c>
      <c r="M10" s="45">
        <f t="shared" si="10"/>
        <v>1.7983301220295438E-2</v>
      </c>
      <c r="N10" s="45">
        <f t="shared" si="10"/>
        <v>1.7983301220295438E-2</v>
      </c>
    </row>
    <row r="11" spans="1:15" x14ac:dyDescent="0.45">
      <c r="A11" s="39" t="s">
        <v>134</v>
      </c>
      <c r="B11" s="3">
        <f>[1]Historicals!B146</f>
        <v>4233</v>
      </c>
      <c r="C11" s="3">
        <f>[1]Historicals!C146</f>
        <v>4642</v>
      </c>
      <c r="D11" s="3">
        <f>[1]Historicals!D146</f>
        <v>4945</v>
      </c>
      <c r="E11" s="3">
        <f>[1]Historicals!E146</f>
        <v>4379</v>
      </c>
      <c r="F11" s="3">
        <f>[1]Historicals!F146</f>
        <v>4850</v>
      </c>
      <c r="G11" s="3">
        <f>[1]Historicals!G146</f>
        <v>2976</v>
      </c>
      <c r="H11" s="3">
        <f>[1]Historicals!H146</f>
        <v>6923</v>
      </c>
      <c r="I11" s="3">
        <f>[1]Historicals!I146</f>
        <v>6856</v>
      </c>
      <c r="J11" s="63">
        <f>SUM(J42+J73+J104+J135+J154+J185+J204)</f>
        <v>6856</v>
      </c>
      <c r="K11" s="64">
        <f t="shared" ref="K11:N11" si="11">J11*(1+K12)</f>
        <v>6856</v>
      </c>
      <c r="L11" s="64">
        <f t="shared" si="11"/>
        <v>6856</v>
      </c>
      <c r="M11" s="64">
        <f t="shared" si="11"/>
        <v>6856</v>
      </c>
      <c r="N11" s="64">
        <f t="shared" si="11"/>
        <v>6856</v>
      </c>
      <c r="O11" t="s">
        <v>145</v>
      </c>
    </row>
    <row r="12" spans="1:15" x14ac:dyDescent="0.45">
      <c r="A12" s="40" t="s">
        <v>129</v>
      </c>
      <c r="B12" s="60" t="str">
        <f t="shared" ref="B12:I12" si="12">+IFERROR(B11/A11-1,"nm")</f>
        <v>nm</v>
      </c>
      <c r="C12" s="60">
        <f t="shared" si="12"/>
        <v>9.6621781242617555E-2</v>
      </c>
      <c r="D12" s="60">
        <f t="shared" si="12"/>
        <v>6.5273588970271357E-2</v>
      </c>
      <c r="E12" s="60">
        <f t="shared" si="12"/>
        <v>-0.11445904954499497</v>
      </c>
      <c r="F12" s="60">
        <f t="shared" si="12"/>
        <v>0.10755880337976698</v>
      </c>
      <c r="G12" s="60">
        <f t="shared" si="12"/>
        <v>-0.38639175257731961</v>
      </c>
      <c r="H12" s="60">
        <f t="shared" si="12"/>
        <v>1.32627688172043</v>
      </c>
      <c r="I12" s="60">
        <f t="shared" si="12"/>
        <v>-9.67788530983682E-3</v>
      </c>
      <c r="J12" s="62">
        <v>0</v>
      </c>
      <c r="K12" s="62">
        <v>0</v>
      </c>
      <c r="L12" s="62">
        <v>0</v>
      </c>
      <c r="M12" s="62">
        <v>0</v>
      </c>
      <c r="N12" s="62">
        <v>0</v>
      </c>
    </row>
    <row r="13" spans="1:15" x14ac:dyDescent="0.45">
      <c r="A13" s="40" t="s">
        <v>131</v>
      </c>
      <c r="B13" s="60">
        <f>+IFERROR(B11/B$3,"nm")</f>
        <v>0.13832881278389594</v>
      </c>
      <c r="C13" s="60">
        <f t="shared" ref="C13:N13" si="13">+IFERROR(C11/C$3,"nm")</f>
        <v>0.14337781072399308</v>
      </c>
      <c r="D13" s="60">
        <f t="shared" si="13"/>
        <v>0.14395924308588065</v>
      </c>
      <c r="E13" s="60">
        <f t="shared" si="13"/>
        <v>0.12031211363573921</v>
      </c>
      <c r="F13" s="60">
        <f t="shared" si="13"/>
        <v>0.12398701331901731</v>
      </c>
      <c r="G13" s="60">
        <f t="shared" si="13"/>
        <v>7.9565810229126011E-2</v>
      </c>
      <c r="H13" s="60">
        <f t="shared" si="13"/>
        <v>0.1554402981723472</v>
      </c>
      <c r="I13" s="60">
        <f t="shared" si="13"/>
        <v>0.14677799186469706</v>
      </c>
      <c r="J13" s="45">
        <f t="shared" si="13"/>
        <v>0.14677799186469706</v>
      </c>
      <c r="K13" s="45">
        <f t="shared" si="13"/>
        <v>0.14677799186469706</v>
      </c>
      <c r="L13" s="45">
        <f t="shared" si="13"/>
        <v>0.14677799186469706</v>
      </c>
      <c r="M13" s="45">
        <f t="shared" si="13"/>
        <v>0.14677799186469706</v>
      </c>
      <c r="N13" s="45">
        <f t="shared" si="13"/>
        <v>0.14677799186469706</v>
      </c>
    </row>
    <row r="14" spans="1:15" x14ac:dyDescent="0.45">
      <c r="A14" s="39" t="s">
        <v>135</v>
      </c>
      <c r="B14" s="3">
        <f>[1]Historicals!B168</f>
        <v>963</v>
      </c>
      <c r="C14" s="3">
        <f>[1]Historicals!C168</f>
        <v>1143</v>
      </c>
      <c r="D14" s="3">
        <f>[1]Historicals!D168</f>
        <v>1105</v>
      </c>
      <c r="E14" s="3">
        <f>[1]Historicals!E168</f>
        <v>1028</v>
      </c>
      <c r="F14" s="3">
        <f>[1]Historicals!F168</f>
        <v>1119</v>
      </c>
      <c r="G14" s="3">
        <f>[1]Historicals!G168</f>
        <v>1086</v>
      </c>
      <c r="H14" s="3">
        <f>[1]Historicals!H168</f>
        <v>695</v>
      </c>
      <c r="I14" s="3">
        <f>[1]Historicals!I168</f>
        <v>758</v>
      </c>
      <c r="J14" s="63">
        <f>SUM(J45+J76+J107+J138+J157+J188+J207)</f>
        <v>758</v>
      </c>
      <c r="K14" s="64">
        <f t="shared" ref="K14:N14" si="14">J14*(1+K15)</f>
        <v>758</v>
      </c>
      <c r="L14" s="64">
        <f t="shared" si="14"/>
        <v>758</v>
      </c>
      <c r="M14" s="64">
        <f t="shared" si="14"/>
        <v>758</v>
      </c>
      <c r="N14" s="64">
        <f t="shared" si="14"/>
        <v>758</v>
      </c>
      <c r="O14" t="s">
        <v>146</v>
      </c>
    </row>
    <row r="15" spans="1:15" x14ac:dyDescent="0.45">
      <c r="A15" s="40" t="s">
        <v>129</v>
      </c>
      <c r="B15" s="60" t="str">
        <f t="shared" ref="B15:I15" si="15">+IFERROR(B14/A14-1,"nm")</f>
        <v>nm</v>
      </c>
      <c r="C15" s="60">
        <f t="shared" si="15"/>
        <v>0.18691588785046731</v>
      </c>
      <c r="D15" s="60">
        <f t="shared" si="15"/>
        <v>-3.3245844269466307E-2</v>
      </c>
      <c r="E15" s="60">
        <f t="shared" si="15"/>
        <v>-6.9683257918552011E-2</v>
      </c>
      <c r="F15" s="60">
        <f t="shared" si="15"/>
        <v>8.8521400778210024E-2</v>
      </c>
      <c r="G15" s="60">
        <f t="shared" si="15"/>
        <v>-2.9490616621983934E-2</v>
      </c>
      <c r="H15" s="60">
        <f t="shared" si="15"/>
        <v>-0.36003683241252304</v>
      </c>
      <c r="I15" s="60">
        <f t="shared" si="15"/>
        <v>9.0647482014388547E-2</v>
      </c>
      <c r="J15" s="62">
        <v>0</v>
      </c>
      <c r="K15" s="62">
        <v>0</v>
      </c>
      <c r="L15" s="62">
        <v>0</v>
      </c>
      <c r="M15" s="62">
        <v>0</v>
      </c>
      <c r="N15" s="62">
        <v>0</v>
      </c>
    </row>
    <row r="16" spans="1:15" x14ac:dyDescent="0.45">
      <c r="A16" s="40" t="s">
        <v>133</v>
      </c>
      <c r="B16" s="60">
        <f>+IFERROR(B14/B$3,"nm")</f>
        <v>3.146955981830659E-2</v>
      </c>
      <c r="C16" s="60">
        <f t="shared" ref="C16:N16" si="16">+IFERROR(C14/C$3,"nm")</f>
        <v>3.5303928836174947E-2</v>
      </c>
      <c r="D16" s="60">
        <f t="shared" si="16"/>
        <v>3.2168850072780204E-2</v>
      </c>
      <c r="E16" s="60">
        <f t="shared" si="16"/>
        <v>2.8244086051048164E-2</v>
      </c>
      <c r="F16" s="60">
        <f t="shared" si="16"/>
        <v>2.8606488227624818E-2</v>
      </c>
      <c r="G16" s="60">
        <f t="shared" si="16"/>
        <v>2.9035104136031869E-2</v>
      </c>
      <c r="H16" s="60">
        <f t="shared" si="16"/>
        <v>1.5604652207104046E-2</v>
      </c>
      <c r="I16" s="60">
        <f t="shared" si="16"/>
        <v>1.6227788482123744E-2</v>
      </c>
      <c r="J16" s="45">
        <f t="shared" si="16"/>
        <v>1.6227788482123744E-2</v>
      </c>
      <c r="K16" s="45">
        <f t="shared" si="16"/>
        <v>1.6227788482123744E-2</v>
      </c>
      <c r="L16" s="45">
        <f t="shared" si="16"/>
        <v>1.6227788482123744E-2</v>
      </c>
      <c r="M16" s="45">
        <f t="shared" si="16"/>
        <v>1.6227788482123744E-2</v>
      </c>
      <c r="N16" s="45">
        <f t="shared" si="16"/>
        <v>1.6227788482123744E-2</v>
      </c>
    </row>
    <row r="17" spans="1:15" x14ac:dyDescent="0.45">
      <c r="A17" s="9" t="s">
        <v>141</v>
      </c>
      <c r="B17" s="9">
        <f>[1]Historicals!B157</f>
        <v>3011</v>
      </c>
      <c r="C17" s="9">
        <f>[1]Historicals!C157</f>
        <v>3520</v>
      </c>
      <c r="D17" s="9">
        <f>[1]Historicals!D157</f>
        <v>3989</v>
      </c>
      <c r="E17" s="9">
        <f>[1]Historicals!E157</f>
        <v>4454</v>
      </c>
      <c r="F17" s="9">
        <f>[1]Historicals!F157</f>
        <v>4744</v>
      </c>
      <c r="G17" s="9">
        <f>[1]Historicals!G157</f>
        <v>4866</v>
      </c>
      <c r="H17" s="9">
        <f>[1]Historicals!H157</f>
        <v>4904</v>
      </c>
      <c r="I17" s="9">
        <f>[1]Historicals!I157</f>
        <v>4791</v>
      </c>
      <c r="J17" s="63">
        <f>SUM(J48+J79+J110+J141+J160+J191+J210)</f>
        <v>4791</v>
      </c>
      <c r="K17" s="64">
        <f t="shared" ref="K17:N17" si="17">J17*(1+K18)</f>
        <v>4791</v>
      </c>
      <c r="L17" s="64">
        <f t="shared" si="17"/>
        <v>4791</v>
      </c>
      <c r="M17" s="64">
        <f t="shared" si="17"/>
        <v>4791</v>
      </c>
      <c r="N17" s="64">
        <f t="shared" si="17"/>
        <v>4791</v>
      </c>
      <c r="O17" t="s">
        <v>147</v>
      </c>
    </row>
    <row r="18" spans="1:15" x14ac:dyDescent="0.45">
      <c r="A18" s="40" t="s">
        <v>129</v>
      </c>
      <c r="B18" s="45" t="str">
        <f t="shared" ref="B18:I18" si="18">+IFERROR(B17/A17-1,"nm")</f>
        <v>nm</v>
      </c>
      <c r="C18" s="45">
        <f t="shared" si="18"/>
        <v>0.16904682829624718</v>
      </c>
      <c r="D18" s="45">
        <f t="shared" si="18"/>
        <v>0.13323863636363642</v>
      </c>
      <c r="E18" s="45">
        <f t="shared" si="18"/>
        <v>0.11657056906492858</v>
      </c>
      <c r="F18" s="45">
        <f t="shared" si="18"/>
        <v>6.5110013471037176E-2</v>
      </c>
      <c r="G18" s="45">
        <f t="shared" si="18"/>
        <v>2.5716694772343951E-2</v>
      </c>
      <c r="H18" s="45">
        <f t="shared" si="18"/>
        <v>7.8092889436909285E-3</v>
      </c>
      <c r="I18" s="45">
        <f t="shared" si="18"/>
        <v>-2.3042414355628038E-2</v>
      </c>
      <c r="J18" s="62">
        <v>0</v>
      </c>
      <c r="K18" s="62">
        <v>0</v>
      </c>
      <c r="L18" s="62">
        <v>0</v>
      </c>
      <c r="M18" s="62">
        <v>0</v>
      </c>
      <c r="N18" s="62">
        <v>0</v>
      </c>
    </row>
    <row r="19" spans="1:15" x14ac:dyDescent="0.45">
      <c r="A19" s="40" t="s">
        <v>133</v>
      </c>
      <c r="B19" s="45">
        <f>+IFERROR(B17/B$3,"nm")</f>
        <v>9.8395477271984569E-2</v>
      </c>
      <c r="C19" s="45">
        <f t="shared" ref="C19:N19" si="19">+IFERROR(C17/C$3,"nm")</f>
        <v>0.10872251050160613</v>
      </c>
      <c r="D19" s="45">
        <f t="shared" si="19"/>
        <v>0.11612809315866085</v>
      </c>
      <c r="E19" s="45">
        <f t="shared" si="19"/>
        <v>0.12237272302662307</v>
      </c>
      <c r="F19" s="45">
        <f t="shared" si="19"/>
        <v>0.1212771940588491</v>
      </c>
      <c r="G19" s="45">
        <f t="shared" si="19"/>
        <v>0.13009651632222013</v>
      </c>
      <c r="H19" s="45">
        <f t="shared" si="19"/>
        <v>0.11010822219228523</v>
      </c>
      <c r="I19" s="45">
        <f t="shared" si="19"/>
        <v>0.10256904303147078</v>
      </c>
      <c r="J19" s="45">
        <f t="shared" si="19"/>
        <v>0.10256904303147078</v>
      </c>
      <c r="K19" s="45">
        <f t="shared" si="19"/>
        <v>0.10256904303147078</v>
      </c>
      <c r="L19" s="45">
        <f t="shared" si="19"/>
        <v>0.10256904303147078</v>
      </c>
      <c r="M19" s="45">
        <f t="shared" si="19"/>
        <v>0.10256904303147078</v>
      </c>
      <c r="N19" s="45">
        <f t="shared" si="19"/>
        <v>0.10256904303147078</v>
      </c>
    </row>
    <row r="20" spans="1:15" x14ac:dyDescent="0.45">
      <c r="A20" s="41" t="str">
        <f>[1]Historicals!A111</f>
        <v>North America</v>
      </c>
      <c r="B20" s="41"/>
      <c r="C20" s="41"/>
      <c r="D20" s="41"/>
      <c r="E20" s="41"/>
      <c r="F20" s="41"/>
      <c r="G20" s="41"/>
      <c r="H20" s="41"/>
      <c r="I20" s="41"/>
      <c r="J20" s="37"/>
      <c r="K20" s="37"/>
      <c r="L20" s="37"/>
      <c r="M20" s="37"/>
      <c r="N20" s="37"/>
    </row>
    <row r="21" spans="1:15" x14ac:dyDescent="0.45">
      <c r="A21" s="9" t="s">
        <v>136</v>
      </c>
      <c r="B21" s="9">
        <f>[1]Historicals!B111</f>
        <v>13740</v>
      </c>
      <c r="C21" s="9">
        <f>[1]Historicals!C111</f>
        <v>14764</v>
      </c>
      <c r="D21" s="9">
        <f>[1]Historicals!D111</f>
        <v>15216</v>
      </c>
      <c r="E21" s="9">
        <f>[1]Historicals!E111</f>
        <v>14855</v>
      </c>
      <c r="F21" s="9">
        <f>[1]Historicals!F111</f>
        <v>15902</v>
      </c>
      <c r="G21" s="9">
        <f>[1]Historicals!G111</f>
        <v>14484</v>
      </c>
      <c r="H21" s="9">
        <f>[1]Historicals!H111</f>
        <v>17179</v>
      </c>
      <c r="I21" s="9">
        <f>[1]Historicals!I111</f>
        <v>18353</v>
      </c>
      <c r="J21" s="61">
        <f>I21*(1+J22)</f>
        <v>18353</v>
      </c>
      <c r="K21" s="61">
        <f t="shared" ref="K21:N21" si="20">J21*(1+K22)</f>
        <v>18353</v>
      </c>
      <c r="L21" s="61">
        <f t="shared" si="20"/>
        <v>18353</v>
      </c>
      <c r="M21" s="61">
        <f t="shared" si="20"/>
        <v>18353</v>
      </c>
      <c r="N21" s="61">
        <f t="shared" si="20"/>
        <v>18353</v>
      </c>
    </row>
    <row r="22" spans="1:15" x14ac:dyDescent="0.45">
      <c r="A22" s="42" t="s">
        <v>129</v>
      </c>
      <c r="B22" s="45" t="str">
        <f t="shared" ref="B22:I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 t="shared" si="21"/>
        <v>6.8339251411607238E-2</v>
      </c>
      <c r="J22" s="62">
        <v>0</v>
      </c>
      <c r="K22" s="62">
        <v>0</v>
      </c>
      <c r="L22" s="62">
        <v>0</v>
      </c>
      <c r="M22" s="62">
        <v>0</v>
      </c>
      <c r="N22" s="62">
        <v>0</v>
      </c>
    </row>
    <row r="23" spans="1:15" x14ac:dyDescent="0.45">
      <c r="A23" s="43" t="s">
        <v>113</v>
      </c>
      <c r="B23" s="3">
        <f>[1]Historicals!B112</f>
        <v>8506</v>
      </c>
      <c r="C23" s="3">
        <f>[1]Historicals!C112</f>
        <v>9299</v>
      </c>
      <c r="D23" s="3">
        <f>[1]Historicals!D112</f>
        <v>9684</v>
      </c>
      <c r="E23" s="3">
        <f>[1]Historicals!E112</f>
        <v>9322</v>
      </c>
      <c r="F23" s="3">
        <f>[1]Historicals!F112</f>
        <v>10045</v>
      </c>
      <c r="G23" s="3">
        <f>[1]Historicals!G112</f>
        <v>9329</v>
      </c>
      <c r="H23" s="3">
        <f>[1]Historicals!H112</f>
        <v>11644</v>
      </c>
      <c r="I23" s="3">
        <f>[1]Historicals!I112</f>
        <v>12228</v>
      </c>
      <c r="J23" s="3">
        <f>+I23*(1+J24)</f>
        <v>12228</v>
      </c>
      <c r="K23" s="3">
        <f t="shared" ref="K23:N23" si="22">+J23*(1+K24)</f>
        <v>12228</v>
      </c>
      <c r="L23" s="3">
        <f t="shared" si="22"/>
        <v>12228</v>
      </c>
      <c r="M23" s="3">
        <f t="shared" si="22"/>
        <v>12228</v>
      </c>
      <c r="N23" s="3">
        <f t="shared" si="22"/>
        <v>12228</v>
      </c>
    </row>
    <row r="24" spans="1:15" x14ac:dyDescent="0.45">
      <c r="A24" s="42" t="s">
        <v>129</v>
      </c>
      <c r="B24" s="45" t="str">
        <f t="shared" ref="B24:I24" si="23">+IFERROR(B23/A23-1,"nm")</f>
        <v>nm</v>
      </c>
      <c r="C24" s="45">
        <f t="shared" si="23"/>
        <v>9.3228309428638578E-2</v>
      </c>
      <c r="D24" s="45">
        <f t="shared" si="23"/>
        <v>4.1402301322722934E-2</v>
      </c>
      <c r="E24" s="45">
        <f t="shared" si="23"/>
        <v>-3.7381247418422192E-2</v>
      </c>
      <c r="F24" s="45">
        <f t="shared" si="23"/>
        <v>7.755846384895948E-2</v>
      </c>
      <c r="G24" s="45">
        <f t="shared" si="23"/>
        <v>-7.1279243404678949E-2</v>
      </c>
      <c r="H24" s="45">
        <f t="shared" si="23"/>
        <v>0.24815092721620746</v>
      </c>
      <c r="I24" s="45">
        <f t="shared" si="23"/>
        <v>5.0154586052902683E-2</v>
      </c>
      <c r="J24" s="62">
        <v>0</v>
      </c>
      <c r="K24" s="62">
        <v>0</v>
      </c>
      <c r="L24" s="62">
        <v>0</v>
      </c>
      <c r="M24" s="62">
        <v>0</v>
      </c>
      <c r="N24" s="62">
        <v>0</v>
      </c>
    </row>
    <row r="25" spans="1:15" x14ac:dyDescent="0.45">
      <c r="A25" s="42" t="s">
        <v>137</v>
      </c>
      <c r="B25" s="45">
        <f>[1]Historicals!B184</f>
        <v>0</v>
      </c>
      <c r="C25" s="45">
        <f>[1]Historicals!C184</f>
        <v>9.3228309428638606E-2</v>
      </c>
      <c r="D25" s="45">
        <f>[1]Historicals!D184</f>
        <v>4.1402301322722872E-2</v>
      </c>
      <c r="E25" s="45">
        <f>[1]Historicals!E184</f>
        <v>-3.7381247418422137E-2</v>
      </c>
      <c r="F25" s="45">
        <f>[1]Historicals!F184</f>
        <v>7.7558463848959452E-2</v>
      </c>
      <c r="G25" s="45">
        <f>[1]Historicals!G184</f>
        <v>-7.1279243404678949E-2</v>
      </c>
      <c r="H25" s="45">
        <f>[1]Historicals!H184</f>
        <v>0.24815092721620752</v>
      </c>
      <c r="I25" s="45">
        <f>[1]Historicals!I184</f>
        <v>0.05</v>
      </c>
      <c r="J25" s="62">
        <v>0</v>
      </c>
      <c r="K25" s="62">
        <v>0</v>
      </c>
      <c r="L25" s="62">
        <v>0</v>
      </c>
      <c r="M25" s="62">
        <v>0</v>
      </c>
      <c r="N25" s="62">
        <v>0</v>
      </c>
    </row>
    <row r="26" spans="1:15" x14ac:dyDescent="0.45">
      <c r="A26" s="42" t="s">
        <v>138</v>
      </c>
      <c r="B26" s="45" t="str">
        <f t="shared" ref="B26:I26" si="24">+IFERROR(B24-B25,"nm")</f>
        <v>nm</v>
      </c>
      <c r="C26" s="45">
        <f t="shared" si="24"/>
        <v>-2.7755575615628914E-17</v>
      </c>
      <c r="D26" s="45">
        <f t="shared" si="24"/>
        <v>6.2450045135165055E-17</v>
      </c>
      <c r="E26" s="45">
        <f t="shared" si="24"/>
        <v>-5.5511151231257827E-17</v>
      </c>
      <c r="F26" s="45">
        <f t="shared" si="24"/>
        <v>2.7755575615628914E-17</v>
      </c>
      <c r="G26" s="45">
        <f t="shared" si="24"/>
        <v>0</v>
      </c>
      <c r="H26" s="45">
        <f t="shared" si="24"/>
        <v>-5.5511151231257827E-17</v>
      </c>
      <c r="I26" s="45">
        <f t="shared" si="24"/>
        <v>1.5458605290268046E-4</v>
      </c>
      <c r="J26" s="45">
        <f>+IFERROR(J24-J25,"nm")</f>
        <v>0</v>
      </c>
      <c r="K26" s="45">
        <f t="shared" ref="K26:N26" si="25">+IFERROR(K24-K25,"nm")</f>
        <v>0</v>
      </c>
      <c r="L26" s="45">
        <f t="shared" si="25"/>
        <v>0</v>
      </c>
      <c r="M26" s="45">
        <f t="shared" si="25"/>
        <v>0</v>
      </c>
      <c r="N26" s="45">
        <f t="shared" si="25"/>
        <v>0</v>
      </c>
    </row>
    <row r="27" spans="1:15" x14ac:dyDescent="0.45">
      <c r="A27" s="43" t="s">
        <v>114</v>
      </c>
      <c r="B27" s="3">
        <f>[1]Historicals!B113</f>
        <v>4410</v>
      </c>
      <c r="C27" s="3">
        <f>[1]Historicals!C113</f>
        <v>4746</v>
      </c>
      <c r="D27" s="3">
        <f>[1]Historicals!D113</f>
        <v>4886</v>
      </c>
      <c r="E27" s="3">
        <f>[1]Historicals!E113</f>
        <v>4938</v>
      </c>
      <c r="F27" s="3">
        <f>[1]Historicals!F113</f>
        <v>5260</v>
      </c>
      <c r="G27" s="3">
        <f>[1]Historicals!G113</f>
        <v>4639</v>
      </c>
      <c r="H27" s="3">
        <f>[1]Historicals!H113</f>
        <v>5028</v>
      </c>
      <c r="I27" s="3">
        <f>[1]Historicals!I113</f>
        <v>5492</v>
      </c>
      <c r="J27" s="3">
        <f>+I27*(1+J28)</f>
        <v>5492</v>
      </c>
      <c r="K27" s="3">
        <f t="shared" ref="K27:N27" si="26">+J27*(1+K28)</f>
        <v>5492</v>
      </c>
      <c r="L27" s="3">
        <f t="shared" si="26"/>
        <v>5492</v>
      </c>
      <c r="M27" s="3">
        <f t="shared" si="26"/>
        <v>5492</v>
      </c>
      <c r="N27" s="3">
        <f t="shared" si="26"/>
        <v>5492</v>
      </c>
    </row>
    <row r="28" spans="1:15" x14ac:dyDescent="0.45">
      <c r="A28" s="42" t="s">
        <v>129</v>
      </c>
      <c r="B28" s="45" t="str">
        <f t="shared" ref="B28:I28" si="27">+IFERROR(B27/A27-1,"nm")</f>
        <v>nm</v>
      </c>
      <c r="C28" s="45">
        <f t="shared" si="27"/>
        <v>7.6190476190476142E-2</v>
      </c>
      <c r="D28" s="45">
        <f t="shared" si="27"/>
        <v>2.9498525073746285E-2</v>
      </c>
      <c r="E28" s="45">
        <f t="shared" si="27"/>
        <v>1.0642652476463343E-2</v>
      </c>
      <c r="F28" s="45">
        <f t="shared" si="27"/>
        <v>6.5208586472256025E-2</v>
      </c>
      <c r="G28" s="45">
        <f t="shared" si="27"/>
        <v>-0.11806083650190113</v>
      </c>
      <c r="H28" s="45">
        <f t="shared" si="27"/>
        <v>8.3854278939426541E-2</v>
      </c>
      <c r="I28" s="45">
        <f t="shared" si="27"/>
        <v>9.2283214001591007E-2</v>
      </c>
      <c r="J28" s="62">
        <v>0</v>
      </c>
      <c r="K28" s="62">
        <v>0</v>
      </c>
      <c r="L28" s="62">
        <v>0</v>
      </c>
      <c r="M28" s="62">
        <v>0</v>
      </c>
      <c r="N28" s="62">
        <v>0</v>
      </c>
    </row>
    <row r="29" spans="1:15" x14ac:dyDescent="0.45">
      <c r="A29" s="42" t="s">
        <v>137</v>
      </c>
      <c r="B29" s="45">
        <f>[1]Historicals!B185</f>
        <v>0</v>
      </c>
      <c r="C29" s="45">
        <f>[1]Historicals!C185</f>
        <v>7.6190476190476197E-2</v>
      </c>
      <c r="D29" s="45">
        <f>[1]Historicals!D185</f>
        <v>2.9498525073746312E-2</v>
      </c>
      <c r="E29" s="45">
        <f>[1]Historicals!E185</f>
        <v>1.0642652476463364E-2</v>
      </c>
      <c r="F29" s="45">
        <f>[1]Historicals!F185</f>
        <v>6.5208586472255969E-2</v>
      </c>
      <c r="G29" s="45">
        <f>[1]Historicals!G185</f>
        <v>-0.11806083650190113</v>
      </c>
      <c r="H29" s="45">
        <f>[1]Historicals!H185</f>
        <v>8.3854278939426596E-2</v>
      </c>
      <c r="I29" s="45">
        <f>[1]Historicals!I185</f>
        <v>0.09</v>
      </c>
      <c r="J29" s="62">
        <v>0</v>
      </c>
      <c r="K29" s="62">
        <v>0</v>
      </c>
      <c r="L29" s="62">
        <v>0</v>
      </c>
      <c r="M29" s="62">
        <v>0</v>
      </c>
      <c r="N29" s="62">
        <v>0</v>
      </c>
    </row>
    <row r="30" spans="1:15" x14ac:dyDescent="0.45">
      <c r="A30" s="42" t="s">
        <v>138</v>
      </c>
      <c r="B30" s="45" t="str">
        <f>+IFERROR(B28-B29,"nm")</f>
        <v>nm</v>
      </c>
      <c r="C30" s="45">
        <f t="shared" ref="C30:I30" si="28">+IFERROR(C28-C29,"nm")</f>
        <v>-5.5511151231257827E-17</v>
      </c>
      <c r="D30" s="45">
        <f t="shared" si="28"/>
        <v>-2.7755575615628914E-17</v>
      </c>
      <c r="E30" s="45">
        <f t="shared" si="28"/>
        <v>-2.0816681711721685E-17</v>
      </c>
      <c r="F30" s="45">
        <f t="shared" si="28"/>
        <v>5.5511151231257827E-17</v>
      </c>
      <c r="G30" s="45">
        <f t="shared" si="28"/>
        <v>0</v>
      </c>
      <c r="H30" s="45">
        <f t="shared" si="28"/>
        <v>-5.5511151231257827E-17</v>
      </c>
      <c r="I30" s="45">
        <f t="shared" si="28"/>
        <v>2.2832140015910107E-3</v>
      </c>
      <c r="J30" s="45">
        <f>+IFERROR(J28-J29,"nm")</f>
        <v>0</v>
      </c>
      <c r="K30" s="45">
        <f t="shared" ref="K30:N30" si="29">+IFERROR(K28-K29,"nm")</f>
        <v>0</v>
      </c>
      <c r="L30" s="45">
        <f t="shared" si="29"/>
        <v>0</v>
      </c>
      <c r="M30" s="45">
        <f t="shared" si="29"/>
        <v>0</v>
      </c>
      <c r="N30" s="45">
        <f t="shared" si="29"/>
        <v>0</v>
      </c>
    </row>
    <row r="31" spans="1:15" x14ac:dyDescent="0.45">
      <c r="A31" s="43" t="s">
        <v>115</v>
      </c>
      <c r="B31" s="3">
        <f>[1]Historicals!B114</f>
        <v>824</v>
      </c>
      <c r="C31" s="3">
        <f>[1]Historicals!C114</f>
        <v>719</v>
      </c>
      <c r="D31" s="3">
        <f>[1]Historicals!D114</f>
        <v>646</v>
      </c>
      <c r="E31" s="3">
        <f>[1]Historicals!E114</f>
        <v>595</v>
      </c>
      <c r="F31" s="3">
        <f>[1]Historicals!F114</f>
        <v>597</v>
      </c>
      <c r="G31" s="3">
        <f>[1]Historicals!G114</f>
        <v>516</v>
      </c>
      <c r="H31" s="3">
        <f>[1]Historicals!H114</f>
        <v>507</v>
      </c>
      <c r="I31" s="3">
        <f>[1]Historicals!I114</f>
        <v>633</v>
      </c>
      <c r="J31" s="3">
        <f>+I31*(1+J32)</f>
        <v>633</v>
      </c>
      <c r="K31" s="3">
        <f t="shared" ref="K31:N31" si="30">+J31*(1+K32)</f>
        <v>633</v>
      </c>
      <c r="L31" s="3">
        <f t="shared" si="30"/>
        <v>633</v>
      </c>
      <c r="M31" s="3">
        <f t="shared" si="30"/>
        <v>633</v>
      </c>
      <c r="N31" s="3">
        <f t="shared" si="30"/>
        <v>633</v>
      </c>
    </row>
    <row r="32" spans="1:15" x14ac:dyDescent="0.45">
      <c r="A32" s="42" t="s">
        <v>129</v>
      </c>
      <c r="B32" s="45" t="str">
        <f t="shared" ref="B32:I32" si="31">+IFERROR(B31/A31-1,"nm")</f>
        <v>nm</v>
      </c>
      <c r="C32" s="45">
        <f t="shared" si="31"/>
        <v>-0.12742718446601942</v>
      </c>
      <c r="D32" s="45">
        <f t="shared" si="31"/>
        <v>-0.10152990264255912</v>
      </c>
      <c r="E32" s="45">
        <f t="shared" si="31"/>
        <v>-7.8947368421052655E-2</v>
      </c>
      <c r="F32" s="45">
        <f t="shared" si="31"/>
        <v>3.3613445378151141E-3</v>
      </c>
      <c r="G32" s="45">
        <f t="shared" si="31"/>
        <v>-0.13567839195979903</v>
      </c>
      <c r="H32" s="45">
        <f t="shared" si="31"/>
        <v>-1.744186046511631E-2</v>
      </c>
      <c r="I32" s="45">
        <f t="shared" si="31"/>
        <v>0.24852071005917153</v>
      </c>
      <c r="J32" s="62">
        <v>0</v>
      </c>
      <c r="K32" s="62">
        <v>0</v>
      </c>
      <c r="L32" s="62">
        <v>0</v>
      </c>
      <c r="M32" s="62">
        <v>0</v>
      </c>
      <c r="N32" s="62">
        <v>0</v>
      </c>
    </row>
    <row r="33" spans="1:14" x14ac:dyDescent="0.45">
      <c r="A33" s="42" t="s">
        <v>137</v>
      </c>
      <c r="B33" s="45">
        <f>[1]Historicals!B186</f>
        <v>0</v>
      </c>
      <c r="C33" s="45">
        <f>[1]Historicals!C186</f>
        <v>-0.12742718446601942</v>
      </c>
      <c r="D33" s="45">
        <f>[1]Historicals!D186</f>
        <v>-0.10152990264255911</v>
      </c>
      <c r="E33" s="45">
        <f>[1]Historicals!E186</f>
        <v>-7.8947368421052627E-2</v>
      </c>
      <c r="F33" s="45">
        <f>[1]Historicals!F186</f>
        <v>3.3613445378151263E-3</v>
      </c>
      <c r="G33" s="45">
        <f>[1]Historicals!G186</f>
        <v>-0.135678391959799</v>
      </c>
      <c r="H33" s="45">
        <f>[1]Historicals!H186</f>
        <v>-1.7441860465116279E-2</v>
      </c>
      <c r="I33" s="45">
        <f>[1]Historicals!I186</f>
        <v>0.25</v>
      </c>
      <c r="J33" s="62">
        <v>0</v>
      </c>
      <c r="K33" s="62">
        <v>0</v>
      </c>
      <c r="L33" s="62">
        <v>0</v>
      </c>
      <c r="M33" s="62">
        <v>0</v>
      </c>
      <c r="N33" s="62">
        <v>0</v>
      </c>
    </row>
    <row r="34" spans="1:14" x14ac:dyDescent="0.45">
      <c r="A34" s="42" t="s">
        <v>138</v>
      </c>
      <c r="B34" s="45" t="str">
        <f t="shared" ref="B34:I34" si="32">+IFERROR(B32-B33,"nm")</f>
        <v>nm</v>
      </c>
      <c r="C34" s="45">
        <f t="shared" si="32"/>
        <v>0</v>
      </c>
      <c r="D34" s="45">
        <f t="shared" si="32"/>
        <v>-1.3877787807814457E-17</v>
      </c>
      <c r="E34" s="45">
        <f t="shared" si="32"/>
        <v>-2.7755575615628914E-17</v>
      </c>
      <c r="F34" s="45">
        <f t="shared" si="32"/>
        <v>-1.214306433183765E-17</v>
      </c>
      <c r="G34" s="45">
        <f t="shared" si="32"/>
        <v>-2.7755575615628914E-17</v>
      </c>
      <c r="H34" s="45">
        <f t="shared" si="32"/>
        <v>-3.1225022567582528E-17</v>
      </c>
      <c r="I34" s="45">
        <f t="shared" si="32"/>
        <v>-1.4792899408284654E-3</v>
      </c>
      <c r="J34" s="45">
        <f>+IFERROR(J32-J33,"nm")</f>
        <v>0</v>
      </c>
      <c r="K34" s="45">
        <f t="shared" ref="K34:N34" si="33">+IFERROR(K32-K33,"nm")</f>
        <v>0</v>
      </c>
      <c r="L34" s="45">
        <f t="shared" si="33"/>
        <v>0</v>
      </c>
      <c r="M34" s="45">
        <f t="shared" si="33"/>
        <v>0</v>
      </c>
      <c r="N34" s="45">
        <f t="shared" si="33"/>
        <v>0</v>
      </c>
    </row>
    <row r="35" spans="1:14" x14ac:dyDescent="0.45">
      <c r="A35" s="9" t="s">
        <v>130</v>
      </c>
      <c r="B35" s="46">
        <f t="shared" ref="B35:I35" si="34">+B42+B38</f>
        <v>3766</v>
      </c>
      <c r="C35" s="46">
        <f t="shared" si="34"/>
        <v>3896</v>
      </c>
      <c r="D35" s="46">
        <f t="shared" si="34"/>
        <v>4015</v>
      </c>
      <c r="E35" s="46">
        <f t="shared" si="34"/>
        <v>3760</v>
      </c>
      <c r="F35" s="46">
        <f t="shared" si="34"/>
        <v>4074</v>
      </c>
      <c r="G35" s="46">
        <f t="shared" si="34"/>
        <v>3047</v>
      </c>
      <c r="H35" s="46">
        <f t="shared" si="34"/>
        <v>5219</v>
      </c>
      <c r="I35" s="46">
        <f t="shared" si="34"/>
        <v>5238</v>
      </c>
      <c r="J35" s="61">
        <f>I35*(1+J36)</f>
        <v>5238</v>
      </c>
      <c r="K35" s="61">
        <f t="shared" ref="K35:N35" si="35">J35*(1+K36)</f>
        <v>5238</v>
      </c>
      <c r="L35" s="61">
        <f t="shared" si="35"/>
        <v>5238</v>
      </c>
      <c r="M35" s="61">
        <f t="shared" si="35"/>
        <v>5238</v>
      </c>
      <c r="N35" s="61">
        <f t="shared" si="35"/>
        <v>5238</v>
      </c>
    </row>
    <row r="36" spans="1:14" x14ac:dyDescent="0.45">
      <c r="A36" s="44" t="s">
        <v>129</v>
      </c>
      <c r="B36" s="45" t="str">
        <f t="shared" ref="B36:I36" si="36">+IFERROR(B35/A35-1,"nm")</f>
        <v>nm</v>
      </c>
      <c r="C36" s="45">
        <f t="shared" si="36"/>
        <v>3.4519383961763239E-2</v>
      </c>
      <c r="D36" s="45">
        <f t="shared" si="36"/>
        <v>3.0544147843942548E-2</v>
      </c>
      <c r="E36" s="45">
        <f t="shared" si="36"/>
        <v>-6.3511830635118338E-2</v>
      </c>
      <c r="F36" s="45">
        <f t="shared" si="36"/>
        <v>8.3510638297872308E-2</v>
      </c>
      <c r="G36" s="45">
        <f t="shared" si="36"/>
        <v>-0.25208640157093765</v>
      </c>
      <c r="H36" s="45">
        <f t="shared" si="36"/>
        <v>0.71283229405973092</v>
      </c>
      <c r="I36" s="45">
        <f t="shared" si="36"/>
        <v>3.6405441655489312E-3</v>
      </c>
      <c r="J36" s="62">
        <v>0</v>
      </c>
      <c r="K36" s="62">
        <v>0</v>
      </c>
      <c r="L36" s="62">
        <v>0</v>
      </c>
      <c r="M36" s="62">
        <v>0</v>
      </c>
      <c r="N36" s="62">
        <v>0</v>
      </c>
    </row>
    <row r="37" spans="1:14" x14ac:dyDescent="0.45">
      <c r="A37" s="44" t="s">
        <v>131</v>
      </c>
      <c r="B37" s="45">
        <f>+IFERROR(B35/$B$21,"nm")</f>
        <v>0.27409024745269289</v>
      </c>
      <c r="C37" s="45">
        <f t="shared" ref="C37:I37" si="37">+IFERROR(C35/$B$21,"nm")</f>
        <v>0.28355167394468705</v>
      </c>
      <c r="D37" s="45">
        <f t="shared" si="37"/>
        <v>0.29221251819505095</v>
      </c>
      <c r="E37" s="45">
        <f t="shared" si="37"/>
        <v>0.27365356622998543</v>
      </c>
      <c r="F37" s="45">
        <f t="shared" si="37"/>
        <v>0.2965065502183406</v>
      </c>
      <c r="G37" s="45">
        <f t="shared" si="37"/>
        <v>0.22176128093158662</v>
      </c>
      <c r="H37" s="45">
        <f t="shared" si="37"/>
        <v>0.37983988355167392</v>
      </c>
      <c r="I37" s="45">
        <f t="shared" si="37"/>
        <v>0.38122270742358078</v>
      </c>
      <c r="J37" s="45">
        <f>+IFERROR(J35/J$21,"nm")</f>
        <v>0.28540293140086087</v>
      </c>
      <c r="K37" s="45">
        <f t="shared" ref="K37:N37" si="38">+IFERROR(K35/K$21,"nm")</f>
        <v>0.28540293140086087</v>
      </c>
      <c r="L37" s="45">
        <f t="shared" si="38"/>
        <v>0.28540293140086087</v>
      </c>
      <c r="M37" s="45">
        <f t="shared" si="38"/>
        <v>0.28540293140086087</v>
      </c>
      <c r="N37" s="45">
        <f t="shared" si="38"/>
        <v>0.28540293140086087</v>
      </c>
    </row>
    <row r="38" spans="1:14" x14ac:dyDescent="0.45">
      <c r="A38" s="9" t="s">
        <v>132</v>
      </c>
      <c r="B38" s="9">
        <f>[1]Historicals!B171</f>
        <v>121</v>
      </c>
      <c r="C38" s="9">
        <f>[1]Historicals!C171</f>
        <v>133</v>
      </c>
      <c r="D38" s="9">
        <f>[1]Historicals!D171</f>
        <v>140</v>
      </c>
      <c r="E38" s="9">
        <f>[1]Historicals!E171</f>
        <v>160</v>
      </c>
      <c r="F38" s="9">
        <f>[1]Historicals!F171</f>
        <v>149</v>
      </c>
      <c r="G38" s="9">
        <f>[1]Historicals!G171</f>
        <v>148</v>
      </c>
      <c r="H38" s="9">
        <f>[1]Historicals!H171</f>
        <v>130</v>
      </c>
      <c r="I38" s="9">
        <f>[1]Historicals!I171</f>
        <v>124</v>
      </c>
      <c r="J38" s="61">
        <f>I38*(1+J39)</f>
        <v>124</v>
      </c>
      <c r="K38" s="61">
        <f t="shared" ref="K38:N38" si="39">J38*(1+K39)</f>
        <v>124</v>
      </c>
      <c r="L38" s="61">
        <f t="shared" si="39"/>
        <v>124</v>
      </c>
      <c r="M38" s="61">
        <f t="shared" si="39"/>
        <v>124</v>
      </c>
      <c r="N38" s="61">
        <f t="shared" si="39"/>
        <v>124</v>
      </c>
    </row>
    <row r="39" spans="1:14" x14ac:dyDescent="0.45">
      <c r="A39" s="44" t="s">
        <v>129</v>
      </c>
      <c r="B39" s="45" t="str">
        <f t="shared" ref="B39:I39" si="40">+IFERROR(B38/A38-1,"nm")</f>
        <v>nm</v>
      </c>
      <c r="C39" s="45">
        <f t="shared" si="40"/>
        <v>9.9173553719008156E-2</v>
      </c>
      <c r="D39" s="45">
        <f t="shared" si="40"/>
        <v>5.2631578947368363E-2</v>
      </c>
      <c r="E39" s="45">
        <f t="shared" si="40"/>
        <v>0.14285714285714279</v>
      </c>
      <c r="F39" s="45">
        <f t="shared" si="40"/>
        <v>-6.8749999999999978E-2</v>
      </c>
      <c r="G39" s="45">
        <f t="shared" si="40"/>
        <v>-6.7114093959731447E-3</v>
      </c>
      <c r="H39" s="45">
        <f t="shared" si="40"/>
        <v>-0.1216216216216216</v>
      </c>
      <c r="I39" s="45">
        <f t="shared" si="40"/>
        <v>-4.6153846153846101E-2</v>
      </c>
      <c r="J39" s="62">
        <v>0</v>
      </c>
      <c r="K39" s="62">
        <v>0</v>
      </c>
      <c r="L39" s="62">
        <v>0</v>
      </c>
      <c r="M39" s="62">
        <v>0</v>
      </c>
      <c r="N39" s="62">
        <v>0</v>
      </c>
    </row>
    <row r="40" spans="1:14" x14ac:dyDescent="0.45">
      <c r="A40" s="44" t="s">
        <v>133</v>
      </c>
      <c r="B40" s="45">
        <f>+IFERROR(B38/B$21,"nm")</f>
        <v>8.8064046579330417E-3</v>
      </c>
      <c r="C40" s="45">
        <f t="shared" ref="C40:N40" si="41">+IFERROR(C38/C$21,"nm")</f>
        <v>9.0083988079111346E-3</v>
      </c>
      <c r="D40" s="45">
        <f t="shared" si="41"/>
        <v>9.2008412197686646E-3</v>
      </c>
      <c r="E40" s="45">
        <f t="shared" si="41"/>
        <v>1.0770784247728038E-2</v>
      </c>
      <c r="F40" s="45">
        <f t="shared" si="41"/>
        <v>9.3698905798012821E-3</v>
      </c>
      <c r="G40" s="45">
        <f t="shared" si="41"/>
        <v>1.0218171775752554E-2</v>
      </c>
      <c r="H40" s="45">
        <f t="shared" si="41"/>
        <v>7.5673787764130628E-3</v>
      </c>
      <c r="I40" s="45">
        <f t="shared" si="41"/>
        <v>6.7563886013185855E-3</v>
      </c>
      <c r="J40" s="45">
        <f t="shared" si="41"/>
        <v>6.7563886013185855E-3</v>
      </c>
      <c r="K40" s="45">
        <f t="shared" si="41"/>
        <v>6.7563886013185855E-3</v>
      </c>
      <c r="L40" s="45">
        <f t="shared" si="41"/>
        <v>6.7563886013185855E-3</v>
      </c>
      <c r="M40" s="45">
        <f t="shared" si="41"/>
        <v>6.7563886013185855E-3</v>
      </c>
      <c r="N40" s="45">
        <f t="shared" si="41"/>
        <v>6.7563886013185855E-3</v>
      </c>
    </row>
    <row r="41" spans="1:14" x14ac:dyDescent="0.45">
      <c r="A41" s="44" t="s">
        <v>140</v>
      </c>
      <c r="B41" s="45">
        <f t="shared" ref="B41:I41" si="42">+IFERROR(B38/B48,"nm")</f>
        <v>0.19145569620253164</v>
      </c>
      <c r="C41" s="45">
        <f t="shared" si="42"/>
        <v>0.17924528301886791</v>
      </c>
      <c r="D41" s="45">
        <f t="shared" si="42"/>
        <v>0.17094017094017094</v>
      </c>
      <c r="E41" s="45">
        <f t="shared" si="42"/>
        <v>0.18867924528301888</v>
      </c>
      <c r="F41" s="45">
        <f t="shared" si="42"/>
        <v>0.18304668304668303</v>
      </c>
      <c r="G41" s="45">
        <f t="shared" si="42"/>
        <v>0.22945736434108527</v>
      </c>
      <c r="H41" s="45">
        <f t="shared" si="42"/>
        <v>0.21069692058346839</v>
      </c>
      <c r="I41" s="45">
        <f t="shared" si="42"/>
        <v>0.19405320813771518</v>
      </c>
      <c r="J41" s="45">
        <f>+IFERROR(J38/J48,"nm")</f>
        <v>0.19405320813771518</v>
      </c>
      <c r="K41" s="45">
        <f t="shared" ref="K41:N41" si="43">+IFERROR(K38/K48,"nm")</f>
        <v>0.19405320813771518</v>
      </c>
      <c r="L41" s="45">
        <f t="shared" si="43"/>
        <v>0.19405320813771518</v>
      </c>
      <c r="M41" s="45">
        <f t="shared" si="43"/>
        <v>0.19405320813771518</v>
      </c>
      <c r="N41" s="45">
        <f t="shared" si="43"/>
        <v>0.19405320813771518</v>
      </c>
    </row>
    <row r="42" spans="1:14" x14ac:dyDescent="0.45">
      <c r="A42" s="9" t="s">
        <v>134</v>
      </c>
      <c r="B42" s="9">
        <f>[1]Historicals!B138</f>
        <v>3645</v>
      </c>
      <c r="C42" s="9">
        <f>[1]Historicals!C138</f>
        <v>3763</v>
      </c>
      <c r="D42" s="9">
        <f>[1]Historicals!D138</f>
        <v>3875</v>
      </c>
      <c r="E42" s="9">
        <f>[1]Historicals!E138</f>
        <v>3600</v>
      </c>
      <c r="F42" s="9">
        <f>[1]Historicals!F138</f>
        <v>3925</v>
      </c>
      <c r="G42" s="9">
        <f>[1]Historicals!G138</f>
        <v>2899</v>
      </c>
      <c r="H42" s="9">
        <f>[1]Historicals!H138</f>
        <v>5089</v>
      </c>
      <c r="I42" s="9">
        <f>[1]Historicals!I138</f>
        <v>5114</v>
      </c>
      <c r="J42" s="61">
        <f t="shared" ref="J42:N42" si="44">I42*(1+J43)</f>
        <v>5114</v>
      </c>
      <c r="K42" s="61">
        <f t="shared" si="44"/>
        <v>5114</v>
      </c>
      <c r="L42" s="61">
        <f t="shared" si="44"/>
        <v>5114</v>
      </c>
      <c r="M42" s="61">
        <f t="shared" si="44"/>
        <v>5114</v>
      </c>
      <c r="N42" s="61">
        <f t="shared" si="44"/>
        <v>5114</v>
      </c>
    </row>
    <row r="43" spans="1:14" x14ac:dyDescent="0.45">
      <c r="A43" s="44" t="s">
        <v>129</v>
      </c>
      <c r="B43" s="45" t="str">
        <f t="shared" ref="B43:I43" si="45">+IFERROR(B42/A42-1,"nm")</f>
        <v>nm</v>
      </c>
      <c r="C43" s="45">
        <f t="shared" si="45"/>
        <v>3.2373113854595292E-2</v>
      </c>
      <c r="D43" s="45">
        <f t="shared" si="45"/>
        <v>2.9763486579856391E-2</v>
      </c>
      <c r="E43" s="45">
        <f t="shared" si="45"/>
        <v>-7.096774193548383E-2</v>
      </c>
      <c r="F43" s="45">
        <f t="shared" si="45"/>
        <v>9.0277777777777679E-2</v>
      </c>
      <c r="G43" s="45">
        <f t="shared" si="45"/>
        <v>-0.26140127388535028</v>
      </c>
      <c r="H43" s="45">
        <f t="shared" si="45"/>
        <v>0.75543290789927564</v>
      </c>
      <c r="I43" s="45">
        <f t="shared" si="45"/>
        <v>4.9125564943997002E-3</v>
      </c>
      <c r="J43" s="62">
        <v>0</v>
      </c>
      <c r="K43" s="62">
        <v>0</v>
      </c>
      <c r="L43" s="62">
        <v>0</v>
      </c>
      <c r="M43" s="62">
        <v>0</v>
      </c>
      <c r="N43" s="62">
        <v>0</v>
      </c>
    </row>
    <row r="44" spans="1:14" x14ac:dyDescent="0.45">
      <c r="A44" s="44" t="s">
        <v>131</v>
      </c>
      <c r="B44" s="45">
        <f>+IFERROR(B42/B$21,"nm")</f>
        <v>0.26528384279475981</v>
      </c>
      <c r="C44" s="45">
        <f t="shared" ref="C44:N44" si="46">+IFERROR(C42/C$21,"nm")</f>
        <v>0.25487672717420751</v>
      </c>
      <c r="D44" s="45">
        <f t="shared" si="46"/>
        <v>0.25466614090431128</v>
      </c>
      <c r="E44" s="45">
        <f t="shared" si="46"/>
        <v>0.24234264557388085</v>
      </c>
      <c r="F44" s="45">
        <f t="shared" si="46"/>
        <v>0.2468242988303358</v>
      </c>
      <c r="G44" s="45">
        <f t="shared" si="46"/>
        <v>0.20015189174261253</v>
      </c>
      <c r="H44" s="45">
        <f t="shared" si="46"/>
        <v>0.29623377379358518</v>
      </c>
      <c r="I44" s="45">
        <f t="shared" si="46"/>
        <v>0.27864654279954232</v>
      </c>
      <c r="J44" s="45">
        <f t="shared" si="46"/>
        <v>0.27864654279954232</v>
      </c>
      <c r="K44" s="45">
        <f t="shared" si="46"/>
        <v>0.27864654279954232</v>
      </c>
      <c r="L44" s="45">
        <f t="shared" si="46"/>
        <v>0.27864654279954232</v>
      </c>
      <c r="M44" s="45">
        <f t="shared" si="46"/>
        <v>0.27864654279954232</v>
      </c>
      <c r="N44" s="45">
        <f t="shared" si="46"/>
        <v>0.27864654279954232</v>
      </c>
    </row>
    <row r="45" spans="1:14" x14ac:dyDescent="0.45">
      <c r="A45" s="9" t="s">
        <v>135</v>
      </c>
      <c r="B45" s="9">
        <f>[1]Historicals!B160</f>
        <v>208</v>
      </c>
      <c r="C45" s="9">
        <f>[1]Historicals!C160</f>
        <v>242</v>
      </c>
      <c r="D45" s="9">
        <f>[1]Historicals!D160</f>
        <v>223</v>
      </c>
      <c r="E45" s="9">
        <f>[1]Historicals!E160</f>
        <v>196</v>
      </c>
      <c r="F45" s="9">
        <f>[1]Historicals!F160</f>
        <v>117</v>
      </c>
      <c r="G45" s="9">
        <f>[1]Historicals!G160</f>
        <v>110</v>
      </c>
      <c r="H45" s="9">
        <f>[1]Historicals!H160</f>
        <v>98</v>
      </c>
      <c r="I45" s="9">
        <f>[1]Historicals!I160</f>
        <v>146</v>
      </c>
      <c r="J45" s="61">
        <f>I45*(1+J46)</f>
        <v>146</v>
      </c>
      <c r="K45" s="61">
        <f t="shared" ref="K45:N45" si="47">J45*(1+K46)</f>
        <v>146</v>
      </c>
      <c r="L45" s="61">
        <f t="shared" si="47"/>
        <v>146</v>
      </c>
      <c r="M45" s="61">
        <f t="shared" si="47"/>
        <v>146</v>
      </c>
      <c r="N45" s="61">
        <f t="shared" si="47"/>
        <v>146</v>
      </c>
    </row>
    <row r="46" spans="1:14" x14ac:dyDescent="0.45">
      <c r="A46" s="44" t="s">
        <v>129</v>
      </c>
      <c r="B46" s="45" t="str">
        <f t="shared" ref="B46:I46" si="48">+IFERROR(B45/A45-1,"nm")</f>
        <v>nm</v>
      </c>
      <c r="C46" s="45">
        <f t="shared" si="48"/>
        <v>0.16346153846153855</v>
      </c>
      <c r="D46" s="45">
        <f t="shared" si="48"/>
        <v>-7.8512396694214837E-2</v>
      </c>
      <c r="E46" s="45">
        <f t="shared" si="48"/>
        <v>-0.12107623318385652</v>
      </c>
      <c r="F46" s="45">
        <f t="shared" si="48"/>
        <v>-0.40306122448979587</v>
      </c>
      <c r="G46" s="45">
        <f t="shared" si="48"/>
        <v>-5.9829059829059839E-2</v>
      </c>
      <c r="H46" s="45">
        <f t="shared" si="48"/>
        <v>-0.10909090909090913</v>
      </c>
      <c r="I46" s="45">
        <f t="shared" si="48"/>
        <v>0.48979591836734704</v>
      </c>
      <c r="J46" s="62">
        <v>0</v>
      </c>
      <c r="K46" s="62">
        <v>0</v>
      </c>
      <c r="L46" s="62">
        <v>0</v>
      </c>
      <c r="M46" s="62">
        <v>0</v>
      </c>
      <c r="N46" s="62">
        <v>0</v>
      </c>
    </row>
    <row r="47" spans="1:14" x14ac:dyDescent="0.45">
      <c r="A47" s="44" t="s">
        <v>133</v>
      </c>
      <c r="B47" s="45">
        <f>+IFERROR(B45/B$21,"nm")</f>
        <v>1.5138282387190683E-2</v>
      </c>
      <c r="C47" s="45">
        <f t="shared" ref="C47:I47" si="49">+IFERROR(C45/C$21,"nm")</f>
        <v>1.6391221891086428E-2</v>
      </c>
      <c r="D47" s="45">
        <f t="shared" si="49"/>
        <v>1.4655625657202945E-2</v>
      </c>
      <c r="E47" s="45">
        <f t="shared" si="49"/>
        <v>1.3194210703466847E-2</v>
      </c>
      <c r="F47" s="45">
        <f t="shared" si="49"/>
        <v>7.3575650861526856E-3</v>
      </c>
      <c r="G47" s="45">
        <f t="shared" si="49"/>
        <v>7.5945871306268989E-3</v>
      </c>
      <c r="H47" s="45">
        <f t="shared" si="49"/>
        <v>5.7046393852960009E-3</v>
      </c>
      <c r="I47" s="45">
        <f t="shared" si="49"/>
        <v>7.9551027080041418E-3</v>
      </c>
      <c r="J47" s="60">
        <f>+IFERROR(J45/J$21,"nm")</f>
        <v>7.9551027080041418E-3</v>
      </c>
      <c r="K47" s="60">
        <f t="shared" ref="K47:N47" si="50">+IFERROR(K45/K$21,"nm")</f>
        <v>7.9551027080041418E-3</v>
      </c>
      <c r="L47" s="60">
        <f t="shared" si="50"/>
        <v>7.9551027080041418E-3</v>
      </c>
      <c r="M47" s="60">
        <f t="shared" si="50"/>
        <v>7.9551027080041418E-3</v>
      </c>
      <c r="N47" s="60">
        <f t="shared" si="50"/>
        <v>7.9551027080041418E-3</v>
      </c>
    </row>
    <row r="48" spans="1:14" x14ac:dyDescent="0.45">
      <c r="A48" s="9" t="s">
        <v>141</v>
      </c>
      <c r="B48" s="9">
        <f>[1]Historicals!B149</f>
        <v>632</v>
      </c>
      <c r="C48" s="9">
        <f>[1]Historicals!C149</f>
        <v>742</v>
      </c>
      <c r="D48" s="9">
        <f>[1]Historicals!D149</f>
        <v>819</v>
      </c>
      <c r="E48" s="9">
        <f>[1]Historicals!E149</f>
        <v>848</v>
      </c>
      <c r="F48" s="9">
        <f>[1]Historicals!F149</f>
        <v>814</v>
      </c>
      <c r="G48" s="9">
        <f>[1]Historicals!G149</f>
        <v>645</v>
      </c>
      <c r="H48" s="9">
        <f>[1]Historicals!H149</f>
        <v>617</v>
      </c>
      <c r="I48" s="9">
        <f>[1]Historicals!I149</f>
        <v>639</v>
      </c>
      <c r="J48" s="61">
        <f>I48*(1+J49)</f>
        <v>639</v>
      </c>
      <c r="K48" s="61">
        <f t="shared" ref="K48:N48" si="51">J48*(1+K49)</f>
        <v>639</v>
      </c>
      <c r="L48" s="61">
        <f t="shared" si="51"/>
        <v>639</v>
      </c>
      <c r="M48" s="61">
        <f t="shared" si="51"/>
        <v>639</v>
      </c>
      <c r="N48" s="61">
        <f t="shared" si="51"/>
        <v>639</v>
      </c>
    </row>
    <row r="49" spans="1:14" x14ac:dyDescent="0.45">
      <c r="A49" s="44" t="s">
        <v>129</v>
      </c>
      <c r="B49" s="45" t="str">
        <f t="shared" ref="B49:I49" si="52">+IFERROR(B48/A48-1,"nm")</f>
        <v>nm</v>
      </c>
      <c r="C49" s="45">
        <f t="shared" si="52"/>
        <v>0.17405063291139244</v>
      </c>
      <c r="D49" s="45">
        <f t="shared" si="52"/>
        <v>0.10377358490566047</v>
      </c>
      <c r="E49" s="45">
        <f t="shared" si="52"/>
        <v>3.5409035409035505E-2</v>
      </c>
      <c r="F49" s="45">
        <f t="shared" si="52"/>
        <v>-4.0094339622641528E-2</v>
      </c>
      <c r="G49" s="45">
        <f t="shared" si="52"/>
        <v>-0.20761670761670759</v>
      </c>
      <c r="H49" s="45">
        <f t="shared" si="52"/>
        <v>-4.3410852713178349E-2</v>
      </c>
      <c r="I49" s="45">
        <f t="shared" si="52"/>
        <v>3.5656401944894611E-2</v>
      </c>
      <c r="J49" s="62">
        <v>0</v>
      </c>
      <c r="K49" s="62">
        <v>0</v>
      </c>
      <c r="L49" s="62">
        <v>0</v>
      </c>
      <c r="M49" s="62">
        <v>0</v>
      </c>
      <c r="N49" s="62">
        <v>0</v>
      </c>
    </row>
    <row r="50" spans="1:14" x14ac:dyDescent="0.45">
      <c r="A50" s="44" t="s">
        <v>133</v>
      </c>
      <c r="B50" s="45">
        <f>+IFERROR(B48/B$21,"nm")</f>
        <v>4.599708879184862E-2</v>
      </c>
      <c r="C50" s="45">
        <f t="shared" ref="C50:I50" si="53">+IFERROR(C48/C$21,"nm")</f>
        <v>5.0257382823083174E-2</v>
      </c>
      <c r="D50" s="45">
        <f t="shared" si="53"/>
        <v>5.3824921135646686E-2</v>
      </c>
      <c r="E50" s="45">
        <f t="shared" si="53"/>
        <v>5.7085156512958597E-2</v>
      </c>
      <c r="F50" s="45">
        <f t="shared" si="53"/>
        <v>5.1188529744686205E-2</v>
      </c>
      <c r="G50" s="45">
        <f t="shared" si="53"/>
        <v>4.4531897265948632E-2</v>
      </c>
      <c r="H50" s="45">
        <f t="shared" si="53"/>
        <v>3.5915943884975841E-2</v>
      </c>
      <c r="I50" s="45">
        <f t="shared" si="53"/>
        <v>3.4817196098730456E-2</v>
      </c>
      <c r="J50" s="60">
        <f>+IFERROR(J48/J$21,"nm")</f>
        <v>3.4817196098730456E-2</v>
      </c>
      <c r="K50" s="60">
        <f t="shared" ref="K50:N50" si="54">+IFERROR(K48/K$21,"nm")</f>
        <v>3.4817196098730456E-2</v>
      </c>
      <c r="L50" s="60">
        <f t="shared" si="54"/>
        <v>3.4817196098730456E-2</v>
      </c>
      <c r="M50" s="60">
        <f t="shared" si="54"/>
        <v>3.4817196098730456E-2</v>
      </c>
      <c r="N50" s="60">
        <f t="shared" si="54"/>
        <v>3.4817196098730456E-2</v>
      </c>
    </row>
    <row r="51" spans="1:14" x14ac:dyDescent="0.45">
      <c r="A51" s="41" t="str">
        <f>[1]Historicals!A115</f>
        <v>Europe, Middle East &amp; Africa</v>
      </c>
      <c r="B51" s="41"/>
      <c r="C51" s="41"/>
      <c r="D51" s="41"/>
      <c r="E51" s="41"/>
      <c r="F51" s="41"/>
      <c r="G51" s="41"/>
      <c r="H51" s="41"/>
      <c r="I51" s="41"/>
      <c r="J51" s="37"/>
      <c r="K51" s="37"/>
      <c r="L51" s="37"/>
      <c r="M51" s="37"/>
      <c r="N51" s="37"/>
    </row>
    <row r="52" spans="1:14" x14ac:dyDescent="0.45">
      <c r="A52" s="9" t="s">
        <v>136</v>
      </c>
      <c r="B52" s="9">
        <f>[1]Historicals!B115</f>
        <v>7126</v>
      </c>
      <c r="C52" s="9">
        <f>[1]Historicals!C115</f>
        <v>7315</v>
      </c>
      <c r="D52" s="9">
        <f>[1]Historicals!D115</f>
        <v>7970</v>
      </c>
      <c r="E52" s="9">
        <f>[1]Historicals!E115</f>
        <v>9242</v>
      </c>
      <c r="F52" s="9">
        <f>[1]Historicals!F115</f>
        <v>9812</v>
      </c>
      <c r="G52" s="9">
        <f>[1]Historicals!G115</f>
        <v>9347</v>
      </c>
      <c r="H52" s="9">
        <f>[1]Historicals!H115</f>
        <v>11456</v>
      </c>
      <c r="I52" s="9">
        <f>[1]Historicals!I115</f>
        <v>12479</v>
      </c>
      <c r="J52" s="61">
        <f>I52*(1+J53)</f>
        <v>12479</v>
      </c>
      <c r="K52" s="61">
        <f t="shared" ref="K52:N52" si="55">J52*(1+K53)</f>
        <v>12479</v>
      </c>
      <c r="L52" s="61">
        <f t="shared" si="55"/>
        <v>12479</v>
      </c>
      <c r="M52" s="61">
        <f t="shared" si="55"/>
        <v>12479</v>
      </c>
      <c r="N52" s="61">
        <f t="shared" si="55"/>
        <v>12479</v>
      </c>
    </row>
    <row r="53" spans="1:14" x14ac:dyDescent="0.45">
      <c r="A53" s="42" t="s">
        <v>129</v>
      </c>
      <c r="B53" s="45" t="str">
        <f t="shared" ref="B53:I55" si="56">+IFERROR(B52/A52-1,"nm")</f>
        <v>nm</v>
      </c>
      <c r="C53" s="45">
        <f t="shared" si="56"/>
        <v>2.6522593320235766E-2</v>
      </c>
      <c r="D53" s="45">
        <f t="shared" si="56"/>
        <v>8.9542036910458034E-2</v>
      </c>
      <c r="E53" s="45">
        <f t="shared" si="56"/>
        <v>0.15959849435382689</v>
      </c>
      <c r="F53" s="45">
        <f t="shared" si="56"/>
        <v>6.1674962129409261E-2</v>
      </c>
      <c r="G53" s="45">
        <f t="shared" si="56"/>
        <v>-4.7390949857317621E-2</v>
      </c>
      <c r="H53" s="45">
        <f t="shared" si="56"/>
        <v>0.22563389322777372</v>
      </c>
      <c r="I53" s="45">
        <f t="shared" si="56"/>
        <v>8.9298184357541999E-2</v>
      </c>
      <c r="J53" s="62">
        <v>0</v>
      </c>
      <c r="K53" s="62">
        <v>0</v>
      </c>
      <c r="L53" s="62">
        <v>0</v>
      </c>
      <c r="M53" s="62">
        <v>0</v>
      </c>
      <c r="N53" s="62">
        <v>0</v>
      </c>
    </row>
    <row r="54" spans="1:14" x14ac:dyDescent="0.45">
      <c r="A54" s="43" t="s">
        <v>113</v>
      </c>
      <c r="B54" s="3">
        <f>[1]Historicals!B116</f>
        <v>4703</v>
      </c>
      <c r="C54" s="3">
        <f>[1]Historicals!C116</f>
        <v>4867</v>
      </c>
      <c r="D54" s="3">
        <f>[1]Historicals!D116</f>
        <v>5192</v>
      </c>
      <c r="E54" s="3">
        <f>[1]Historicals!E116</f>
        <v>5875</v>
      </c>
      <c r="F54" s="3">
        <f>[1]Historicals!F116</f>
        <v>6293</v>
      </c>
      <c r="G54" s="3">
        <f>[1]Historicals!G116</f>
        <v>5892</v>
      </c>
      <c r="H54" s="3">
        <f>[1]Historicals!H116</f>
        <v>6970</v>
      </c>
      <c r="I54" s="3">
        <f>[1]Historicals!I116</f>
        <v>7388</v>
      </c>
      <c r="J54" s="3">
        <f>+I54*(1+J55)</f>
        <v>7388</v>
      </c>
      <c r="K54" s="3">
        <f t="shared" ref="K54:N54" si="57">+J54*(1+K55)</f>
        <v>7388</v>
      </c>
      <c r="L54" s="3">
        <f t="shared" si="57"/>
        <v>7388</v>
      </c>
      <c r="M54" s="3">
        <f t="shared" si="57"/>
        <v>7388</v>
      </c>
      <c r="N54" s="3">
        <f t="shared" si="57"/>
        <v>7388</v>
      </c>
    </row>
    <row r="55" spans="1:14" x14ac:dyDescent="0.45">
      <c r="A55" s="42" t="s">
        <v>129</v>
      </c>
      <c r="B55" s="45" t="str">
        <f t="shared" si="56"/>
        <v>nm</v>
      </c>
      <c r="C55" s="45">
        <f t="shared" si="56"/>
        <v>3.4871358707208255E-2</v>
      </c>
      <c r="D55" s="45">
        <f t="shared" si="56"/>
        <v>6.6776248202177868E-2</v>
      </c>
      <c r="E55" s="45">
        <f t="shared" si="56"/>
        <v>0.1315485362095532</v>
      </c>
      <c r="F55" s="45">
        <f t="shared" si="56"/>
        <v>7.1148936170212673E-2</v>
      </c>
      <c r="G55" s="45">
        <f t="shared" si="56"/>
        <v>-6.3721595423486432E-2</v>
      </c>
      <c r="H55" s="45">
        <f t="shared" si="56"/>
        <v>0.18295994568907004</v>
      </c>
      <c r="I55" s="45">
        <f t="shared" si="56"/>
        <v>5.9971305595408975E-2</v>
      </c>
      <c r="J55" s="62">
        <v>0</v>
      </c>
      <c r="K55" s="62">
        <v>0</v>
      </c>
      <c r="L55" s="62">
        <v>0</v>
      </c>
      <c r="M55" s="62">
        <v>0</v>
      </c>
      <c r="N55" s="62">
        <v>0</v>
      </c>
    </row>
    <row r="56" spans="1:14" x14ac:dyDescent="0.45">
      <c r="A56" s="42" t="s">
        <v>137</v>
      </c>
      <c r="B56" s="45">
        <f>[1]Historicals!B188</f>
        <v>0</v>
      </c>
      <c r="C56" s="45">
        <f>[1]Historicals!C188</f>
        <v>3.4871358707208165E-2</v>
      </c>
      <c r="D56" s="45">
        <f>[1]Historicals!D188</f>
        <v>6.6776248202177937E-2</v>
      </c>
      <c r="E56" s="45">
        <f>[1]Historicals!E188</f>
        <v>0.13154853620955315</v>
      </c>
      <c r="F56" s="45">
        <f>[1]Historicals!F188</f>
        <v>7.114893617021277E-2</v>
      </c>
      <c r="G56" s="45">
        <f>[1]Historicals!G188</f>
        <v>-6.3721595423486418E-2</v>
      </c>
      <c r="H56" s="45">
        <f>[1]Historicals!H188</f>
        <v>0.18295994568906992</v>
      </c>
      <c r="I56" s="45">
        <f>[1]Historicals!I188</f>
        <v>0.09</v>
      </c>
      <c r="J56" s="62">
        <v>0</v>
      </c>
      <c r="K56" s="62">
        <v>0</v>
      </c>
      <c r="L56" s="62">
        <v>0</v>
      </c>
      <c r="M56" s="62">
        <v>0</v>
      </c>
      <c r="N56" s="62">
        <v>0</v>
      </c>
    </row>
    <row r="57" spans="1:14" x14ac:dyDescent="0.45">
      <c r="A57" s="42" t="s">
        <v>138</v>
      </c>
      <c r="B57" s="45" t="str">
        <f t="shared" ref="B57:I57" si="58">+IFERROR(B55-B56,"nm")</f>
        <v>nm</v>
      </c>
      <c r="C57" s="45">
        <f t="shared" si="58"/>
        <v>9.0205620750793969E-17</v>
      </c>
      <c r="D57" s="45">
        <f t="shared" si="58"/>
        <v>-6.9388939039072284E-17</v>
      </c>
      <c r="E57" s="45">
        <f t="shared" si="58"/>
        <v>5.5511151231257827E-17</v>
      </c>
      <c r="F57" s="45">
        <f t="shared" si="58"/>
        <v>-9.7144514654701197E-17</v>
      </c>
      <c r="G57" s="45">
        <f t="shared" si="58"/>
        <v>-1.3877787807814457E-17</v>
      </c>
      <c r="H57" s="45">
        <f t="shared" si="58"/>
        <v>1.1102230246251565E-16</v>
      </c>
      <c r="I57" s="45">
        <f t="shared" si="58"/>
        <v>-3.0028694404591022E-2</v>
      </c>
      <c r="J57" s="45">
        <f>+IFERROR(J55-J56,"nm")</f>
        <v>0</v>
      </c>
      <c r="K57" s="45">
        <f t="shared" ref="K57:N57" si="59">+IFERROR(K55-K56,"nm")</f>
        <v>0</v>
      </c>
      <c r="L57" s="45">
        <f t="shared" si="59"/>
        <v>0</v>
      </c>
      <c r="M57" s="45">
        <f t="shared" si="59"/>
        <v>0</v>
      </c>
      <c r="N57" s="45">
        <f t="shared" si="59"/>
        <v>0</v>
      </c>
    </row>
    <row r="58" spans="1:14" x14ac:dyDescent="0.45">
      <c r="A58" s="43" t="s">
        <v>114</v>
      </c>
      <c r="B58" s="3">
        <f>[1]Historicals!B117</f>
        <v>2051</v>
      </c>
      <c r="C58" s="3">
        <f>[1]Historicals!C117</f>
        <v>2091</v>
      </c>
      <c r="D58" s="3">
        <f>[1]Historicals!D117</f>
        <v>2395</v>
      </c>
      <c r="E58" s="3">
        <f>[1]Historicals!E117</f>
        <v>2940</v>
      </c>
      <c r="F58" s="3">
        <f>[1]Historicals!F117</f>
        <v>3087</v>
      </c>
      <c r="G58" s="3">
        <f>[1]Historicals!G117</f>
        <v>3053</v>
      </c>
      <c r="H58" s="3">
        <f>[1]Historicals!H117</f>
        <v>3996</v>
      </c>
      <c r="I58" s="3">
        <f>[1]Historicals!I117</f>
        <v>4527</v>
      </c>
      <c r="J58" s="3">
        <f>+I58*(1+J59)</f>
        <v>4527</v>
      </c>
      <c r="K58" s="3">
        <f t="shared" ref="K58:N58" si="60">+J58*(1+K59)</f>
        <v>4527</v>
      </c>
      <c r="L58" s="3">
        <f t="shared" si="60"/>
        <v>4527</v>
      </c>
      <c r="M58" s="3">
        <f t="shared" si="60"/>
        <v>4527</v>
      </c>
      <c r="N58" s="3">
        <f t="shared" si="60"/>
        <v>4527</v>
      </c>
    </row>
    <row r="59" spans="1:14" x14ac:dyDescent="0.45">
      <c r="A59" s="42" t="s">
        <v>129</v>
      </c>
      <c r="B59" s="45" t="str">
        <f t="shared" ref="B59:I59" si="61">+IFERROR(B58/A58-1,"nm")</f>
        <v>nm</v>
      </c>
      <c r="C59" s="45">
        <f t="shared" si="61"/>
        <v>1.9502681618722484E-2</v>
      </c>
      <c r="D59" s="45">
        <f t="shared" si="61"/>
        <v>0.14538498326159721</v>
      </c>
      <c r="E59" s="45">
        <f t="shared" si="61"/>
        <v>0.22755741127348639</v>
      </c>
      <c r="F59" s="45">
        <f t="shared" si="61"/>
        <v>5.0000000000000044E-2</v>
      </c>
      <c r="G59" s="45">
        <f t="shared" si="61"/>
        <v>-1.1013929381276322E-2</v>
      </c>
      <c r="H59" s="45">
        <f t="shared" si="61"/>
        <v>0.30887651490337364</v>
      </c>
      <c r="I59" s="45">
        <f t="shared" si="61"/>
        <v>0.13288288288288297</v>
      </c>
      <c r="J59" s="62">
        <v>0</v>
      </c>
      <c r="K59" s="62">
        <v>0</v>
      </c>
      <c r="L59" s="62">
        <v>0</v>
      </c>
      <c r="M59" s="62">
        <v>0</v>
      </c>
      <c r="N59" s="62">
        <v>0</v>
      </c>
    </row>
    <row r="60" spans="1:14" x14ac:dyDescent="0.45">
      <c r="A60" s="42" t="s">
        <v>137</v>
      </c>
      <c r="B60" s="45">
        <f>[1]Historicals!B189</f>
        <v>0</v>
      </c>
      <c r="C60" s="45">
        <f>[1]Historicals!C189</f>
        <v>1.9502681618722574E-2</v>
      </c>
      <c r="D60" s="45">
        <f>[1]Historicals!D189</f>
        <v>0.14538498326159732</v>
      </c>
      <c r="E60" s="45">
        <f>[1]Historicals!E189</f>
        <v>0.22755741127348644</v>
      </c>
      <c r="F60" s="45">
        <f>[1]Historicals!F189</f>
        <v>0.05</v>
      </c>
      <c r="G60" s="45">
        <f>[1]Historicals!G189</f>
        <v>-1.101392938127632E-2</v>
      </c>
      <c r="H60" s="45">
        <f>[1]Historicals!H189</f>
        <v>0.30887651490337376</v>
      </c>
      <c r="I60" s="45">
        <f>[1]Historicals!I189</f>
        <v>0.16</v>
      </c>
      <c r="J60" s="62">
        <v>0</v>
      </c>
      <c r="K60" s="62">
        <v>0</v>
      </c>
      <c r="L60" s="62">
        <v>0</v>
      </c>
      <c r="M60" s="62">
        <v>0</v>
      </c>
      <c r="N60" s="62">
        <v>0</v>
      </c>
    </row>
    <row r="61" spans="1:14" x14ac:dyDescent="0.45">
      <c r="A61" s="42" t="s">
        <v>138</v>
      </c>
      <c r="B61" s="45" t="str">
        <f>+IFERROR(B59-B60,"nm")</f>
        <v>nm</v>
      </c>
      <c r="C61" s="45">
        <f t="shared" ref="C61:I61" si="62">+IFERROR(C59-C60,"nm")</f>
        <v>-9.0205620750793969E-17</v>
      </c>
      <c r="D61" s="45">
        <f t="shared" si="62"/>
        <v>-1.1102230246251565E-16</v>
      </c>
      <c r="E61" s="45">
        <f t="shared" si="62"/>
        <v>-5.5511151231257827E-17</v>
      </c>
      <c r="F61" s="45">
        <f t="shared" si="62"/>
        <v>4.163336342344337E-17</v>
      </c>
      <c r="G61" s="45">
        <f t="shared" si="62"/>
        <v>-1.7347234759768071E-18</v>
      </c>
      <c r="H61" s="45">
        <f t="shared" si="62"/>
        <v>-1.1102230246251565E-16</v>
      </c>
      <c r="I61" s="45">
        <f t="shared" si="62"/>
        <v>-2.7117117117117034E-2</v>
      </c>
      <c r="J61" s="45">
        <f>+IFERROR(J59-J60,"nm")</f>
        <v>0</v>
      </c>
      <c r="K61" s="45">
        <f t="shared" ref="K61:N61" si="63">+IFERROR(K59-K60,"nm")</f>
        <v>0</v>
      </c>
      <c r="L61" s="45">
        <f t="shared" si="63"/>
        <v>0</v>
      </c>
      <c r="M61" s="45">
        <f t="shared" si="63"/>
        <v>0</v>
      </c>
      <c r="N61" s="45">
        <f t="shared" si="63"/>
        <v>0</v>
      </c>
    </row>
    <row r="62" spans="1:14" x14ac:dyDescent="0.45">
      <c r="A62" s="43" t="s">
        <v>115</v>
      </c>
      <c r="B62">
        <f>[1]Historicals!B118</f>
        <v>372</v>
      </c>
      <c r="C62">
        <f>[1]Historicals!C118</f>
        <v>357</v>
      </c>
      <c r="D62">
        <f>[1]Historicals!D118</f>
        <v>383</v>
      </c>
      <c r="E62">
        <f>[1]Historicals!E118</f>
        <v>427</v>
      </c>
      <c r="F62">
        <f>[1]Historicals!F118</f>
        <v>432</v>
      </c>
      <c r="G62">
        <f>[1]Historicals!G118</f>
        <v>402</v>
      </c>
      <c r="H62">
        <f>[1]Historicals!H118</f>
        <v>490</v>
      </c>
      <c r="I62">
        <f>[1]Historicals!I118</f>
        <v>564</v>
      </c>
      <c r="J62" s="3">
        <f>+I62*(1+J63)</f>
        <v>564</v>
      </c>
      <c r="K62" s="3">
        <f t="shared" ref="K62:N62" si="64">+J62*(1+K63)</f>
        <v>564</v>
      </c>
      <c r="L62" s="3">
        <f t="shared" si="64"/>
        <v>564</v>
      </c>
      <c r="M62" s="3">
        <f t="shared" si="64"/>
        <v>564</v>
      </c>
      <c r="N62" s="3">
        <f t="shared" si="64"/>
        <v>564</v>
      </c>
    </row>
    <row r="63" spans="1:14" x14ac:dyDescent="0.45">
      <c r="A63" s="42" t="s">
        <v>129</v>
      </c>
      <c r="B63" s="45" t="str">
        <f>+IFERROR(B62/A62-1,"nm")</f>
        <v>nm</v>
      </c>
      <c r="C63" s="45">
        <f t="shared" ref="C63:I63" si="65">+IFERROR(C62/B62-1,"nm")</f>
        <v>-4.0322580645161255E-2</v>
      </c>
      <c r="D63" s="45">
        <f t="shared" si="65"/>
        <v>7.2829131652661028E-2</v>
      </c>
      <c r="E63" s="45">
        <f t="shared" si="65"/>
        <v>0.11488250652741505</v>
      </c>
      <c r="F63" s="45">
        <f t="shared" si="65"/>
        <v>1.1709601873536313E-2</v>
      </c>
      <c r="G63" s="45">
        <f t="shared" si="65"/>
        <v>-6.944444444444442E-2</v>
      </c>
      <c r="H63" s="45">
        <f t="shared" si="65"/>
        <v>0.21890547263681581</v>
      </c>
      <c r="I63" s="45">
        <f t="shared" si="65"/>
        <v>0.15102040816326534</v>
      </c>
      <c r="J63" s="62">
        <v>0</v>
      </c>
      <c r="K63" s="62">
        <v>0</v>
      </c>
      <c r="L63" s="62">
        <v>0</v>
      </c>
      <c r="M63" s="62">
        <v>0</v>
      </c>
      <c r="N63" s="62">
        <v>0</v>
      </c>
    </row>
    <row r="64" spans="1:14" x14ac:dyDescent="0.45">
      <c r="A64" s="42" t="s">
        <v>137</v>
      </c>
      <c r="B64" s="45">
        <f>[1]Historicals!B190</f>
        <v>0</v>
      </c>
      <c r="C64" s="45">
        <f>[1]Historicals!C190</f>
        <v>-4.0322580645161289E-2</v>
      </c>
      <c r="D64" s="45">
        <f>[1]Historicals!D190</f>
        <v>7.2829131652661069E-2</v>
      </c>
      <c r="E64" s="45">
        <f>[1]Historicals!E190</f>
        <v>0.11488250652741515</v>
      </c>
      <c r="F64" s="45">
        <f>[1]Historicals!F190</f>
        <v>1.1709601873536301E-2</v>
      </c>
      <c r="G64" s="45">
        <f>[1]Historicals!G190</f>
        <v>-6.9444444444444448E-2</v>
      </c>
      <c r="H64" s="45">
        <f>[1]Historicals!H190</f>
        <v>0.21890547263681592</v>
      </c>
      <c r="I64" s="45">
        <f>[1]Historicals!I190</f>
        <v>0.17</v>
      </c>
      <c r="J64" s="62">
        <v>0</v>
      </c>
      <c r="K64" s="62">
        <v>0</v>
      </c>
      <c r="L64" s="62">
        <v>0</v>
      </c>
      <c r="M64" s="62">
        <v>0</v>
      </c>
      <c r="N64" s="62">
        <v>0</v>
      </c>
    </row>
    <row r="65" spans="1:14" x14ac:dyDescent="0.45">
      <c r="A65" s="42" t="s">
        <v>138</v>
      </c>
      <c r="B65" s="45" t="str">
        <f t="shared" ref="B65:I65" si="66">+IFERROR(B63-B64,"nm")</f>
        <v>nm</v>
      </c>
      <c r="C65" s="45">
        <f t="shared" si="66"/>
        <v>3.4694469519536142E-17</v>
      </c>
      <c r="D65" s="45">
        <f t="shared" si="66"/>
        <v>-4.163336342344337E-17</v>
      </c>
      <c r="E65" s="45">
        <f t="shared" si="66"/>
        <v>-9.7144514654701197E-17</v>
      </c>
      <c r="F65" s="45">
        <f t="shared" si="66"/>
        <v>1.214306433183765E-17</v>
      </c>
      <c r="G65" s="45">
        <f t="shared" si="66"/>
        <v>2.7755575615628914E-17</v>
      </c>
      <c r="H65" s="45">
        <f t="shared" si="66"/>
        <v>-1.1102230246251565E-16</v>
      </c>
      <c r="I65" s="45">
        <f t="shared" si="66"/>
        <v>-1.8979591836734672E-2</v>
      </c>
      <c r="J65" s="45">
        <f>+IFERROR(J63-J64,"nm")</f>
        <v>0</v>
      </c>
      <c r="K65" s="45">
        <f t="shared" ref="K65:N65" si="67">+IFERROR(K63-K64,"nm")</f>
        <v>0</v>
      </c>
      <c r="L65" s="45">
        <f t="shared" si="67"/>
        <v>0</v>
      </c>
      <c r="M65" s="45">
        <f t="shared" si="67"/>
        <v>0</v>
      </c>
      <c r="N65" s="45">
        <f t="shared" si="67"/>
        <v>0</v>
      </c>
    </row>
    <row r="66" spans="1:14" x14ac:dyDescent="0.45">
      <c r="A66" s="9" t="s">
        <v>130</v>
      </c>
      <c r="B66" s="46">
        <f t="shared" ref="B66:I66" si="68">+B73+B69</f>
        <v>1611</v>
      </c>
      <c r="C66" s="46">
        <f t="shared" si="68"/>
        <v>1808</v>
      </c>
      <c r="D66" s="46">
        <f t="shared" si="68"/>
        <v>1613</v>
      </c>
      <c r="E66" s="46">
        <f t="shared" si="68"/>
        <v>1703</v>
      </c>
      <c r="F66" s="46">
        <f t="shared" si="68"/>
        <v>2106</v>
      </c>
      <c r="G66" s="46">
        <f t="shared" si="68"/>
        <v>1673</v>
      </c>
      <c r="H66" s="46">
        <f t="shared" si="68"/>
        <v>2571</v>
      </c>
      <c r="I66" s="46">
        <f t="shared" si="68"/>
        <v>3427</v>
      </c>
      <c r="J66" s="61">
        <f>I66*(1+J67)</f>
        <v>3427</v>
      </c>
      <c r="K66" s="61">
        <f t="shared" ref="K66:N66" si="69">J66*(1+K67)</f>
        <v>3427</v>
      </c>
      <c r="L66" s="61">
        <f t="shared" si="69"/>
        <v>3427</v>
      </c>
      <c r="M66" s="61">
        <f t="shared" si="69"/>
        <v>3427</v>
      </c>
      <c r="N66" s="61">
        <f t="shared" si="69"/>
        <v>3427</v>
      </c>
    </row>
    <row r="67" spans="1:14" x14ac:dyDescent="0.45">
      <c r="A67" s="44" t="s">
        <v>129</v>
      </c>
      <c r="B67" s="45" t="str">
        <f t="shared" ref="B67:I67" si="70">+IFERROR(B66/A66-1,"nm")</f>
        <v>nm</v>
      </c>
      <c r="C67" s="45">
        <f t="shared" si="70"/>
        <v>0.12228429546865294</v>
      </c>
      <c r="D67" s="45">
        <f t="shared" si="70"/>
        <v>-0.10785398230088494</v>
      </c>
      <c r="E67" s="45">
        <f t="shared" si="70"/>
        <v>5.5796652200867936E-2</v>
      </c>
      <c r="F67" s="45">
        <f t="shared" si="70"/>
        <v>0.23664122137404586</v>
      </c>
      <c r="G67" s="45">
        <f t="shared" si="70"/>
        <v>-0.20560303893637222</v>
      </c>
      <c r="H67" s="45">
        <f t="shared" si="70"/>
        <v>0.53676031081888831</v>
      </c>
      <c r="I67" s="45">
        <f t="shared" si="70"/>
        <v>0.33294437961882539</v>
      </c>
      <c r="J67" s="62">
        <v>0</v>
      </c>
      <c r="K67" s="62">
        <v>0</v>
      </c>
      <c r="L67" s="62">
        <v>0</v>
      </c>
      <c r="M67" s="62">
        <v>0</v>
      </c>
      <c r="N67" s="62">
        <v>0</v>
      </c>
    </row>
    <row r="68" spans="1:14" x14ac:dyDescent="0.45">
      <c r="A68" s="44" t="s">
        <v>131</v>
      </c>
      <c r="B68" s="45">
        <f>+IFERROR(B66/B$52,"nm")</f>
        <v>0.22607353353915241</v>
      </c>
      <c r="C68" s="45">
        <f t="shared" ref="C68:I68" si="71">+IFERROR(C66/C$52,"nm")</f>
        <v>0.24716336295283664</v>
      </c>
      <c r="D68" s="45">
        <f t="shared" si="71"/>
        <v>0.20238393977415309</v>
      </c>
      <c r="E68" s="45">
        <f t="shared" si="71"/>
        <v>0.18426747457260334</v>
      </c>
      <c r="F68" s="45">
        <f t="shared" si="71"/>
        <v>0.21463514064410924</v>
      </c>
      <c r="G68" s="45">
        <f t="shared" si="71"/>
        <v>0.17898791055953783</v>
      </c>
      <c r="H68" s="45">
        <f t="shared" si="71"/>
        <v>0.22442388268156424</v>
      </c>
      <c r="I68" s="45">
        <f t="shared" si="71"/>
        <v>0.27462136389133746</v>
      </c>
      <c r="J68" s="45">
        <f>+IFERROR(J66/J$52,"nm")</f>
        <v>0.27462136389133746</v>
      </c>
      <c r="K68" s="45">
        <f t="shared" ref="K68:N68" si="72">+IFERROR(K66/K$52,"nm")</f>
        <v>0.27462136389133746</v>
      </c>
      <c r="L68" s="45">
        <f t="shared" si="72"/>
        <v>0.27462136389133746</v>
      </c>
      <c r="M68" s="45">
        <f t="shared" si="72"/>
        <v>0.27462136389133746</v>
      </c>
      <c r="N68" s="45">
        <f t="shared" si="72"/>
        <v>0.27462136389133746</v>
      </c>
    </row>
    <row r="69" spans="1:14" x14ac:dyDescent="0.45">
      <c r="A69" s="9" t="s">
        <v>132</v>
      </c>
      <c r="B69" s="1">
        <f>[1]Historicals!B172</f>
        <v>87</v>
      </c>
      <c r="C69" s="1">
        <f>[1]Historicals!C172</f>
        <v>85</v>
      </c>
      <c r="D69" s="1">
        <f>[1]Historicals!D172</f>
        <v>106</v>
      </c>
      <c r="E69" s="1">
        <f>[1]Historicals!E172</f>
        <v>116</v>
      </c>
      <c r="F69" s="1">
        <f>[1]Historicals!F172</f>
        <v>111</v>
      </c>
      <c r="G69" s="1">
        <f>[1]Historicals!G172</f>
        <v>132</v>
      </c>
      <c r="H69" s="1">
        <f>[1]Historicals!H172</f>
        <v>136</v>
      </c>
      <c r="I69" s="1">
        <f>[1]Historicals!I172</f>
        <v>134</v>
      </c>
      <c r="J69" s="61">
        <f>I69*(1+J70)</f>
        <v>134</v>
      </c>
      <c r="K69" s="61">
        <f t="shared" ref="K69:N69" si="73">J69*(1+K70)</f>
        <v>134</v>
      </c>
      <c r="L69" s="61">
        <f t="shared" si="73"/>
        <v>134</v>
      </c>
      <c r="M69" s="61">
        <f t="shared" si="73"/>
        <v>134</v>
      </c>
      <c r="N69" s="61">
        <f t="shared" si="73"/>
        <v>134</v>
      </c>
    </row>
    <row r="70" spans="1:14" x14ac:dyDescent="0.45">
      <c r="A70" s="44" t="s">
        <v>129</v>
      </c>
      <c r="B70" s="45" t="str">
        <f>+IFERROR(B69/A69-1,"nm")</f>
        <v>nm</v>
      </c>
      <c r="C70" s="45">
        <f t="shared" ref="C70:I70" si="74">+IFERROR(C69/B69-1,"nm")</f>
        <v>-2.2988505747126409E-2</v>
      </c>
      <c r="D70" s="45">
        <f t="shared" si="74"/>
        <v>0.24705882352941178</v>
      </c>
      <c r="E70" s="45">
        <f t="shared" si="74"/>
        <v>9.4339622641509413E-2</v>
      </c>
      <c r="F70" s="45">
        <f t="shared" si="74"/>
        <v>-4.31034482758621E-2</v>
      </c>
      <c r="G70" s="45">
        <f t="shared" si="74"/>
        <v>0.18918918918918926</v>
      </c>
      <c r="H70" s="45">
        <f t="shared" si="74"/>
        <v>3.0303030303030276E-2</v>
      </c>
      <c r="I70" s="45">
        <f t="shared" si="74"/>
        <v>-1.4705882352941124E-2</v>
      </c>
      <c r="J70" s="62">
        <v>0</v>
      </c>
      <c r="K70" s="62">
        <v>0</v>
      </c>
      <c r="L70" s="62">
        <v>0</v>
      </c>
      <c r="M70" s="62">
        <v>0</v>
      </c>
      <c r="N70" s="62">
        <v>0</v>
      </c>
    </row>
    <row r="71" spans="1:14" x14ac:dyDescent="0.45">
      <c r="A71" s="44" t="s">
        <v>133</v>
      </c>
      <c r="B71" s="45">
        <f>+IFERROR(B69/B$52,"nm")</f>
        <v>1.2208812798203761E-2</v>
      </c>
      <c r="C71" s="45">
        <f t="shared" ref="C71:I71" si="75">+IFERROR(C69/C$52,"nm")</f>
        <v>1.1619958988380041E-2</v>
      </c>
      <c r="D71" s="45">
        <f t="shared" si="75"/>
        <v>1.3299874529485571E-2</v>
      </c>
      <c r="E71" s="45">
        <f t="shared" si="75"/>
        <v>1.2551395801774508E-2</v>
      </c>
      <c r="F71" s="45">
        <f t="shared" si="75"/>
        <v>1.1312678353037097E-2</v>
      </c>
      <c r="G71" s="45">
        <f t="shared" si="75"/>
        <v>1.4122178239007167E-2</v>
      </c>
      <c r="H71" s="45">
        <f t="shared" si="75"/>
        <v>1.1871508379888268E-2</v>
      </c>
      <c r="I71" s="45">
        <f t="shared" si="75"/>
        <v>1.0738039907043834E-2</v>
      </c>
      <c r="J71" s="45">
        <f>+IFERROR(J69/J$52,"nm")</f>
        <v>1.0738039907043834E-2</v>
      </c>
      <c r="K71" s="45">
        <f t="shared" ref="K71:N71" si="76">+IFERROR(K69/K$52,"nm")</f>
        <v>1.0738039907043834E-2</v>
      </c>
      <c r="L71" s="45">
        <f t="shared" si="76"/>
        <v>1.0738039907043834E-2</v>
      </c>
      <c r="M71" s="45">
        <f t="shared" si="76"/>
        <v>1.0738039907043834E-2</v>
      </c>
      <c r="N71" s="45">
        <f t="shared" si="76"/>
        <v>1.0738039907043834E-2</v>
      </c>
    </row>
    <row r="72" spans="1:14" x14ac:dyDescent="0.45">
      <c r="A72" s="44" t="s">
        <v>140</v>
      </c>
      <c r="B72" s="45">
        <f>+IFERROR(B69/B79,"nm")</f>
        <v>0.1746987951807229</v>
      </c>
      <c r="C72" s="45">
        <f t="shared" ref="C72:I72" si="77">+IFERROR(C69/C79,"nm")</f>
        <v>0.13302034428794993</v>
      </c>
      <c r="D72" s="45">
        <f t="shared" si="77"/>
        <v>0.14950634696755993</v>
      </c>
      <c r="E72" s="45">
        <f t="shared" si="77"/>
        <v>0.13663133097762073</v>
      </c>
      <c r="F72" s="45">
        <f t="shared" si="77"/>
        <v>0.11948331539289558</v>
      </c>
      <c r="G72" s="45">
        <f t="shared" si="77"/>
        <v>0.14915254237288136</v>
      </c>
      <c r="H72" s="45">
        <f t="shared" si="77"/>
        <v>0.1384928716904277</v>
      </c>
      <c r="I72" s="45">
        <f t="shared" si="77"/>
        <v>0.14565217391304347</v>
      </c>
      <c r="J72" s="45">
        <f>+IFERROR(J69/J79,"nm")</f>
        <v>0.14565217391304347</v>
      </c>
      <c r="K72" s="45">
        <f t="shared" ref="K72:N72" si="78">+IFERROR(K69/K79,"nm")</f>
        <v>0.14565217391304347</v>
      </c>
      <c r="L72" s="45">
        <f t="shared" si="78"/>
        <v>0.14565217391304347</v>
      </c>
      <c r="M72" s="45">
        <f t="shared" si="78"/>
        <v>0.14565217391304347</v>
      </c>
      <c r="N72" s="45">
        <f t="shared" si="78"/>
        <v>0.14565217391304347</v>
      </c>
    </row>
    <row r="73" spans="1:14" x14ac:dyDescent="0.45">
      <c r="A73" s="9" t="s">
        <v>134</v>
      </c>
      <c r="B73" s="9">
        <f>[1]Historicals!B139</f>
        <v>1524</v>
      </c>
      <c r="C73" s="9">
        <f>[1]Historicals!C139</f>
        <v>1723</v>
      </c>
      <c r="D73" s="9">
        <f>[1]Historicals!D139</f>
        <v>1507</v>
      </c>
      <c r="E73" s="9">
        <f>[1]Historicals!E139</f>
        <v>1587</v>
      </c>
      <c r="F73" s="9">
        <f>[1]Historicals!F139</f>
        <v>1995</v>
      </c>
      <c r="G73" s="9">
        <f>[1]Historicals!G139</f>
        <v>1541</v>
      </c>
      <c r="H73" s="9">
        <f>[1]Historicals!H139</f>
        <v>2435</v>
      </c>
      <c r="I73" s="9">
        <f>[1]Historicals!I139</f>
        <v>3293</v>
      </c>
      <c r="J73" s="61">
        <f>I73*(1+J74)</f>
        <v>3293</v>
      </c>
      <c r="K73" s="61">
        <f t="shared" ref="K73:N73" si="79">J73*(1+K74)</f>
        <v>3293</v>
      </c>
      <c r="L73" s="61">
        <f t="shared" si="79"/>
        <v>3293</v>
      </c>
      <c r="M73" s="61">
        <f t="shared" si="79"/>
        <v>3293</v>
      </c>
      <c r="N73" s="61">
        <f t="shared" si="79"/>
        <v>3293</v>
      </c>
    </row>
    <row r="74" spans="1:14" x14ac:dyDescent="0.45">
      <c r="A74" s="44" t="s">
        <v>129</v>
      </c>
      <c r="B74" s="45" t="str">
        <f t="shared" ref="B74:I74" si="80">+IFERROR(B73/A73-1,"nm")</f>
        <v>nm</v>
      </c>
      <c r="C74" s="45">
        <f t="shared" si="80"/>
        <v>0.13057742782152237</v>
      </c>
      <c r="D74" s="45">
        <f t="shared" si="80"/>
        <v>-0.12536273940800924</v>
      </c>
      <c r="E74" s="45">
        <f t="shared" si="80"/>
        <v>5.3085600530855981E-2</v>
      </c>
      <c r="F74" s="45">
        <f t="shared" si="80"/>
        <v>0.25708884688090738</v>
      </c>
      <c r="G74" s="45">
        <f t="shared" si="80"/>
        <v>-0.22756892230576442</v>
      </c>
      <c r="H74" s="45">
        <f t="shared" si="80"/>
        <v>0.58014276443867629</v>
      </c>
      <c r="I74" s="45">
        <f t="shared" si="80"/>
        <v>0.3523613963039014</v>
      </c>
      <c r="J74" s="62">
        <v>0</v>
      </c>
      <c r="K74" s="62">
        <v>0</v>
      </c>
      <c r="L74" s="62">
        <v>0</v>
      </c>
      <c r="M74" s="62">
        <v>0</v>
      </c>
      <c r="N74" s="62">
        <v>0</v>
      </c>
    </row>
    <row r="75" spans="1:14" x14ac:dyDescent="0.45">
      <c r="A75" s="44" t="s">
        <v>131</v>
      </c>
      <c r="B75" s="45">
        <f>+IFERROR(B73/B$52,"nm")</f>
        <v>0.21386472074094864</v>
      </c>
      <c r="C75" s="45">
        <f t="shared" ref="C75:I75" si="81">+IFERROR(C73/C$52,"nm")</f>
        <v>0.23554340396445658</v>
      </c>
      <c r="D75" s="45">
        <f t="shared" si="81"/>
        <v>0.1890840652446675</v>
      </c>
      <c r="E75" s="45">
        <f t="shared" si="81"/>
        <v>0.17171607877082881</v>
      </c>
      <c r="F75" s="45">
        <f t="shared" si="81"/>
        <v>0.20332246229107215</v>
      </c>
      <c r="G75" s="45">
        <f t="shared" si="81"/>
        <v>0.16486573232053064</v>
      </c>
      <c r="H75" s="45">
        <f t="shared" si="81"/>
        <v>0.21255237430167598</v>
      </c>
      <c r="I75" s="45">
        <f t="shared" si="81"/>
        <v>0.26388332398429359</v>
      </c>
      <c r="J75" s="45">
        <f>+IFERROR(J73/J$52,"nm")</f>
        <v>0.26388332398429359</v>
      </c>
      <c r="K75" s="45">
        <f t="shared" ref="K75:N75" si="82">+IFERROR(K73/K$52,"nm")</f>
        <v>0.26388332398429359</v>
      </c>
      <c r="L75" s="45">
        <f t="shared" si="82"/>
        <v>0.26388332398429359</v>
      </c>
      <c r="M75" s="45">
        <f t="shared" si="82"/>
        <v>0.26388332398429359</v>
      </c>
      <c r="N75" s="45">
        <f t="shared" si="82"/>
        <v>0.26388332398429359</v>
      </c>
    </row>
    <row r="76" spans="1:14" x14ac:dyDescent="0.45">
      <c r="A76" s="9" t="s">
        <v>135</v>
      </c>
      <c r="B76" s="1">
        <f>[1]Historicals!B161</f>
        <v>236</v>
      </c>
      <c r="C76" s="1">
        <f>[1]Historicals!C161</f>
        <v>234</v>
      </c>
      <c r="D76" s="1">
        <f>[1]Historicals!D161</f>
        <v>173</v>
      </c>
      <c r="E76" s="1">
        <f>[1]Historicals!E161</f>
        <v>240</v>
      </c>
      <c r="F76" s="1">
        <f>[1]Historicals!F161</f>
        <v>233</v>
      </c>
      <c r="G76" s="1">
        <f>[1]Historicals!G161</f>
        <v>139</v>
      </c>
      <c r="H76" s="1">
        <f>[1]Historicals!H161</f>
        <v>153</v>
      </c>
      <c r="I76" s="1">
        <f>[1]Historicals!I161</f>
        <v>197</v>
      </c>
      <c r="J76" s="61">
        <f>I76*(1+J77)</f>
        <v>197</v>
      </c>
      <c r="K76" s="61">
        <f t="shared" ref="K76:N76" si="83">J76*(1+K77)</f>
        <v>197</v>
      </c>
      <c r="L76" s="61">
        <f t="shared" si="83"/>
        <v>197</v>
      </c>
      <c r="M76" s="61">
        <f t="shared" si="83"/>
        <v>197</v>
      </c>
      <c r="N76" s="61">
        <f t="shared" si="83"/>
        <v>197</v>
      </c>
    </row>
    <row r="77" spans="1:14" x14ac:dyDescent="0.45">
      <c r="A77" s="44" t="s">
        <v>129</v>
      </c>
      <c r="B77" s="45" t="str">
        <f t="shared" ref="B77:I77" si="84">+IFERROR(B76/A76-1,"nm")</f>
        <v>nm</v>
      </c>
      <c r="C77" s="45">
        <f t="shared" si="84"/>
        <v>-8.4745762711864181E-3</v>
      </c>
      <c r="D77" s="45">
        <f t="shared" si="84"/>
        <v>-0.26068376068376065</v>
      </c>
      <c r="E77" s="45">
        <f t="shared" si="84"/>
        <v>0.38728323699421963</v>
      </c>
      <c r="F77" s="45">
        <f t="shared" si="84"/>
        <v>-2.9166666666666674E-2</v>
      </c>
      <c r="G77" s="45">
        <f t="shared" si="84"/>
        <v>-0.40343347639484983</v>
      </c>
      <c r="H77" s="45">
        <f t="shared" si="84"/>
        <v>0.10071942446043169</v>
      </c>
      <c r="I77" s="45">
        <f t="shared" si="84"/>
        <v>0.28758169934640532</v>
      </c>
      <c r="J77" s="62">
        <v>0</v>
      </c>
      <c r="K77" s="62">
        <v>0</v>
      </c>
      <c r="L77" s="62">
        <v>0</v>
      </c>
      <c r="M77" s="62">
        <v>0</v>
      </c>
      <c r="N77" s="62">
        <v>0</v>
      </c>
    </row>
    <row r="78" spans="1:14" x14ac:dyDescent="0.45">
      <c r="A78" s="44" t="s">
        <v>133</v>
      </c>
      <c r="B78" s="45">
        <f>+IFERROR(B76/B$52,"nm")</f>
        <v>3.3118158854897557E-2</v>
      </c>
      <c r="C78" s="45">
        <f t="shared" ref="C78:I78" si="85">+IFERROR(C76/C$52,"nm")</f>
        <v>3.1989063568010935E-2</v>
      </c>
      <c r="D78" s="45">
        <f t="shared" si="85"/>
        <v>2.1706398996235884E-2</v>
      </c>
      <c r="E78" s="45">
        <f t="shared" si="85"/>
        <v>2.5968405107119671E-2</v>
      </c>
      <c r="F78" s="45">
        <f t="shared" si="85"/>
        <v>2.3746432939258051E-2</v>
      </c>
      <c r="G78" s="45">
        <f t="shared" si="85"/>
        <v>1.4871081630469669E-2</v>
      </c>
      <c r="H78" s="45">
        <f t="shared" si="85"/>
        <v>1.3355446927374302E-2</v>
      </c>
      <c r="I78" s="45">
        <f t="shared" si="85"/>
        <v>1.5786521355877874E-2</v>
      </c>
      <c r="J78" s="60">
        <f>+IFERROR(J76/J$52,"nm")</f>
        <v>1.5786521355877874E-2</v>
      </c>
      <c r="K78" s="60">
        <f t="shared" ref="K78:N78" si="86">+IFERROR(K76/K$52,"nm")</f>
        <v>1.5786521355877874E-2</v>
      </c>
      <c r="L78" s="60">
        <f t="shared" si="86"/>
        <v>1.5786521355877874E-2</v>
      </c>
      <c r="M78" s="60">
        <f t="shared" si="86"/>
        <v>1.5786521355877874E-2</v>
      </c>
      <c r="N78" s="60">
        <f t="shared" si="86"/>
        <v>1.5786521355877874E-2</v>
      </c>
    </row>
    <row r="79" spans="1:14" x14ac:dyDescent="0.45">
      <c r="A79" s="9" t="s">
        <v>141</v>
      </c>
      <c r="B79" s="9">
        <f>[1]Historicals!B150</f>
        <v>498</v>
      </c>
      <c r="C79" s="9">
        <f>[1]Historicals!C150</f>
        <v>639</v>
      </c>
      <c r="D79" s="9">
        <f>[1]Historicals!D150</f>
        <v>709</v>
      </c>
      <c r="E79" s="9">
        <f>[1]Historicals!E150</f>
        <v>849</v>
      </c>
      <c r="F79" s="9">
        <f>[1]Historicals!F150</f>
        <v>929</v>
      </c>
      <c r="G79" s="9">
        <f>[1]Historicals!G150</f>
        <v>885</v>
      </c>
      <c r="H79" s="9">
        <f>[1]Historicals!H150</f>
        <v>982</v>
      </c>
      <c r="I79" s="9">
        <f>[1]Historicals!I150</f>
        <v>920</v>
      </c>
      <c r="J79" s="61">
        <f>I79*(1+J80)</f>
        <v>920</v>
      </c>
      <c r="K79" s="61">
        <f t="shared" ref="K79:N79" si="87">J79*(1+K80)</f>
        <v>920</v>
      </c>
      <c r="L79" s="61">
        <f t="shared" si="87"/>
        <v>920</v>
      </c>
      <c r="M79" s="61">
        <f t="shared" si="87"/>
        <v>920</v>
      </c>
      <c r="N79" s="61">
        <f t="shared" si="87"/>
        <v>920</v>
      </c>
    </row>
    <row r="80" spans="1:14" x14ac:dyDescent="0.45">
      <c r="A80" s="44" t="s">
        <v>129</v>
      </c>
      <c r="B80" s="45" t="str">
        <f t="shared" ref="B80:I80" si="88">+IFERROR(B79/A79-1,"nm")</f>
        <v>nm</v>
      </c>
      <c r="C80" s="45">
        <f t="shared" si="88"/>
        <v>0.2831325301204819</v>
      </c>
      <c r="D80" s="45">
        <f t="shared" si="88"/>
        <v>0.10954616588419408</v>
      </c>
      <c r="E80" s="45">
        <f t="shared" si="88"/>
        <v>0.19746121297602248</v>
      </c>
      <c r="F80" s="45">
        <f t="shared" si="88"/>
        <v>9.4228504122497059E-2</v>
      </c>
      <c r="G80" s="45">
        <f t="shared" si="88"/>
        <v>-4.7362755651237931E-2</v>
      </c>
      <c r="H80" s="45">
        <f t="shared" si="88"/>
        <v>0.1096045197740112</v>
      </c>
      <c r="I80" s="45">
        <f t="shared" si="88"/>
        <v>-6.313645621181263E-2</v>
      </c>
      <c r="J80" s="62">
        <v>0</v>
      </c>
      <c r="K80" s="62">
        <v>0</v>
      </c>
      <c r="L80" s="62">
        <v>0</v>
      </c>
      <c r="M80" s="62">
        <v>0</v>
      </c>
      <c r="N80" s="62">
        <v>0</v>
      </c>
    </row>
    <row r="81" spans="1:14" x14ac:dyDescent="0.45">
      <c r="A81" s="44" t="s">
        <v>133</v>
      </c>
      <c r="B81" s="45">
        <f>+IFERROR(B79/B$52,"nm")</f>
        <v>6.9884928431097393E-2</v>
      </c>
      <c r="C81" s="45">
        <f t="shared" ref="C81:I81" si="89">+IFERROR(C79/C$52,"nm")</f>
        <v>8.7354750512645254E-2</v>
      </c>
      <c r="D81" s="45">
        <f t="shared" si="89"/>
        <v>8.8958594730238399E-2</v>
      </c>
      <c r="E81" s="45">
        <f t="shared" si="89"/>
        <v>9.1863233066435832E-2</v>
      </c>
      <c r="F81" s="45">
        <f t="shared" si="89"/>
        <v>9.4679983693436609E-2</v>
      </c>
      <c r="G81" s="45">
        <f t="shared" si="89"/>
        <v>9.4682785920616241E-2</v>
      </c>
      <c r="H81" s="45">
        <f t="shared" si="89"/>
        <v>8.5719273743016758E-2</v>
      </c>
      <c r="I81" s="45">
        <f t="shared" si="89"/>
        <v>7.37238560782114E-2</v>
      </c>
      <c r="J81" s="60">
        <f>+IFERROR(J79/J$52,"nm")</f>
        <v>7.37238560782114E-2</v>
      </c>
      <c r="K81" s="60">
        <f t="shared" ref="K81:N81" si="90">+IFERROR(K79/K$52,"nm")</f>
        <v>7.37238560782114E-2</v>
      </c>
      <c r="L81" s="60">
        <f t="shared" si="90"/>
        <v>7.37238560782114E-2</v>
      </c>
      <c r="M81" s="60">
        <f t="shared" si="90"/>
        <v>7.37238560782114E-2</v>
      </c>
      <c r="N81" s="60">
        <f t="shared" si="90"/>
        <v>7.37238560782114E-2</v>
      </c>
    </row>
    <row r="82" spans="1:14" x14ac:dyDescent="0.45">
      <c r="A82" s="41" t="str">
        <f>[1]Historicals!A119</f>
        <v>Greater China</v>
      </c>
      <c r="B82" s="41"/>
      <c r="C82" s="41"/>
      <c r="D82" s="41"/>
      <c r="E82" s="41"/>
      <c r="F82" s="41"/>
      <c r="G82" s="41"/>
      <c r="H82" s="41"/>
      <c r="I82" s="41"/>
      <c r="J82" s="41"/>
      <c r="K82" s="37"/>
      <c r="L82" s="37"/>
      <c r="M82" s="37"/>
      <c r="N82" s="37"/>
    </row>
    <row r="83" spans="1:14" x14ac:dyDescent="0.45">
      <c r="A83" s="9" t="s">
        <v>136</v>
      </c>
      <c r="B83" s="9">
        <f>[1]Historicals!B119</f>
        <v>3067</v>
      </c>
      <c r="C83" s="9">
        <f>[1]Historicals!C119</f>
        <v>3785</v>
      </c>
      <c r="D83" s="9">
        <f>[1]Historicals!D119</f>
        <v>4237</v>
      </c>
      <c r="E83" s="9">
        <f>[1]Historicals!E119</f>
        <v>5134</v>
      </c>
      <c r="F83" s="9">
        <f>[1]Historicals!F119</f>
        <v>6208</v>
      </c>
      <c r="G83" s="9">
        <f>[1]Historicals!G119</f>
        <v>6679</v>
      </c>
      <c r="H83" s="9">
        <f>[1]Historicals!H119</f>
        <v>8290</v>
      </c>
      <c r="I83" s="9">
        <f>[1]Historicals!I119</f>
        <v>7547</v>
      </c>
      <c r="J83" s="61">
        <f>I83*(1+J84)</f>
        <v>7547</v>
      </c>
      <c r="K83" s="61">
        <f t="shared" ref="K83:N83" si="91">J83*(1+K84)</f>
        <v>7547</v>
      </c>
      <c r="L83" s="61">
        <f t="shared" si="91"/>
        <v>7547</v>
      </c>
      <c r="M83" s="61">
        <f t="shared" si="91"/>
        <v>7547</v>
      </c>
      <c r="N83" s="61">
        <f t="shared" si="91"/>
        <v>7547</v>
      </c>
    </row>
    <row r="84" spans="1:14" x14ac:dyDescent="0.45">
      <c r="A84" s="42" t="s">
        <v>129</v>
      </c>
      <c r="B84" s="45" t="str">
        <f t="shared" ref="B84:I86" si="92">+IFERROR(B83/A83-1,"nm")</f>
        <v>nm</v>
      </c>
      <c r="C84" s="45">
        <f t="shared" si="92"/>
        <v>0.23410498858819695</v>
      </c>
      <c r="D84" s="45">
        <f t="shared" si="92"/>
        <v>0.11941875825627468</v>
      </c>
      <c r="E84" s="45">
        <f t="shared" si="92"/>
        <v>0.21170639603493036</v>
      </c>
      <c r="F84" s="45">
        <f t="shared" si="92"/>
        <v>0.20919361121932223</v>
      </c>
      <c r="G84" s="45">
        <f t="shared" si="92"/>
        <v>7.5869845360824639E-2</v>
      </c>
      <c r="H84" s="45">
        <f t="shared" si="92"/>
        <v>0.24120377301991325</v>
      </c>
      <c r="I84" s="45">
        <f t="shared" si="92"/>
        <v>-8.9626055488540413E-2</v>
      </c>
      <c r="J84" s="62">
        <v>0</v>
      </c>
      <c r="K84" s="62">
        <v>0</v>
      </c>
      <c r="L84" s="62">
        <v>0</v>
      </c>
      <c r="M84" s="62">
        <v>0</v>
      </c>
      <c r="N84" s="62">
        <v>0</v>
      </c>
    </row>
    <row r="85" spans="1:14" x14ac:dyDescent="0.45">
      <c r="A85" s="43" t="s">
        <v>113</v>
      </c>
      <c r="B85" s="3">
        <f>[1]Historicals!B120</f>
        <v>2016</v>
      </c>
      <c r="C85" s="3">
        <f>[1]Historicals!C120</f>
        <v>2599</v>
      </c>
      <c r="D85" s="3">
        <f>[1]Historicals!D120</f>
        <v>2920</v>
      </c>
      <c r="E85" s="3">
        <f>[1]Historicals!E120</f>
        <v>3496</v>
      </c>
      <c r="F85" s="3">
        <f>[1]Historicals!F120</f>
        <v>4262</v>
      </c>
      <c r="G85" s="3">
        <f>[1]Historicals!G120</f>
        <v>4635</v>
      </c>
      <c r="H85" s="3">
        <f>[1]Historicals!H120</f>
        <v>5748</v>
      </c>
      <c r="I85" s="3">
        <f>[1]Historicals!I120</f>
        <v>5416</v>
      </c>
      <c r="J85" s="3">
        <f>+I85*(1+J86)</f>
        <v>5416</v>
      </c>
      <c r="K85" s="3">
        <f t="shared" ref="K85:N85" si="93">+J85*(1+K86)</f>
        <v>5416</v>
      </c>
      <c r="L85" s="3">
        <f t="shared" si="93"/>
        <v>5416</v>
      </c>
      <c r="M85" s="3">
        <f t="shared" si="93"/>
        <v>5416</v>
      </c>
      <c r="N85" s="3">
        <f t="shared" si="93"/>
        <v>5416</v>
      </c>
    </row>
    <row r="86" spans="1:14" x14ac:dyDescent="0.45">
      <c r="A86" s="42" t="s">
        <v>129</v>
      </c>
      <c r="B86" s="45" t="str">
        <f t="shared" si="92"/>
        <v>nm</v>
      </c>
      <c r="C86" s="45">
        <f t="shared" si="92"/>
        <v>0.28918650793650791</v>
      </c>
      <c r="D86" s="45">
        <f t="shared" si="92"/>
        <v>0.12350904193920731</v>
      </c>
      <c r="E86" s="45">
        <f t="shared" si="92"/>
        <v>0.19726027397260282</v>
      </c>
      <c r="F86" s="45">
        <f t="shared" si="92"/>
        <v>0.21910755148741412</v>
      </c>
      <c r="G86" s="45">
        <f t="shared" si="92"/>
        <v>8.7517597372125833E-2</v>
      </c>
      <c r="H86" s="45">
        <f t="shared" si="92"/>
        <v>0.24012944983818763</v>
      </c>
      <c r="I86" s="45">
        <f t="shared" si="92"/>
        <v>-5.7759220598469052E-2</v>
      </c>
      <c r="J86" s="62">
        <v>0</v>
      </c>
      <c r="K86" s="62">
        <v>0</v>
      </c>
      <c r="L86" s="62">
        <v>0</v>
      </c>
      <c r="M86" s="62">
        <v>0</v>
      </c>
      <c r="N86" s="62">
        <v>0</v>
      </c>
    </row>
    <row r="87" spans="1:14" x14ac:dyDescent="0.45">
      <c r="A87" s="42" t="s">
        <v>137</v>
      </c>
      <c r="B87" s="45">
        <f>[1]Historicals!B192</f>
        <v>0</v>
      </c>
      <c r="C87" s="45">
        <f>[1]Historicals!C192</f>
        <v>0.28918650793650796</v>
      </c>
      <c r="D87" s="45">
        <f>[1]Historicals!D192</f>
        <v>0.12350904193920739</v>
      </c>
      <c r="E87" s="45">
        <f>[1]Historicals!E192</f>
        <v>0.19726027397260273</v>
      </c>
      <c r="F87" s="45">
        <f>[1]Historicals!F192</f>
        <v>0.21910755148741418</v>
      </c>
      <c r="G87" s="45">
        <f>[1]Historicals!G192</f>
        <v>8.7517597372125763E-2</v>
      </c>
      <c r="H87" s="45">
        <f>[1]Historicals!H192</f>
        <v>0.24012944983818771</v>
      </c>
      <c r="I87" s="45">
        <f>[1]Historicals!I192</f>
        <v>-0.1</v>
      </c>
      <c r="J87" s="62">
        <v>0</v>
      </c>
      <c r="K87" s="62">
        <v>0</v>
      </c>
      <c r="L87" s="62">
        <v>0</v>
      </c>
      <c r="M87" s="62">
        <v>0</v>
      </c>
      <c r="N87" s="62">
        <v>0</v>
      </c>
    </row>
    <row r="88" spans="1:14" x14ac:dyDescent="0.45">
      <c r="A88" s="42" t="s">
        <v>138</v>
      </c>
      <c r="B88" s="45" t="str">
        <f>+IFERROR(B86-B87,"nm")</f>
        <v>nm</v>
      </c>
      <c r="C88" s="45">
        <f t="shared" ref="C88:I88" si="94">+IFERROR(C86-C87,"nm")</f>
        <v>-5.5511151231257827E-17</v>
      </c>
      <c r="D88" s="45">
        <f t="shared" si="94"/>
        <v>-8.3266726846886741E-17</v>
      </c>
      <c r="E88" s="45">
        <f t="shared" si="94"/>
        <v>8.3266726846886741E-17</v>
      </c>
      <c r="F88" s="45">
        <f t="shared" si="94"/>
        <v>-5.5511151231257827E-17</v>
      </c>
      <c r="G88" s="45">
        <f t="shared" si="94"/>
        <v>6.9388939039072284E-17</v>
      </c>
      <c r="H88" s="45">
        <f t="shared" si="94"/>
        <v>-8.3266726846886741E-17</v>
      </c>
      <c r="I88" s="45">
        <f t="shared" si="94"/>
        <v>4.2240779401530953E-2</v>
      </c>
      <c r="J88" s="45">
        <f>+IFERROR(J86-J87,"nm")</f>
        <v>0</v>
      </c>
      <c r="K88" s="45">
        <f t="shared" ref="K88:N88" si="95">+IFERROR(K86-K87,"nm")</f>
        <v>0</v>
      </c>
      <c r="L88" s="45">
        <f t="shared" si="95"/>
        <v>0</v>
      </c>
      <c r="M88" s="45">
        <f t="shared" si="95"/>
        <v>0</v>
      </c>
      <c r="N88" s="45">
        <f t="shared" si="95"/>
        <v>0</v>
      </c>
    </row>
    <row r="89" spans="1:14" x14ac:dyDescent="0.45">
      <c r="A89" s="43" t="s">
        <v>114</v>
      </c>
      <c r="B89" s="3">
        <f>[1]Historicals!B121</f>
        <v>925</v>
      </c>
      <c r="C89" s="3">
        <f>[1]Historicals!C121</f>
        <v>1055</v>
      </c>
      <c r="D89" s="3">
        <f>[1]Historicals!D121</f>
        <v>1188</v>
      </c>
      <c r="E89" s="3">
        <f>[1]Historicals!E121</f>
        <v>1508</v>
      </c>
      <c r="F89" s="3">
        <f>[1]Historicals!F121</f>
        <v>1808</v>
      </c>
      <c r="G89" s="3">
        <f>[1]Historicals!G121</f>
        <v>1896</v>
      </c>
      <c r="H89" s="3">
        <f>[1]Historicals!H121</f>
        <v>2347</v>
      </c>
      <c r="I89" s="3">
        <f>[1]Historicals!I121</f>
        <v>1938</v>
      </c>
      <c r="J89" s="3">
        <f>+I89*(1+J90)</f>
        <v>1938</v>
      </c>
      <c r="K89" s="3">
        <f t="shared" ref="K89:N89" si="96">+J89*(1+K90)</f>
        <v>1938</v>
      </c>
      <c r="L89" s="3">
        <f t="shared" si="96"/>
        <v>1938</v>
      </c>
      <c r="M89" s="3">
        <f t="shared" si="96"/>
        <v>1938</v>
      </c>
      <c r="N89" s="3">
        <f t="shared" si="96"/>
        <v>1938</v>
      </c>
    </row>
    <row r="90" spans="1:14" x14ac:dyDescent="0.45">
      <c r="A90" s="42" t="s">
        <v>129</v>
      </c>
      <c r="B90" s="45" t="str">
        <f t="shared" ref="B90:I90" si="97">+IFERROR(B89/A89-1,"nm")</f>
        <v>nm</v>
      </c>
      <c r="C90" s="45">
        <f t="shared" si="97"/>
        <v>0.14054054054054044</v>
      </c>
      <c r="D90" s="45">
        <f t="shared" si="97"/>
        <v>0.12606635071090055</v>
      </c>
      <c r="E90" s="45">
        <f t="shared" si="97"/>
        <v>0.26936026936026947</v>
      </c>
      <c r="F90" s="45">
        <f t="shared" si="97"/>
        <v>0.19893899204244025</v>
      </c>
      <c r="G90" s="45">
        <f t="shared" si="97"/>
        <v>4.8672566371681381E-2</v>
      </c>
      <c r="H90" s="45">
        <f t="shared" si="97"/>
        <v>0.2378691983122363</v>
      </c>
      <c r="I90" s="45">
        <f t="shared" si="97"/>
        <v>-0.17426501917341286</v>
      </c>
      <c r="J90" s="62">
        <v>0</v>
      </c>
      <c r="K90" s="62">
        <v>0</v>
      </c>
      <c r="L90" s="62">
        <v>0</v>
      </c>
      <c r="M90" s="62">
        <v>0</v>
      </c>
      <c r="N90" s="62">
        <v>0</v>
      </c>
    </row>
    <row r="91" spans="1:14" x14ac:dyDescent="0.45">
      <c r="A91" s="42" t="s">
        <v>137</v>
      </c>
      <c r="B91" s="45">
        <f>[1]Historicals!B193</f>
        <v>0</v>
      </c>
      <c r="C91" s="45">
        <f>[1]Historicals!C193</f>
        <v>0.14054054054054055</v>
      </c>
      <c r="D91" s="45">
        <f>[1]Historicals!D193</f>
        <v>0.12606635071090047</v>
      </c>
      <c r="E91" s="45">
        <f>[1]Historicals!E193</f>
        <v>0.26936026936026936</v>
      </c>
      <c r="F91" s="45">
        <f>[1]Historicals!F193</f>
        <v>0.19893899204244031</v>
      </c>
      <c r="G91" s="45">
        <f>[1]Historicals!G193</f>
        <v>4.8672566371681415E-2</v>
      </c>
      <c r="H91" s="45">
        <f>[1]Historicals!H193</f>
        <v>0.2378691983122363</v>
      </c>
      <c r="I91" s="45">
        <f>[1]Historicals!I193</f>
        <v>-0.21</v>
      </c>
      <c r="J91" s="62">
        <v>0</v>
      </c>
      <c r="K91" s="62">
        <v>0</v>
      </c>
      <c r="L91" s="62">
        <v>0</v>
      </c>
      <c r="M91" s="62">
        <v>0</v>
      </c>
      <c r="N91" s="62">
        <v>0</v>
      </c>
    </row>
    <row r="92" spans="1:14" x14ac:dyDescent="0.45">
      <c r="A92" s="42" t="s">
        <v>138</v>
      </c>
      <c r="B92" s="45" t="str">
        <f t="shared" ref="B92:I92" si="98">+IFERROR(B90-B91,"nm")</f>
        <v>nm</v>
      </c>
      <c r="C92" s="45">
        <f t="shared" si="98"/>
        <v>-1.1102230246251565E-16</v>
      </c>
      <c r="D92" s="45">
        <f t="shared" si="98"/>
        <v>8.3266726846886741E-17</v>
      </c>
      <c r="E92" s="45">
        <f t="shared" si="98"/>
        <v>1.1102230246251565E-16</v>
      </c>
      <c r="F92" s="45">
        <f t="shared" si="98"/>
        <v>-5.5511151231257827E-17</v>
      </c>
      <c r="G92" s="45">
        <f t="shared" si="98"/>
        <v>-3.4694469519536142E-17</v>
      </c>
      <c r="H92" s="45">
        <f t="shared" si="98"/>
        <v>0</v>
      </c>
      <c r="I92" s="45">
        <f t="shared" si="98"/>
        <v>3.5734980826587132E-2</v>
      </c>
      <c r="J92" s="45">
        <f>+IFERROR(J90-J91,"nm")</f>
        <v>0</v>
      </c>
      <c r="K92" s="45">
        <f t="shared" ref="K92:N92" si="99">+IFERROR(K90-K91,"nm")</f>
        <v>0</v>
      </c>
      <c r="L92" s="45">
        <f t="shared" si="99"/>
        <v>0</v>
      </c>
      <c r="M92" s="45">
        <f t="shared" si="99"/>
        <v>0</v>
      </c>
      <c r="N92" s="45">
        <f t="shared" si="99"/>
        <v>0</v>
      </c>
    </row>
    <row r="93" spans="1:14" x14ac:dyDescent="0.45">
      <c r="A93" s="43" t="s">
        <v>115</v>
      </c>
      <c r="B93">
        <f>[1]Historicals!B122</f>
        <v>126</v>
      </c>
      <c r="C93">
        <f>[1]Historicals!C122</f>
        <v>131</v>
      </c>
      <c r="D93">
        <f>[1]Historicals!D122</f>
        <v>129</v>
      </c>
      <c r="E93">
        <f>[1]Historicals!E122</f>
        <v>130</v>
      </c>
      <c r="F93">
        <f>[1]Historicals!F122</f>
        <v>138</v>
      </c>
      <c r="G93">
        <f>[1]Historicals!G122</f>
        <v>148</v>
      </c>
      <c r="H93">
        <f>[1]Historicals!H122</f>
        <v>195</v>
      </c>
      <c r="I93">
        <f>[1]Historicals!I122</f>
        <v>193</v>
      </c>
      <c r="J93" s="3">
        <f>+I93*(1+J94)</f>
        <v>193</v>
      </c>
      <c r="K93" s="3">
        <f t="shared" ref="K93:N93" si="100">+J93*(1+K94)</f>
        <v>193</v>
      </c>
      <c r="L93" s="3">
        <f t="shared" si="100"/>
        <v>193</v>
      </c>
      <c r="M93" s="3">
        <f t="shared" si="100"/>
        <v>193</v>
      </c>
      <c r="N93" s="3">
        <f t="shared" si="100"/>
        <v>193</v>
      </c>
    </row>
    <row r="94" spans="1:14" x14ac:dyDescent="0.45">
      <c r="A94" s="42" t="s">
        <v>129</v>
      </c>
      <c r="B94" s="45" t="str">
        <f t="shared" ref="B94:I94" si="101">+IFERROR(B93/A93-1,"nm")</f>
        <v>nm</v>
      </c>
      <c r="C94" s="45">
        <f t="shared" si="101"/>
        <v>3.9682539682539764E-2</v>
      </c>
      <c r="D94" s="45">
        <f t="shared" si="101"/>
        <v>-1.5267175572519109E-2</v>
      </c>
      <c r="E94" s="45">
        <f t="shared" si="101"/>
        <v>7.7519379844961378E-3</v>
      </c>
      <c r="F94" s="45">
        <f t="shared" si="101"/>
        <v>6.1538461538461542E-2</v>
      </c>
      <c r="G94" s="45">
        <f t="shared" si="101"/>
        <v>7.2463768115942129E-2</v>
      </c>
      <c r="H94" s="45">
        <f t="shared" si="101"/>
        <v>0.31756756756756754</v>
      </c>
      <c r="I94" s="45">
        <f t="shared" si="101"/>
        <v>-1.025641025641022E-2</v>
      </c>
      <c r="J94" s="62">
        <v>0</v>
      </c>
      <c r="K94" s="62">
        <v>0</v>
      </c>
      <c r="L94" s="62">
        <v>0</v>
      </c>
      <c r="M94" s="62">
        <v>0</v>
      </c>
      <c r="N94" s="62">
        <v>0</v>
      </c>
    </row>
    <row r="95" spans="1:14" x14ac:dyDescent="0.45">
      <c r="A95" s="42" t="s">
        <v>137</v>
      </c>
      <c r="B95" s="45">
        <f>[1]Historicals!B194</f>
        <v>0</v>
      </c>
      <c r="C95" s="45">
        <f>[1]Historicals!C194</f>
        <v>3.968253968253968E-2</v>
      </c>
      <c r="D95" s="45">
        <f>[1]Historicals!D194</f>
        <v>-1.5267175572519083E-2</v>
      </c>
      <c r="E95" s="45">
        <f>[1]Historicals!E194</f>
        <v>7.7519379844961239E-3</v>
      </c>
      <c r="F95" s="45">
        <f>[1]Historicals!F194</f>
        <v>6.1538461538461542E-2</v>
      </c>
      <c r="G95" s="45">
        <f>[1]Historicals!G194</f>
        <v>7.2463768115942032E-2</v>
      </c>
      <c r="H95" s="45">
        <f>[1]Historicals!H194</f>
        <v>0.31756756756756754</v>
      </c>
      <c r="I95" s="45">
        <f>[1]Historicals!I194</f>
        <v>-0.06</v>
      </c>
      <c r="J95" s="62">
        <v>0</v>
      </c>
      <c r="K95" s="62">
        <v>0</v>
      </c>
      <c r="L95" s="62">
        <v>0</v>
      </c>
      <c r="M95" s="62">
        <v>0</v>
      </c>
      <c r="N95" s="62">
        <v>0</v>
      </c>
    </row>
    <row r="96" spans="1:14" x14ac:dyDescent="0.45">
      <c r="A96" s="42" t="s">
        <v>138</v>
      </c>
      <c r="B96" s="45" t="str">
        <f t="shared" ref="B96:I96" si="102">+IFERROR(B94-B95,"nm")</f>
        <v>nm</v>
      </c>
      <c r="C96" s="45">
        <f t="shared" si="102"/>
        <v>8.3266726846886741E-17</v>
      </c>
      <c r="D96" s="45">
        <f t="shared" si="102"/>
        <v>-2.6020852139652106E-17</v>
      </c>
      <c r="E96" s="45">
        <f t="shared" si="102"/>
        <v>1.3877787807814457E-17</v>
      </c>
      <c r="F96" s="45">
        <f t="shared" si="102"/>
        <v>0</v>
      </c>
      <c r="G96" s="45">
        <f t="shared" si="102"/>
        <v>9.7144514654701197E-17</v>
      </c>
      <c r="H96" s="45">
        <f t="shared" si="102"/>
        <v>0</v>
      </c>
      <c r="I96" s="45">
        <f t="shared" si="102"/>
        <v>4.9743589743589778E-2</v>
      </c>
      <c r="J96" s="45">
        <f>+IFERROR(J94-J95,"nm")</f>
        <v>0</v>
      </c>
      <c r="K96" s="45">
        <f t="shared" ref="K96:N96" si="103">+IFERROR(K94-K95,"nm")</f>
        <v>0</v>
      </c>
      <c r="L96" s="45">
        <f t="shared" si="103"/>
        <v>0</v>
      </c>
      <c r="M96" s="45">
        <f t="shared" si="103"/>
        <v>0</v>
      </c>
      <c r="N96" s="45">
        <f t="shared" si="103"/>
        <v>0</v>
      </c>
    </row>
    <row r="97" spans="1:14" x14ac:dyDescent="0.45">
      <c r="A97" s="9" t="s">
        <v>130</v>
      </c>
      <c r="B97" s="46">
        <f t="shared" ref="B97:I97" si="104">+B104+B100</f>
        <v>1039</v>
      </c>
      <c r="C97" s="46">
        <f t="shared" si="104"/>
        <v>1420</v>
      </c>
      <c r="D97" s="46">
        <f t="shared" si="104"/>
        <v>1561</v>
      </c>
      <c r="E97" s="46">
        <f t="shared" si="104"/>
        <v>1863</v>
      </c>
      <c r="F97" s="46">
        <f t="shared" si="104"/>
        <v>2426</v>
      </c>
      <c r="G97" s="46">
        <f t="shared" si="104"/>
        <v>2534</v>
      </c>
      <c r="H97" s="46">
        <f t="shared" si="104"/>
        <v>3289</v>
      </c>
      <c r="I97" s="46">
        <f t="shared" si="104"/>
        <v>2406</v>
      </c>
      <c r="J97" s="61">
        <f>I97*(1+J98)</f>
        <v>2406</v>
      </c>
      <c r="K97" s="61">
        <f t="shared" ref="K97:N97" si="105">J97*(1+K98)</f>
        <v>2406</v>
      </c>
      <c r="L97" s="61">
        <f t="shared" si="105"/>
        <v>2406</v>
      </c>
      <c r="M97" s="61">
        <f t="shared" si="105"/>
        <v>2406</v>
      </c>
      <c r="N97" s="61">
        <f t="shared" si="105"/>
        <v>2406</v>
      </c>
    </row>
    <row r="98" spans="1:14" x14ac:dyDescent="0.45">
      <c r="A98" s="44" t="s">
        <v>129</v>
      </c>
      <c r="B98" s="45" t="str">
        <f t="shared" ref="B98:I98" si="106">+IFERROR(B97/A97-1,"nm")</f>
        <v>nm</v>
      </c>
      <c r="C98" s="45">
        <f t="shared" si="106"/>
        <v>0.36669874879692022</v>
      </c>
      <c r="D98" s="45">
        <f t="shared" si="106"/>
        <v>9.9295774647887303E-2</v>
      </c>
      <c r="E98" s="45">
        <f t="shared" si="106"/>
        <v>0.19346572709801402</v>
      </c>
      <c r="F98" s="45">
        <f t="shared" si="106"/>
        <v>0.3022007514761138</v>
      </c>
      <c r="G98" s="45">
        <f t="shared" si="106"/>
        <v>4.4517724649629109E-2</v>
      </c>
      <c r="H98" s="45">
        <f t="shared" si="106"/>
        <v>0.29794790844514596</v>
      </c>
      <c r="I98" s="45">
        <f t="shared" si="106"/>
        <v>-0.26847065977500761</v>
      </c>
      <c r="J98" s="62">
        <v>0</v>
      </c>
      <c r="K98" s="62">
        <v>0</v>
      </c>
      <c r="L98" s="62">
        <v>0</v>
      </c>
      <c r="M98" s="62">
        <v>0</v>
      </c>
      <c r="N98" s="62">
        <v>0</v>
      </c>
    </row>
    <row r="99" spans="1:14" x14ac:dyDescent="0.45">
      <c r="A99" s="44" t="s">
        <v>131</v>
      </c>
      <c r="B99" s="45">
        <f>+IFERROR(B97/B$83,"nm")</f>
        <v>0.33876752526899251</v>
      </c>
      <c r="C99" s="45">
        <f t="shared" ref="C99:I99" si="107">+IFERROR(C97/C$83,"nm")</f>
        <v>0.37516512549537651</v>
      </c>
      <c r="D99" s="45">
        <f t="shared" si="107"/>
        <v>0.36842105263157893</v>
      </c>
      <c r="E99" s="45">
        <f t="shared" si="107"/>
        <v>0.36287495130502534</v>
      </c>
      <c r="F99" s="45">
        <f t="shared" si="107"/>
        <v>0.3907860824742268</v>
      </c>
      <c r="G99" s="45">
        <f t="shared" si="107"/>
        <v>0.37939811349004343</v>
      </c>
      <c r="H99" s="45">
        <f t="shared" si="107"/>
        <v>0.39674306393244874</v>
      </c>
      <c r="I99" s="45">
        <f t="shared" si="107"/>
        <v>0.31880217304889358</v>
      </c>
      <c r="J99" s="45">
        <f>+IFERROR(J97/J$52,"nm")</f>
        <v>0.19280391056975718</v>
      </c>
      <c r="K99" s="45">
        <f t="shared" ref="K99:N99" si="108">+IFERROR(K97/K$52,"nm")</f>
        <v>0.19280391056975718</v>
      </c>
      <c r="L99" s="45">
        <f t="shared" si="108"/>
        <v>0.19280391056975718</v>
      </c>
      <c r="M99" s="45">
        <f t="shared" si="108"/>
        <v>0.19280391056975718</v>
      </c>
      <c r="N99" s="45">
        <f t="shared" si="108"/>
        <v>0.19280391056975718</v>
      </c>
    </row>
    <row r="100" spans="1:14" x14ac:dyDescent="0.45">
      <c r="A100" s="9" t="s">
        <v>132</v>
      </c>
      <c r="B100" s="1">
        <f>[1]Historicals!B173</f>
        <v>46</v>
      </c>
      <c r="C100" s="1">
        <f>[1]Historicals!C173</f>
        <v>48</v>
      </c>
      <c r="D100" s="1">
        <f>[1]Historicals!D173</f>
        <v>54</v>
      </c>
      <c r="E100" s="1">
        <f>[1]Historicals!E173</f>
        <v>56</v>
      </c>
      <c r="F100" s="1">
        <f>[1]Historicals!F173</f>
        <v>50</v>
      </c>
      <c r="G100" s="1">
        <f>[1]Historicals!G173</f>
        <v>44</v>
      </c>
      <c r="H100" s="1">
        <f>[1]Historicals!H173</f>
        <v>46</v>
      </c>
      <c r="I100" s="1">
        <f>[1]Historicals!I173</f>
        <v>41</v>
      </c>
      <c r="J100" s="61">
        <f>I100*(1+J101)</f>
        <v>41</v>
      </c>
      <c r="K100" s="61">
        <f t="shared" ref="K100:N100" si="109">J100*(1+K101)</f>
        <v>41</v>
      </c>
      <c r="L100" s="61">
        <f t="shared" si="109"/>
        <v>41</v>
      </c>
      <c r="M100" s="61">
        <f t="shared" si="109"/>
        <v>41</v>
      </c>
      <c r="N100" s="61">
        <f t="shared" si="109"/>
        <v>41</v>
      </c>
    </row>
    <row r="101" spans="1:14" x14ac:dyDescent="0.45">
      <c r="A101" s="44" t="s">
        <v>129</v>
      </c>
      <c r="B101" s="45" t="str">
        <f t="shared" ref="B101:I101" si="110">+IFERROR(B100/A100-1,"nm")</f>
        <v>nm</v>
      </c>
      <c r="C101" s="45">
        <f t="shared" si="110"/>
        <v>4.3478260869565188E-2</v>
      </c>
      <c r="D101" s="45">
        <f t="shared" si="110"/>
        <v>0.125</v>
      </c>
      <c r="E101" s="45">
        <f t="shared" si="110"/>
        <v>3.7037037037036979E-2</v>
      </c>
      <c r="F101" s="45">
        <f t="shared" si="110"/>
        <v>-0.1071428571428571</v>
      </c>
      <c r="G101" s="45">
        <f t="shared" si="110"/>
        <v>-0.12</v>
      </c>
      <c r="H101" s="45">
        <f t="shared" si="110"/>
        <v>4.5454545454545414E-2</v>
      </c>
      <c r="I101" s="45">
        <f t="shared" si="110"/>
        <v>-0.10869565217391308</v>
      </c>
      <c r="J101" s="62">
        <v>0</v>
      </c>
      <c r="K101" s="62">
        <v>0</v>
      </c>
      <c r="L101" s="62">
        <v>0</v>
      </c>
      <c r="M101" s="62">
        <v>0</v>
      </c>
      <c r="N101" s="62">
        <v>0</v>
      </c>
    </row>
    <row r="102" spans="1:14" x14ac:dyDescent="0.45">
      <c r="A102" s="44" t="s">
        <v>133</v>
      </c>
      <c r="B102" s="45">
        <f>+IFERROR(B100/B$83,"nm")</f>
        <v>1.4998369742419302E-2</v>
      </c>
      <c r="C102" s="45">
        <f t="shared" ref="C102:I102" si="111">+IFERROR(C100/C$83,"nm")</f>
        <v>1.2681638044914135E-2</v>
      </c>
      <c r="D102" s="45">
        <f t="shared" si="111"/>
        <v>1.2744866650932263E-2</v>
      </c>
      <c r="E102" s="45">
        <f t="shared" si="111"/>
        <v>1.090767432800935E-2</v>
      </c>
      <c r="F102" s="45">
        <f t="shared" si="111"/>
        <v>8.0541237113402053E-3</v>
      </c>
      <c r="G102" s="45">
        <f t="shared" si="111"/>
        <v>6.5878125467884411E-3</v>
      </c>
      <c r="H102" s="45">
        <f t="shared" si="111"/>
        <v>5.5488540410132689E-3</v>
      </c>
      <c r="I102" s="45">
        <f t="shared" si="111"/>
        <v>5.4326222340002651E-3</v>
      </c>
      <c r="J102" s="45">
        <f>+IFERROR(J100/J$52,"nm")</f>
        <v>3.2855196730507252E-3</v>
      </c>
      <c r="K102" s="45">
        <f t="shared" ref="K102:N102" si="112">+IFERROR(K100/K$52,"nm")</f>
        <v>3.2855196730507252E-3</v>
      </c>
      <c r="L102" s="45">
        <f t="shared" si="112"/>
        <v>3.2855196730507252E-3</v>
      </c>
      <c r="M102" s="45">
        <f t="shared" si="112"/>
        <v>3.2855196730507252E-3</v>
      </c>
      <c r="N102" s="45">
        <f t="shared" si="112"/>
        <v>3.2855196730507252E-3</v>
      </c>
    </row>
    <row r="103" spans="1:14" x14ac:dyDescent="0.45">
      <c r="A103" s="44" t="s">
        <v>213</v>
      </c>
      <c r="B103" s="45">
        <f>+IFERROR(B100/B110,"nm")</f>
        <v>0.18110236220472442</v>
      </c>
      <c r="C103" s="45">
        <f t="shared" ref="C103:I103" si="113">+IFERROR(C100/C110,"nm")</f>
        <v>0.20512820512820512</v>
      </c>
      <c r="D103" s="45">
        <f t="shared" si="113"/>
        <v>0.24</v>
      </c>
      <c r="E103" s="45">
        <f t="shared" si="113"/>
        <v>0.21875</v>
      </c>
      <c r="F103" s="45">
        <f t="shared" si="113"/>
        <v>0.2109704641350211</v>
      </c>
      <c r="G103" s="45">
        <f t="shared" si="113"/>
        <v>0.20560747663551401</v>
      </c>
      <c r="H103" s="45">
        <f t="shared" si="113"/>
        <v>0.15972222222222221</v>
      </c>
      <c r="I103" s="45">
        <f t="shared" si="113"/>
        <v>0.13531353135313531</v>
      </c>
      <c r="J103" s="45">
        <f>+IFERROR(J100/J110,"nm")</f>
        <v>0.13531353135313531</v>
      </c>
      <c r="K103" s="45">
        <f t="shared" ref="K103:N103" si="114">+IFERROR(K100/K110,"nm")</f>
        <v>0.13531353135313531</v>
      </c>
      <c r="L103" s="45">
        <f t="shared" si="114"/>
        <v>0.13531353135313531</v>
      </c>
      <c r="M103" s="45">
        <f t="shared" si="114"/>
        <v>0.13531353135313531</v>
      </c>
      <c r="N103" s="45">
        <f t="shared" si="114"/>
        <v>0.13531353135313531</v>
      </c>
    </row>
    <row r="104" spans="1:14" x14ac:dyDescent="0.45">
      <c r="A104" s="9" t="s">
        <v>134</v>
      </c>
      <c r="B104" s="9">
        <f>[1]Historicals!B140</f>
        <v>993</v>
      </c>
      <c r="C104" s="9">
        <f>[1]Historicals!C140</f>
        <v>1372</v>
      </c>
      <c r="D104" s="9">
        <f>[1]Historicals!D140</f>
        <v>1507</v>
      </c>
      <c r="E104" s="9">
        <f>[1]Historicals!E140</f>
        <v>1807</v>
      </c>
      <c r="F104" s="9">
        <f>[1]Historicals!F140</f>
        <v>2376</v>
      </c>
      <c r="G104" s="9">
        <f>[1]Historicals!G140</f>
        <v>2490</v>
      </c>
      <c r="H104" s="9">
        <f>[1]Historicals!H140</f>
        <v>3243</v>
      </c>
      <c r="I104" s="9">
        <f>[1]Historicals!I140</f>
        <v>2365</v>
      </c>
      <c r="J104" s="61">
        <f>I104*(1+J105)</f>
        <v>2365</v>
      </c>
      <c r="K104" s="61">
        <f t="shared" ref="K104:N104" si="115">J104*(1+K105)</f>
        <v>2365</v>
      </c>
      <c r="L104" s="61">
        <f t="shared" si="115"/>
        <v>2365</v>
      </c>
      <c r="M104" s="61">
        <f t="shared" si="115"/>
        <v>2365</v>
      </c>
      <c r="N104" s="61">
        <f t="shared" si="115"/>
        <v>2365</v>
      </c>
    </row>
    <row r="105" spans="1:14" x14ac:dyDescent="0.45">
      <c r="A105" s="44" t="s">
        <v>129</v>
      </c>
      <c r="B105" s="45" t="str">
        <f t="shared" ref="B105:I105" si="116">+IFERROR(B104/A104-1,"nm")</f>
        <v>nm</v>
      </c>
      <c r="C105" s="45">
        <f t="shared" si="116"/>
        <v>0.38167170191339372</v>
      </c>
      <c r="D105" s="45">
        <f t="shared" si="116"/>
        <v>9.8396501457725938E-2</v>
      </c>
      <c r="E105" s="45">
        <f t="shared" si="116"/>
        <v>0.19907100199071004</v>
      </c>
      <c r="F105" s="45">
        <f t="shared" si="116"/>
        <v>0.31488655229662421</v>
      </c>
      <c r="G105" s="45">
        <f t="shared" si="116"/>
        <v>4.7979797979798011E-2</v>
      </c>
      <c r="H105" s="45">
        <f t="shared" si="116"/>
        <v>0.30240963855421676</v>
      </c>
      <c r="I105" s="45">
        <f t="shared" si="116"/>
        <v>-0.27073697193956214</v>
      </c>
      <c r="J105" s="62">
        <v>0</v>
      </c>
      <c r="K105" s="62">
        <v>0</v>
      </c>
      <c r="L105" s="62">
        <v>0</v>
      </c>
      <c r="M105" s="62">
        <v>0</v>
      </c>
      <c r="N105" s="62">
        <v>0</v>
      </c>
    </row>
    <row r="106" spans="1:14" x14ac:dyDescent="0.45">
      <c r="A106" s="44" t="s">
        <v>131</v>
      </c>
      <c r="B106" s="45">
        <f>+IFERROR(B104/B$83,"nm")</f>
        <v>0.3237691555265732</v>
      </c>
      <c r="C106" s="45">
        <f t="shared" ref="C106:I106" si="117">+IFERROR(C104/C$83,"nm")</f>
        <v>0.36248348745046233</v>
      </c>
      <c r="D106" s="45">
        <f t="shared" si="117"/>
        <v>0.35567618598064671</v>
      </c>
      <c r="E106" s="45">
        <f t="shared" si="117"/>
        <v>0.35196727697701596</v>
      </c>
      <c r="F106" s="45">
        <f t="shared" si="117"/>
        <v>0.38273195876288657</v>
      </c>
      <c r="G106" s="45">
        <f t="shared" si="117"/>
        <v>0.37281030094325496</v>
      </c>
      <c r="H106" s="45">
        <f t="shared" si="117"/>
        <v>0.39119420989143544</v>
      </c>
      <c r="I106" s="45">
        <f t="shared" si="117"/>
        <v>0.31336955081489332</v>
      </c>
      <c r="J106" s="45">
        <f>+IFERROR(J104/J$52,"nm")</f>
        <v>0.18951839089670647</v>
      </c>
      <c r="K106" s="45">
        <f t="shared" ref="K106:N106" si="118">+IFERROR(K104/K$52,"nm")</f>
        <v>0.18951839089670647</v>
      </c>
      <c r="L106" s="45">
        <f t="shared" si="118"/>
        <v>0.18951839089670647</v>
      </c>
      <c r="M106" s="45">
        <f t="shared" si="118"/>
        <v>0.18951839089670647</v>
      </c>
      <c r="N106" s="45">
        <f t="shared" si="118"/>
        <v>0.18951839089670647</v>
      </c>
    </row>
    <row r="107" spans="1:14" x14ac:dyDescent="0.45">
      <c r="A107" s="9" t="s">
        <v>135</v>
      </c>
      <c r="B107" s="1">
        <f>[1]Historicals!B162</f>
        <v>69</v>
      </c>
      <c r="C107" s="1">
        <f>[1]Historicals!C162</f>
        <v>44</v>
      </c>
      <c r="D107" s="1">
        <f>[1]Historicals!D162</f>
        <v>51</v>
      </c>
      <c r="E107" s="1">
        <f>[1]Historicals!E162</f>
        <v>76</v>
      </c>
      <c r="F107" s="1">
        <f>[1]Historicals!F162</f>
        <v>49</v>
      </c>
      <c r="G107" s="1">
        <f>[1]Historicals!G162</f>
        <v>28</v>
      </c>
      <c r="H107" s="1">
        <f>[1]Historicals!H162</f>
        <v>94</v>
      </c>
      <c r="I107" s="1">
        <f>[1]Historicals!I162</f>
        <v>78</v>
      </c>
      <c r="J107" s="61">
        <f>I107*(1+J108)</f>
        <v>78</v>
      </c>
      <c r="K107" s="61">
        <f t="shared" ref="K107:N107" si="119">J107*(1+K108)</f>
        <v>78</v>
      </c>
      <c r="L107" s="61">
        <f t="shared" si="119"/>
        <v>78</v>
      </c>
      <c r="M107" s="61">
        <f t="shared" si="119"/>
        <v>78</v>
      </c>
      <c r="N107" s="61">
        <f t="shared" si="119"/>
        <v>78</v>
      </c>
    </row>
    <row r="108" spans="1:14" x14ac:dyDescent="0.45">
      <c r="A108" s="44" t="s">
        <v>129</v>
      </c>
      <c r="B108" s="45" t="str">
        <f t="shared" ref="B108:I108" si="120">+IFERROR(B107/A107-1,"nm")</f>
        <v>nm</v>
      </c>
      <c r="C108" s="45">
        <f t="shared" si="120"/>
        <v>-0.3623188405797102</v>
      </c>
      <c r="D108" s="45">
        <f t="shared" si="120"/>
        <v>0.15909090909090917</v>
      </c>
      <c r="E108" s="45">
        <f t="shared" si="120"/>
        <v>0.49019607843137258</v>
      </c>
      <c r="F108" s="45">
        <f t="shared" si="120"/>
        <v>-0.35526315789473684</v>
      </c>
      <c r="G108" s="45">
        <f t="shared" si="120"/>
        <v>-0.4285714285714286</v>
      </c>
      <c r="H108" s="45">
        <f t="shared" si="120"/>
        <v>2.3571428571428572</v>
      </c>
      <c r="I108" s="45">
        <f t="shared" si="120"/>
        <v>-0.17021276595744683</v>
      </c>
      <c r="J108" s="62">
        <v>0</v>
      </c>
      <c r="K108" s="62">
        <v>0</v>
      </c>
      <c r="L108" s="62">
        <v>0</v>
      </c>
      <c r="M108" s="62">
        <v>0</v>
      </c>
      <c r="N108" s="62">
        <v>0</v>
      </c>
    </row>
    <row r="109" spans="1:14" x14ac:dyDescent="0.45">
      <c r="A109" s="44" t="s">
        <v>133</v>
      </c>
      <c r="B109" s="45">
        <f>+IFERROR(B107/B$83,"nm")</f>
        <v>2.2497554613628953E-2</v>
      </c>
      <c r="C109" s="45">
        <f t="shared" ref="C109:I109" si="121">+IFERROR(C107/C$83,"nm")</f>
        <v>1.1624834874504624E-2</v>
      </c>
      <c r="D109" s="45">
        <f t="shared" si="121"/>
        <v>1.2036818503658248E-2</v>
      </c>
      <c r="E109" s="45">
        <f t="shared" si="121"/>
        <v>1.4803272302298403E-2</v>
      </c>
      <c r="F109" s="45">
        <f t="shared" si="121"/>
        <v>7.8930412371134018E-3</v>
      </c>
      <c r="G109" s="45">
        <f t="shared" si="121"/>
        <v>4.1922443479562805E-3</v>
      </c>
      <c r="H109" s="45">
        <f t="shared" si="121"/>
        <v>1.1338962605548853E-2</v>
      </c>
      <c r="I109" s="45">
        <f t="shared" si="121"/>
        <v>1.0335232542732211E-2</v>
      </c>
      <c r="J109" s="60">
        <f>+IFERROR(J107/J$52,"nm")</f>
        <v>6.2505008414135751E-3</v>
      </c>
      <c r="K109" s="60">
        <f t="shared" ref="K109:N109" si="122">+IFERROR(K107/K$52,"nm")</f>
        <v>6.2505008414135751E-3</v>
      </c>
      <c r="L109" s="60">
        <f t="shared" si="122"/>
        <v>6.2505008414135751E-3</v>
      </c>
      <c r="M109" s="60">
        <f t="shared" si="122"/>
        <v>6.2505008414135751E-3</v>
      </c>
      <c r="N109" s="60">
        <f t="shared" si="122"/>
        <v>6.2505008414135751E-3</v>
      </c>
    </row>
    <row r="110" spans="1:14" x14ac:dyDescent="0.45">
      <c r="A110" s="9" t="s">
        <v>141</v>
      </c>
      <c r="B110" s="9">
        <f>[1]Historicals!B151</f>
        <v>254</v>
      </c>
      <c r="C110" s="9">
        <f>[1]Historicals!C151</f>
        <v>234</v>
      </c>
      <c r="D110" s="9">
        <f>[1]Historicals!D151</f>
        <v>225</v>
      </c>
      <c r="E110" s="9">
        <f>[1]Historicals!E151</f>
        <v>256</v>
      </c>
      <c r="F110" s="9">
        <f>[1]Historicals!F151</f>
        <v>237</v>
      </c>
      <c r="G110" s="9">
        <f>[1]Historicals!G151</f>
        <v>214</v>
      </c>
      <c r="H110" s="9">
        <f>[1]Historicals!H151</f>
        <v>288</v>
      </c>
      <c r="I110" s="9">
        <f>[1]Historicals!I151</f>
        <v>303</v>
      </c>
      <c r="J110" s="61">
        <f>I110*(1+J111)</f>
        <v>303</v>
      </c>
      <c r="K110" s="61">
        <f t="shared" ref="K110:N110" si="123">J110*(1+K111)</f>
        <v>303</v>
      </c>
      <c r="L110" s="61">
        <f t="shared" si="123"/>
        <v>303</v>
      </c>
      <c r="M110" s="61">
        <f t="shared" si="123"/>
        <v>303</v>
      </c>
      <c r="N110" s="61">
        <f t="shared" si="123"/>
        <v>303</v>
      </c>
    </row>
    <row r="111" spans="1:14" x14ac:dyDescent="0.45">
      <c r="A111" s="44" t="s">
        <v>129</v>
      </c>
      <c r="B111" s="45" t="str">
        <f t="shared" ref="B111:I111" si="124">+IFERROR(B110/A110-1,"nm")</f>
        <v>nm</v>
      </c>
      <c r="C111" s="45">
        <f t="shared" si="124"/>
        <v>-7.8740157480314932E-2</v>
      </c>
      <c r="D111" s="45">
        <f t="shared" si="124"/>
        <v>-3.8461538461538436E-2</v>
      </c>
      <c r="E111" s="45">
        <f t="shared" si="124"/>
        <v>0.13777777777777778</v>
      </c>
      <c r="F111" s="45">
        <f t="shared" si="124"/>
        <v>-7.421875E-2</v>
      </c>
      <c r="G111" s="45">
        <f t="shared" si="124"/>
        <v>-9.7046413502109741E-2</v>
      </c>
      <c r="H111" s="45">
        <f t="shared" si="124"/>
        <v>0.34579439252336441</v>
      </c>
      <c r="I111" s="45">
        <f t="shared" si="124"/>
        <v>5.2083333333333259E-2</v>
      </c>
      <c r="J111" s="62">
        <v>0</v>
      </c>
      <c r="K111" s="62">
        <v>0</v>
      </c>
      <c r="L111" s="62">
        <v>0</v>
      </c>
      <c r="M111" s="62">
        <v>0</v>
      </c>
      <c r="N111" s="62">
        <v>0</v>
      </c>
    </row>
    <row r="112" spans="1:14" x14ac:dyDescent="0.45">
      <c r="A112" s="44" t="s">
        <v>133</v>
      </c>
      <c r="B112" s="45">
        <f>+IFERROR(B110/B83,"nm")</f>
        <v>8.2817085099445714E-2</v>
      </c>
      <c r="C112" s="45">
        <f t="shared" ref="C112:I112" si="125">+IFERROR(C110/C83,"nm")</f>
        <v>6.1822985468956405E-2</v>
      </c>
      <c r="D112" s="45">
        <f t="shared" si="125"/>
        <v>5.31036110455511E-2</v>
      </c>
      <c r="E112" s="45">
        <f t="shared" si="125"/>
        <v>4.9863654070899883E-2</v>
      </c>
      <c r="F112" s="45">
        <f t="shared" si="125"/>
        <v>3.817654639175258E-2</v>
      </c>
      <c r="G112" s="45">
        <f t="shared" si="125"/>
        <v>3.2040724659380147E-2</v>
      </c>
      <c r="H112" s="45">
        <f t="shared" si="125"/>
        <v>3.4740651387213509E-2</v>
      </c>
      <c r="I112" s="45">
        <f t="shared" si="125"/>
        <v>4.0148403339075128E-2</v>
      </c>
      <c r="J112" s="60">
        <f>+IFERROR(J110/J$52,"nm")</f>
        <v>2.4280791730106579E-2</v>
      </c>
      <c r="K112" s="60">
        <f t="shared" ref="K112:N112" si="126">+IFERROR(K110/K$52,"nm")</f>
        <v>2.4280791730106579E-2</v>
      </c>
      <c r="L112" s="60">
        <f t="shared" si="126"/>
        <v>2.4280791730106579E-2</v>
      </c>
      <c r="M112" s="60">
        <f t="shared" si="126"/>
        <v>2.4280791730106579E-2</v>
      </c>
      <c r="N112" s="60">
        <f t="shared" si="126"/>
        <v>2.4280791730106579E-2</v>
      </c>
    </row>
    <row r="113" spans="1:14" x14ac:dyDescent="0.45">
      <c r="A113" s="41" t="str">
        <f>[1]Historicals!A123</f>
        <v>Asia Pacific &amp; Latin America</v>
      </c>
      <c r="B113" s="41"/>
      <c r="C113" s="41"/>
      <c r="D113" s="41"/>
      <c r="E113" s="41"/>
      <c r="F113" s="41"/>
      <c r="G113" s="41"/>
      <c r="H113" s="41"/>
      <c r="I113" s="41"/>
      <c r="J113" s="37"/>
      <c r="K113" s="37"/>
      <c r="L113" s="37"/>
      <c r="M113" s="37"/>
      <c r="N113" s="37"/>
    </row>
    <row r="114" spans="1:14" x14ac:dyDescent="0.45">
      <c r="A114" s="9" t="s">
        <v>136</v>
      </c>
      <c r="B114" s="9">
        <f>[1]Historicals!B123</f>
        <v>4653</v>
      </c>
      <c r="C114" s="9">
        <f>[1]Historicals!C123</f>
        <v>4570</v>
      </c>
      <c r="D114" s="9">
        <f>[1]Historicals!D123</f>
        <v>4737</v>
      </c>
      <c r="E114" s="9">
        <f>[1]Historicals!E123</f>
        <v>5166</v>
      </c>
      <c r="F114" s="9">
        <f>[1]Historicals!F123</f>
        <v>5254</v>
      </c>
      <c r="G114" s="9">
        <f>[1]Historicals!G123</f>
        <v>5028</v>
      </c>
      <c r="H114" s="9">
        <f>[1]Historicals!H123</f>
        <v>5343</v>
      </c>
      <c r="I114" s="9">
        <f>[1]Historicals!I123</f>
        <v>5955</v>
      </c>
      <c r="J114" s="61">
        <f>I114*(1+J115)</f>
        <v>5955</v>
      </c>
      <c r="K114" s="61">
        <f t="shared" ref="K114:N114" si="127">J114*(1+K115)</f>
        <v>5955</v>
      </c>
      <c r="L114" s="61">
        <f t="shared" si="127"/>
        <v>5955</v>
      </c>
      <c r="M114" s="61">
        <f t="shared" si="127"/>
        <v>5955</v>
      </c>
      <c r="N114" s="61">
        <f t="shared" si="127"/>
        <v>5955</v>
      </c>
    </row>
    <row r="115" spans="1:14" x14ac:dyDescent="0.45">
      <c r="A115" s="42" t="s">
        <v>129</v>
      </c>
      <c r="B115" s="45" t="str">
        <f t="shared" ref="B115:I117" si="128">+IFERROR(B114/A114-1,"nm")</f>
        <v>nm</v>
      </c>
      <c r="C115" s="45">
        <f t="shared" si="128"/>
        <v>-1.783795400816679E-2</v>
      </c>
      <c r="D115" s="45">
        <f t="shared" si="128"/>
        <v>3.6542669584245013E-2</v>
      </c>
      <c r="E115" s="45">
        <f t="shared" si="128"/>
        <v>9.0563647878403986E-2</v>
      </c>
      <c r="F115" s="45">
        <f t="shared" si="128"/>
        <v>1.7034456058846237E-2</v>
      </c>
      <c r="G115" s="45">
        <f t="shared" si="128"/>
        <v>-4.3014845831747195E-2</v>
      </c>
      <c r="H115" s="45">
        <f t="shared" si="128"/>
        <v>6.2649164677804237E-2</v>
      </c>
      <c r="I115" s="45">
        <f t="shared" si="128"/>
        <v>0.11454239191465465</v>
      </c>
      <c r="J115" s="62">
        <v>0</v>
      </c>
      <c r="K115" s="62">
        <v>0</v>
      </c>
      <c r="L115" s="62">
        <v>0</v>
      </c>
      <c r="M115" s="62">
        <v>0</v>
      </c>
      <c r="N115" s="62">
        <v>0</v>
      </c>
    </row>
    <row r="116" spans="1:14" x14ac:dyDescent="0.45">
      <c r="A116" s="43" t="s">
        <v>113</v>
      </c>
      <c r="B116" s="3">
        <f>[1]Historicals!B124</f>
        <v>3093</v>
      </c>
      <c r="C116" s="3">
        <f>[1]Historicals!C124</f>
        <v>3106</v>
      </c>
      <c r="D116" s="3">
        <f>[1]Historicals!D124</f>
        <v>3285</v>
      </c>
      <c r="E116" s="3">
        <f>[1]Historicals!E124</f>
        <v>3575</v>
      </c>
      <c r="F116" s="3">
        <f>[1]Historicals!F124</f>
        <v>3622</v>
      </c>
      <c r="G116" s="3">
        <f>[1]Historicals!G124</f>
        <v>3449</v>
      </c>
      <c r="H116" s="3">
        <f>[1]Historicals!H124</f>
        <v>3659</v>
      </c>
      <c r="I116" s="3">
        <f>[1]Historicals!I124</f>
        <v>4111</v>
      </c>
      <c r="J116" s="3">
        <f>+I116*(1+J117)</f>
        <v>4111</v>
      </c>
      <c r="K116" s="3">
        <f t="shared" ref="K116:N116" si="129">+J116*(1+K117)</f>
        <v>4111</v>
      </c>
      <c r="L116" s="3">
        <f t="shared" si="129"/>
        <v>4111</v>
      </c>
      <c r="M116" s="3">
        <f t="shared" si="129"/>
        <v>4111</v>
      </c>
      <c r="N116" s="3">
        <f t="shared" si="129"/>
        <v>4111</v>
      </c>
    </row>
    <row r="117" spans="1:14" x14ac:dyDescent="0.45">
      <c r="A117" s="42" t="s">
        <v>129</v>
      </c>
      <c r="B117" s="45" t="str">
        <f t="shared" si="128"/>
        <v>nm</v>
      </c>
      <c r="C117" s="45">
        <f t="shared" si="128"/>
        <v>4.2030391205949424E-3</v>
      </c>
      <c r="D117" s="45">
        <f t="shared" si="128"/>
        <v>5.7630392788152074E-2</v>
      </c>
      <c r="E117" s="45">
        <f t="shared" si="128"/>
        <v>8.8280060882800715E-2</v>
      </c>
      <c r="F117" s="45">
        <f t="shared" si="128"/>
        <v>1.3146853146853044E-2</v>
      </c>
      <c r="G117" s="45">
        <f t="shared" si="128"/>
        <v>-4.7763666482606326E-2</v>
      </c>
      <c r="H117" s="45">
        <f t="shared" si="128"/>
        <v>6.0887213685126174E-2</v>
      </c>
      <c r="I117" s="45">
        <f t="shared" si="128"/>
        <v>0.12353101940420874</v>
      </c>
      <c r="J117" s="62">
        <v>0</v>
      </c>
      <c r="K117" s="62">
        <v>0</v>
      </c>
      <c r="L117" s="62">
        <v>0</v>
      </c>
      <c r="M117" s="62">
        <v>0</v>
      </c>
      <c r="N117" s="62">
        <v>0</v>
      </c>
    </row>
    <row r="118" spans="1:14" x14ac:dyDescent="0.45">
      <c r="A118" s="42" t="s">
        <v>137</v>
      </c>
      <c r="B118" s="45">
        <f>[1]Historicals!B196</f>
        <v>0</v>
      </c>
      <c r="C118" s="45">
        <f>[1]Historicals!C196</f>
        <v>4.2030391205948913E-3</v>
      </c>
      <c r="D118" s="45">
        <f>[1]Historicals!D196</f>
        <v>5.7630392788151963E-2</v>
      </c>
      <c r="E118" s="45">
        <f>[1]Historicals!E196</f>
        <v>8.8280060882800604E-2</v>
      </c>
      <c r="F118" s="45">
        <f>[1]Historicals!F196</f>
        <v>1.3146853146853148E-2</v>
      </c>
      <c r="G118" s="45">
        <f>[1]Historicals!G196</f>
        <v>-4.7763666482606291E-2</v>
      </c>
      <c r="H118" s="45">
        <f>[1]Historicals!H196</f>
        <v>6.0887213685126125E-2</v>
      </c>
      <c r="I118" s="45">
        <f>[1]Historicals!I196</f>
        <v>0.17</v>
      </c>
      <c r="J118" s="62">
        <v>0</v>
      </c>
      <c r="K118" s="62">
        <v>0</v>
      </c>
      <c r="L118" s="62">
        <v>0</v>
      </c>
      <c r="M118" s="62">
        <v>0</v>
      </c>
      <c r="N118" s="62">
        <v>0</v>
      </c>
    </row>
    <row r="119" spans="1:14" x14ac:dyDescent="0.45">
      <c r="A119" s="42" t="s">
        <v>138</v>
      </c>
      <c r="B119" s="45" t="str">
        <f>+IFERROR(B117-B118,"nm")</f>
        <v>nm</v>
      </c>
      <c r="C119" s="45">
        <f t="shared" ref="C119:I119" si="130">+IFERROR(C117-C118,"nm")</f>
        <v>5.1174342541315809E-17</v>
      </c>
      <c r="D119" s="45">
        <f t="shared" si="130"/>
        <v>1.1102230246251565E-16</v>
      </c>
      <c r="E119" s="45">
        <f t="shared" si="130"/>
        <v>1.1102230246251565E-16</v>
      </c>
      <c r="F119" s="45">
        <f t="shared" si="130"/>
        <v>-1.0408340855860843E-16</v>
      </c>
      <c r="G119" s="45">
        <f t="shared" si="130"/>
        <v>-3.4694469519536142E-17</v>
      </c>
      <c r="H119" s="45">
        <f t="shared" si="130"/>
        <v>4.8572257327350599E-17</v>
      </c>
      <c r="I119" s="45">
        <f t="shared" si="130"/>
        <v>-4.646898059579127E-2</v>
      </c>
      <c r="J119" s="45">
        <f>+IFERROR(J117-J118,"nm")</f>
        <v>0</v>
      </c>
      <c r="K119" s="45">
        <f t="shared" ref="K119:N119" si="131">+IFERROR(K117-K118,"nm")</f>
        <v>0</v>
      </c>
      <c r="L119" s="45">
        <f t="shared" si="131"/>
        <v>0</v>
      </c>
      <c r="M119" s="45">
        <f t="shared" si="131"/>
        <v>0</v>
      </c>
      <c r="N119" s="45">
        <f t="shared" si="131"/>
        <v>0</v>
      </c>
    </row>
    <row r="120" spans="1:14" x14ac:dyDescent="0.45">
      <c r="A120" s="43" t="s">
        <v>114</v>
      </c>
      <c r="B120" s="3">
        <f>[1]Historicals!B125</f>
        <v>1251</v>
      </c>
      <c r="C120" s="3">
        <f>[1]Historicals!C125</f>
        <v>1175</v>
      </c>
      <c r="D120" s="3">
        <f>[1]Historicals!D125</f>
        <v>1185</v>
      </c>
      <c r="E120" s="3">
        <f>[1]Historicals!E125</f>
        <v>1347</v>
      </c>
      <c r="F120" s="3">
        <f>[1]Historicals!F125</f>
        <v>1395</v>
      </c>
      <c r="G120" s="3">
        <f>[1]Historicals!G125</f>
        <v>1365</v>
      </c>
      <c r="H120" s="3">
        <f>[1]Historicals!H125</f>
        <v>1494</v>
      </c>
      <c r="I120" s="3">
        <f>[1]Historicals!I125</f>
        <v>1610</v>
      </c>
      <c r="J120" s="3">
        <f>+I120*(1+J121)</f>
        <v>1610</v>
      </c>
      <c r="K120" s="3">
        <f t="shared" ref="K120:N120" si="132">+J120*(1+K121)</f>
        <v>1610</v>
      </c>
      <c r="L120" s="3">
        <f t="shared" si="132"/>
        <v>1610</v>
      </c>
      <c r="M120" s="3">
        <f t="shared" si="132"/>
        <v>1610</v>
      </c>
      <c r="N120" s="3">
        <f t="shared" si="132"/>
        <v>1610</v>
      </c>
    </row>
    <row r="121" spans="1:14" x14ac:dyDescent="0.45">
      <c r="A121" s="42" t="s">
        <v>129</v>
      </c>
      <c r="B121" s="45" t="str">
        <f t="shared" ref="B121:I121" si="133">+IFERROR(B120/A120-1,"nm")</f>
        <v>nm</v>
      </c>
      <c r="C121" s="45">
        <f t="shared" si="133"/>
        <v>-6.0751398880895313E-2</v>
      </c>
      <c r="D121" s="45">
        <f t="shared" si="133"/>
        <v>8.5106382978723527E-3</v>
      </c>
      <c r="E121" s="45">
        <f t="shared" si="133"/>
        <v>0.13670886075949373</v>
      </c>
      <c r="F121" s="45">
        <f t="shared" si="133"/>
        <v>3.563474387527843E-2</v>
      </c>
      <c r="G121" s="45">
        <f t="shared" si="133"/>
        <v>-2.1505376344086002E-2</v>
      </c>
      <c r="H121" s="45">
        <f t="shared" si="133"/>
        <v>9.4505494505494614E-2</v>
      </c>
      <c r="I121" s="45">
        <f t="shared" si="133"/>
        <v>7.7643908969210251E-2</v>
      </c>
      <c r="J121" s="62">
        <v>0</v>
      </c>
      <c r="K121" s="62">
        <v>0</v>
      </c>
      <c r="L121" s="62">
        <v>0</v>
      </c>
      <c r="M121" s="62">
        <v>0</v>
      </c>
      <c r="N121" s="62">
        <v>0</v>
      </c>
    </row>
    <row r="122" spans="1:14" x14ac:dyDescent="0.45">
      <c r="A122" s="42" t="s">
        <v>137</v>
      </c>
      <c r="B122" s="45">
        <f>[1]Historicals!B197</f>
        <v>0</v>
      </c>
      <c r="C122" s="45">
        <f>[1]Historicals!C197</f>
        <v>-6.0751398880895285E-2</v>
      </c>
      <c r="D122" s="45">
        <f>[1]Historicals!D197</f>
        <v>8.5106382978723406E-3</v>
      </c>
      <c r="E122" s="45">
        <f>[1]Historicals!E197</f>
        <v>0.13670886075949368</v>
      </c>
      <c r="F122" s="45">
        <f>[1]Historicals!F197</f>
        <v>3.5634743875278395E-2</v>
      </c>
      <c r="G122" s="45">
        <f>[1]Historicals!G197</f>
        <v>-2.1505376344086023E-2</v>
      </c>
      <c r="H122" s="45">
        <f>[1]Historicals!H197</f>
        <v>9.4505494505494503E-2</v>
      </c>
      <c r="I122" s="45">
        <f>[1]Historicals!I197</f>
        <v>0.12</v>
      </c>
      <c r="J122" s="62">
        <v>0</v>
      </c>
      <c r="K122" s="62">
        <v>0</v>
      </c>
      <c r="L122" s="62">
        <v>0</v>
      </c>
      <c r="M122" s="62">
        <v>0</v>
      </c>
      <c r="N122" s="62">
        <v>0</v>
      </c>
    </row>
    <row r="123" spans="1:14" x14ac:dyDescent="0.45">
      <c r="A123" s="42" t="s">
        <v>138</v>
      </c>
      <c r="B123" s="45" t="str">
        <f t="shared" ref="B123:I123" si="134">+IFERROR(B121-B122,"nm")</f>
        <v>nm</v>
      </c>
      <c r="C123" s="45">
        <f t="shared" si="134"/>
        <v>-2.7755575615628914E-17</v>
      </c>
      <c r="D123" s="45">
        <f t="shared" si="134"/>
        <v>1.214306433183765E-17</v>
      </c>
      <c r="E123" s="45">
        <f t="shared" si="134"/>
        <v>5.5511151231257827E-17</v>
      </c>
      <c r="F123" s="45">
        <f t="shared" si="134"/>
        <v>3.4694469519536142E-17</v>
      </c>
      <c r="G123" s="45">
        <f t="shared" si="134"/>
        <v>2.0816681711721685E-17</v>
      </c>
      <c r="H123" s="45">
        <f t="shared" si="134"/>
        <v>1.1102230246251565E-16</v>
      </c>
      <c r="I123" s="45">
        <f t="shared" si="134"/>
        <v>-4.2356091030789744E-2</v>
      </c>
      <c r="J123" s="45">
        <f>+IFERROR(J121-J122,"nm")</f>
        <v>0</v>
      </c>
      <c r="K123" s="45">
        <f t="shared" ref="K123:N123" si="135">+IFERROR(K121-K122,"nm")</f>
        <v>0</v>
      </c>
      <c r="L123" s="45">
        <f t="shared" si="135"/>
        <v>0</v>
      </c>
      <c r="M123" s="45">
        <f t="shared" si="135"/>
        <v>0</v>
      </c>
      <c r="N123" s="45">
        <f t="shared" si="135"/>
        <v>0</v>
      </c>
    </row>
    <row r="124" spans="1:14" x14ac:dyDescent="0.45">
      <c r="A124" s="43" t="s">
        <v>115</v>
      </c>
      <c r="B124">
        <f>[1]Historicals!B126</f>
        <v>309</v>
      </c>
      <c r="C124">
        <f>[1]Historicals!C126</f>
        <v>289</v>
      </c>
      <c r="D124">
        <f>[1]Historicals!D126</f>
        <v>267</v>
      </c>
      <c r="E124">
        <f>[1]Historicals!E126</f>
        <v>244</v>
      </c>
      <c r="F124">
        <f>[1]Historicals!F126</f>
        <v>237</v>
      </c>
      <c r="G124">
        <f>[1]Historicals!G126</f>
        <v>214</v>
      </c>
      <c r="H124">
        <f>[1]Historicals!H126</f>
        <v>190</v>
      </c>
      <c r="I124">
        <f>[1]Historicals!I126</f>
        <v>234</v>
      </c>
      <c r="J124" s="3">
        <f>+I124*(1+J125)</f>
        <v>234</v>
      </c>
      <c r="K124" s="3">
        <f t="shared" ref="K124:N124" si="136">+J124*(1+K125)</f>
        <v>234</v>
      </c>
      <c r="L124" s="3">
        <f t="shared" si="136"/>
        <v>234</v>
      </c>
      <c r="M124" s="3">
        <f t="shared" si="136"/>
        <v>234</v>
      </c>
      <c r="N124" s="3">
        <f t="shared" si="136"/>
        <v>234</v>
      </c>
    </row>
    <row r="125" spans="1:14" x14ac:dyDescent="0.45">
      <c r="A125" s="42" t="s">
        <v>129</v>
      </c>
      <c r="B125" s="45" t="str">
        <f t="shared" ref="B125:I125" si="137">+IFERROR(B124/A124-1,"nm")</f>
        <v>nm</v>
      </c>
      <c r="C125" s="45">
        <f t="shared" si="137"/>
        <v>-6.4724919093851141E-2</v>
      </c>
      <c r="D125" s="45">
        <f t="shared" si="137"/>
        <v>-7.6124567474048388E-2</v>
      </c>
      <c r="E125" s="45">
        <f t="shared" si="137"/>
        <v>-8.6142322097378266E-2</v>
      </c>
      <c r="F125" s="45">
        <f t="shared" si="137"/>
        <v>-2.8688524590163911E-2</v>
      </c>
      <c r="G125" s="45">
        <f t="shared" si="137"/>
        <v>-9.7046413502109741E-2</v>
      </c>
      <c r="H125" s="45">
        <f t="shared" si="137"/>
        <v>-0.11214953271028039</v>
      </c>
      <c r="I125" s="45">
        <f t="shared" si="137"/>
        <v>0.23157894736842111</v>
      </c>
      <c r="J125" s="62">
        <v>0</v>
      </c>
      <c r="K125" s="62">
        <v>0</v>
      </c>
      <c r="L125" s="62">
        <v>0</v>
      </c>
      <c r="M125" s="62">
        <v>0</v>
      </c>
      <c r="N125" s="62">
        <v>0</v>
      </c>
    </row>
    <row r="126" spans="1:14" x14ac:dyDescent="0.45">
      <c r="A126" s="42" t="s">
        <v>137</v>
      </c>
      <c r="B126" s="45">
        <f>[1]Historicals!B198</f>
        <v>0</v>
      </c>
      <c r="C126" s="45">
        <f>[1]Historicals!C198</f>
        <v>-6.4724919093851127E-2</v>
      </c>
      <c r="D126" s="45">
        <f>[1]Historicals!D198</f>
        <v>-7.6124567474048443E-2</v>
      </c>
      <c r="E126" s="45">
        <f>[1]Historicals!E198</f>
        <v>-8.6142322097378279E-2</v>
      </c>
      <c r="F126" s="45">
        <f>[1]Historicals!F198</f>
        <v>-2.8688524590163935E-2</v>
      </c>
      <c r="G126" s="45">
        <f>[1]Historicals!G198</f>
        <v>-9.7046413502109699E-2</v>
      </c>
      <c r="H126" s="45">
        <f>[1]Historicals!H198</f>
        <v>-0.11214953271028037</v>
      </c>
      <c r="I126" s="45">
        <f>[1]Historicals!I198</f>
        <v>0.28000000000000003</v>
      </c>
      <c r="J126" s="62">
        <v>0</v>
      </c>
      <c r="K126" s="62">
        <v>0</v>
      </c>
      <c r="L126" s="62">
        <v>0</v>
      </c>
      <c r="M126" s="62">
        <v>0</v>
      </c>
      <c r="N126" s="62">
        <v>0</v>
      </c>
    </row>
    <row r="127" spans="1:14" x14ac:dyDescent="0.45">
      <c r="A127" s="42" t="s">
        <v>138</v>
      </c>
      <c r="B127" s="45" t="str">
        <f t="shared" ref="B127:I127" si="138">+IFERROR(B125-B126,"nm")</f>
        <v>nm</v>
      </c>
      <c r="C127" s="45">
        <f t="shared" si="138"/>
        <v>-1.3877787807814457E-17</v>
      </c>
      <c r="D127" s="45">
        <f t="shared" si="138"/>
        <v>5.5511151231257827E-17</v>
      </c>
      <c r="E127" s="45">
        <f t="shared" si="138"/>
        <v>1.3877787807814457E-17</v>
      </c>
      <c r="F127" s="45">
        <f t="shared" si="138"/>
        <v>2.4286128663675299E-17</v>
      </c>
      <c r="G127" s="45">
        <f t="shared" si="138"/>
        <v>-4.163336342344337E-17</v>
      </c>
      <c r="H127" s="45">
        <f t="shared" si="138"/>
        <v>-1.3877787807814457E-17</v>
      </c>
      <c r="I127" s="45">
        <f t="shared" si="138"/>
        <v>-4.842105263157892E-2</v>
      </c>
      <c r="J127" s="45">
        <f>+IFERROR(J125-J126,"nm")</f>
        <v>0</v>
      </c>
      <c r="K127" s="45">
        <f t="shared" ref="K127:N127" si="139">+IFERROR(K125-K126,"nm")</f>
        <v>0</v>
      </c>
      <c r="L127" s="45">
        <f t="shared" si="139"/>
        <v>0</v>
      </c>
      <c r="M127" s="45">
        <f t="shared" si="139"/>
        <v>0</v>
      </c>
      <c r="N127" s="45">
        <f t="shared" si="139"/>
        <v>0</v>
      </c>
    </row>
    <row r="128" spans="1:14" x14ac:dyDescent="0.45">
      <c r="A128" s="9" t="s">
        <v>130</v>
      </c>
      <c r="B128" s="46">
        <f t="shared" ref="B128:I128" si="140">+B135+B131</f>
        <v>967</v>
      </c>
      <c r="C128" s="46">
        <f t="shared" si="140"/>
        <v>1108</v>
      </c>
      <c r="D128" s="46">
        <f t="shared" si="140"/>
        <v>1034</v>
      </c>
      <c r="E128" s="46">
        <f t="shared" si="140"/>
        <v>1244</v>
      </c>
      <c r="F128" s="46">
        <f t="shared" si="140"/>
        <v>1376</v>
      </c>
      <c r="G128" s="46">
        <f t="shared" si="140"/>
        <v>1230</v>
      </c>
      <c r="H128" s="46">
        <f t="shared" si="140"/>
        <v>1573</v>
      </c>
      <c r="I128" s="46">
        <f t="shared" si="140"/>
        <v>1938</v>
      </c>
      <c r="J128" s="61">
        <f>I128*(1+J129)</f>
        <v>1938</v>
      </c>
      <c r="K128" s="61">
        <f t="shared" ref="K128:N128" si="141">J128*(1+K129)</f>
        <v>1938</v>
      </c>
      <c r="L128" s="61">
        <f t="shared" si="141"/>
        <v>1938</v>
      </c>
      <c r="M128" s="61">
        <f t="shared" si="141"/>
        <v>1938</v>
      </c>
      <c r="N128" s="61">
        <f t="shared" si="141"/>
        <v>1938</v>
      </c>
    </row>
    <row r="129" spans="1:14" x14ac:dyDescent="0.45">
      <c r="A129" s="44" t="s">
        <v>129</v>
      </c>
      <c r="B129" s="45" t="str">
        <f t="shared" ref="B129:I129" si="142">+IFERROR(B128/A128-1,"nm")</f>
        <v>nm</v>
      </c>
      <c r="C129" s="45">
        <f t="shared" si="142"/>
        <v>0.14581178903826264</v>
      </c>
      <c r="D129" s="45">
        <f t="shared" si="142"/>
        <v>-6.6787003610108253E-2</v>
      </c>
      <c r="E129" s="45">
        <f t="shared" si="142"/>
        <v>0.20309477756286265</v>
      </c>
      <c r="F129" s="45">
        <f t="shared" si="142"/>
        <v>0.10610932475884249</v>
      </c>
      <c r="G129" s="45">
        <f t="shared" si="142"/>
        <v>-0.10610465116279066</v>
      </c>
      <c r="H129" s="45">
        <f t="shared" si="142"/>
        <v>0.27886178861788613</v>
      </c>
      <c r="I129" s="45">
        <f t="shared" si="142"/>
        <v>0.23204068658614108</v>
      </c>
      <c r="J129" s="62">
        <v>0</v>
      </c>
      <c r="K129" s="62">
        <v>0</v>
      </c>
      <c r="L129" s="62">
        <v>0</v>
      </c>
      <c r="M129" s="62">
        <v>0</v>
      </c>
      <c r="N129" s="62">
        <v>0</v>
      </c>
    </row>
    <row r="130" spans="1:14" x14ac:dyDescent="0.45">
      <c r="A130" s="44" t="s">
        <v>131</v>
      </c>
      <c r="B130" s="45">
        <f>+IFERROR(B128/B$114,"nm")</f>
        <v>0.20782290995056951</v>
      </c>
      <c r="C130" s="45">
        <f t="shared" ref="C130:I130" si="143">+IFERROR(C128/C$114,"nm")</f>
        <v>0.24245076586433259</v>
      </c>
      <c r="D130" s="45">
        <f t="shared" si="143"/>
        <v>0.21828161283512773</v>
      </c>
      <c r="E130" s="45">
        <f t="shared" si="143"/>
        <v>0.2408052651955091</v>
      </c>
      <c r="F130" s="45">
        <f t="shared" si="143"/>
        <v>0.26189569851541683</v>
      </c>
      <c r="G130" s="45">
        <f t="shared" si="143"/>
        <v>0.24463007159904535</v>
      </c>
      <c r="H130" s="45">
        <f t="shared" si="143"/>
        <v>0.2944038929440389</v>
      </c>
      <c r="I130" s="45">
        <f t="shared" si="143"/>
        <v>0.32544080604534004</v>
      </c>
      <c r="J130" s="45">
        <f>+IFERROR(J128/J$114,"nm")</f>
        <v>0.32544080604534004</v>
      </c>
      <c r="K130" s="45">
        <f t="shared" ref="K130:N130" si="144">+IFERROR(K128/K$114,"nm")</f>
        <v>0.32544080604534004</v>
      </c>
      <c r="L130" s="45">
        <f t="shared" si="144"/>
        <v>0.32544080604534004</v>
      </c>
      <c r="M130" s="45">
        <f t="shared" si="144"/>
        <v>0.32544080604534004</v>
      </c>
      <c r="N130" s="45">
        <f t="shared" si="144"/>
        <v>0.32544080604534004</v>
      </c>
    </row>
    <row r="131" spans="1:14" x14ac:dyDescent="0.45">
      <c r="A131" s="9" t="s">
        <v>132</v>
      </c>
      <c r="B131" s="1">
        <f>[1]Historicals!B174</f>
        <v>49</v>
      </c>
      <c r="C131" s="1">
        <f>[1]Historicals!C174</f>
        <v>42</v>
      </c>
      <c r="D131" s="1">
        <f>[1]Historicals!D174</f>
        <v>54</v>
      </c>
      <c r="E131" s="1">
        <f>[1]Historicals!E174</f>
        <v>55</v>
      </c>
      <c r="F131" s="1">
        <f>[1]Historicals!F174</f>
        <v>53</v>
      </c>
      <c r="G131" s="1">
        <f>[1]Historicals!G174</f>
        <v>46</v>
      </c>
      <c r="H131" s="1">
        <f>[1]Historicals!H174</f>
        <v>43</v>
      </c>
      <c r="I131" s="1">
        <f>[1]Historicals!I174</f>
        <v>42</v>
      </c>
      <c r="J131" s="61">
        <f>I131*(1+J132)</f>
        <v>42</v>
      </c>
      <c r="K131" s="61">
        <f t="shared" ref="K131:N131" si="145">J131*(1+K132)</f>
        <v>42</v>
      </c>
      <c r="L131" s="61">
        <f t="shared" si="145"/>
        <v>42</v>
      </c>
      <c r="M131" s="61">
        <f t="shared" si="145"/>
        <v>42</v>
      </c>
      <c r="N131" s="61">
        <f t="shared" si="145"/>
        <v>42</v>
      </c>
    </row>
    <row r="132" spans="1:14" x14ac:dyDescent="0.45">
      <c r="A132" s="44" t="s">
        <v>129</v>
      </c>
      <c r="B132" s="45" t="str">
        <f t="shared" ref="B132:I132" si="146">+IFERROR(B131/A131-1,"nm")</f>
        <v>nm</v>
      </c>
      <c r="C132" s="45">
        <f t="shared" si="146"/>
        <v>-0.1428571428571429</v>
      </c>
      <c r="D132" s="45">
        <f t="shared" si="146"/>
        <v>0.28571428571428581</v>
      </c>
      <c r="E132" s="45">
        <f t="shared" si="146"/>
        <v>1.8518518518518601E-2</v>
      </c>
      <c r="F132" s="45">
        <f t="shared" si="146"/>
        <v>-3.6363636363636376E-2</v>
      </c>
      <c r="G132" s="45">
        <f t="shared" si="146"/>
        <v>-0.13207547169811318</v>
      </c>
      <c r="H132" s="45">
        <f t="shared" si="146"/>
        <v>-6.5217391304347783E-2</v>
      </c>
      <c r="I132" s="45">
        <f t="shared" si="146"/>
        <v>-2.3255813953488413E-2</v>
      </c>
      <c r="J132" s="62">
        <v>0</v>
      </c>
      <c r="K132" s="62">
        <v>0</v>
      </c>
      <c r="L132" s="62">
        <v>0</v>
      </c>
      <c r="M132" s="62">
        <v>0</v>
      </c>
      <c r="N132" s="62">
        <v>0</v>
      </c>
    </row>
    <row r="133" spans="1:14" x14ac:dyDescent="0.45">
      <c r="A133" s="44" t="s">
        <v>133</v>
      </c>
      <c r="B133" s="45">
        <f>+IFERROR(B131/B$114,"nm")</f>
        <v>1.053084031807436E-2</v>
      </c>
      <c r="C133" s="45">
        <f t="shared" ref="C133:I133" si="147">+IFERROR(C131/C$114,"nm")</f>
        <v>9.1903719912472641E-3</v>
      </c>
      <c r="D133" s="45">
        <f t="shared" si="147"/>
        <v>1.1399620012666244E-2</v>
      </c>
      <c r="E133" s="45">
        <f t="shared" si="147"/>
        <v>1.064653503677894E-2</v>
      </c>
      <c r="F133" s="45">
        <f t="shared" si="147"/>
        <v>1.0087552341073468E-2</v>
      </c>
      <c r="G133" s="45">
        <f t="shared" si="147"/>
        <v>9.148766905330152E-3</v>
      </c>
      <c r="H133" s="45">
        <f t="shared" si="147"/>
        <v>8.0479131574022079E-3</v>
      </c>
      <c r="I133" s="45">
        <f t="shared" si="147"/>
        <v>7.0528967254408059E-3</v>
      </c>
      <c r="J133" s="45">
        <f>+IFERROR(J131/J$114,"nm")</f>
        <v>7.0528967254408059E-3</v>
      </c>
      <c r="K133" s="45">
        <f t="shared" ref="K133:N133" si="148">+IFERROR(K131/K$114,"nm")</f>
        <v>7.0528967254408059E-3</v>
      </c>
      <c r="L133" s="45">
        <f t="shared" si="148"/>
        <v>7.0528967254408059E-3</v>
      </c>
      <c r="M133" s="45">
        <f t="shared" si="148"/>
        <v>7.0528967254408059E-3</v>
      </c>
      <c r="N133" s="45">
        <f t="shared" si="148"/>
        <v>7.0528967254408059E-3</v>
      </c>
    </row>
    <row r="134" spans="1:14" x14ac:dyDescent="0.45">
      <c r="A134" s="44" t="s">
        <v>213</v>
      </c>
      <c r="B134" s="45">
        <f>+IFERROR(B131/B141,"nm")</f>
        <v>0.15909090909090909</v>
      </c>
      <c r="C134" s="45">
        <f t="shared" ref="C134:I134" si="149">+IFERROR(C131/C141,"nm")</f>
        <v>0.12650602409638553</v>
      </c>
      <c r="D134" s="45">
        <f t="shared" si="149"/>
        <v>0.1588235294117647</v>
      </c>
      <c r="E134" s="45">
        <f t="shared" si="149"/>
        <v>0.16224188790560473</v>
      </c>
      <c r="F134" s="45">
        <f t="shared" si="149"/>
        <v>0.16257668711656442</v>
      </c>
      <c r="G134" s="45">
        <f t="shared" si="149"/>
        <v>0.1554054054054054</v>
      </c>
      <c r="H134" s="45">
        <f t="shared" si="149"/>
        <v>0.14144736842105263</v>
      </c>
      <c r="I134" s="45">
        <f t="shared" si="149"/>
        <v>0.15328467153284672</v>
      </c>
      <c r="J134" s="45">
        <f>+IFERROR(J131/J141,"nm")</f>
        <v>0.15328467153284672</v>
      </c>
      <c r="K134" s="45">
        <f t="shared" ref="K134:N134" si="150">+IFERROR(K131/K141,"nm")</f>
        <v>0.15328467153284672</v>
      </c>
      <c r="L134" s="45">
        <f t="shared" si="150"/>
        <v>0.15328467153284672</v>
      </c>
      <c r="M134" s="45">
        <f t="shared" si="150"/>
        <v>0.15328467153284672</v>
      </c>
      <c r="N134" s="45">
        <f t="shared" si="150"/>
        <v>0.15328467153284672</v>
      </c>
    </row>
    <row r="135" spans="1:14" x14ac:dyDescent="0.45">
      <c r="A135" s="9" t="s">
        <v>134</v>
      </c>
      <c r="B135" s="9">
        <f>[1]Historicals!B141</f>
        <v>918</v>
      </c>
      <c r="C135" s="9">
        <f>[1]Historicals!C141</f>
        <v>1066</v>
      </c>
      <c r="D135" s="9">
        <f>[1]Historicals!D141</f>
        <v>980</v>
      </c>
      <c r="E135" s="9">
        <f>[1]Historicals!E141</f>
        <v>1189</v>
      </c>
      <c r="F135" s="9">
        <f>[1]Historicals!F141</f>
        <v>1323</v>
      </c>
      <c r="G135" s="9">
        <f>[1]Historicals!G141</f>
        <v>1184</v>
      </c>
      <c r="H135" s="9">
        <f>[1]Historicals!H141</f>
        <v>1530</v>
      </c>
      <c r="I135" s="9">
        <f>[1]Historicals!I141</f>
        <v>1896</v>
      </c>
      <c r="J135" s="61">
        <f>I135*(1+J136)</f>
        <v>1896</v>
      </c>
      <c r="K135" s="61">
        <f t="shared" ref="K135:N135" si="151">J135*(1+K136)</f>
        <v>1896</v>
      </c>
      <c r="L135" s="61">
        <f t="shared" si="151"/>
        <v>1896</v>
      </c>
      <c r="M135" s="61">
        <f t="shared" si="151"/>
        <v>1896</v>
      </c>
      <c r="N135" s="61">
        <f t="shared" si="151"/>
        <v>1896</v>
      </c>
    </row>
    <row r="136" spans="1:14" x14ac:dyDescent="0.45">
      <c r="A136" s="44" t="s">
        <v>129</v>
      </c>
      <c r="B136" s="45" t="str">
        <f t="shared" ref="B136:I136" si="152">+IFERROR(B135/A135-1,"nm")</f>
        <v>nm</v>
      </c>
      <c r="C136" s="45">
        <f t="shared" si="152"/>
        <v>0.16122004357298469</v>
      </c>
      <c r="D136" s="45">
        <f t="shared" si="152"/>
        <v>-8.0675422138836828E-2</v>
      </c>
      <c r="E136" s="45">
        <f t="shared" si="152"/>
        <v>0.21326530612244898</v>
      </c>
      <c r="F136" s="45">
        <f t="shared" si="152"/>
        <v>0.11269974768713209</v>
      </c>
      <c r="G136" s="45">
        <f t="shared" si="152"/>
        <v>-0.1050642479213908</v>
      </c>
      <c r="H136" s="45">
        <f t="shared" si="152"/>
        <v>0.29222972972972983</v>
      </c>
      <c r="I136" s="45">
        <f t="shared" si="152"/>
        <v>0.23921568627450984</v>
      </c>
      <c r="J136" s="62">
        <v>0</v>
      </c>
      <c r="K136" s="62">
        <v>0</v>
      </c>
      <c r="L136" s="62">
        <v>0</v>
      </c>
      <c r="M136" s="62">
        <v>0</v>
      </c>
      <c r="N136" s="62">
        <v>0</v>
      </c>
    </row>
    <row r="137" spans="1:14" x14ac:dyDescent="0.45">
      <c r="A137" s="44" t="s">
        <v>131</v>
      </c>
      <c r="B137" s="45">
        <f>+IFERROR(B135/B$114,"nm")</f>
        <v>0.19729206963249515</v>
      </c>
      <c r="C137" s="45">
        <f t="shared" ref="C137:I137" si="153">+IFERROR(C135/C$114,"nm")</f>
        <v>0.23326039387308534</v>
      </c>
      <c r="D137" s="45">
        <f t="shared" si="153"/>
        <v>0.20688199282246147</v>
      </c>
      <c r="E137" s="45">
        <f t="shared" si="153"/>
        <v>0.23015873015873015</v>
      </c>
      <c r="F137" s="45">
        <f t="shared" si="153"/>
        <v>0.25180814617434338</v>
      </c>
      <c r="G137" s="45">
        <f t="shared" si="153"/>
        <v>0.2354813046937152</v>
      </c>
      <c r="H137" s="45">
        <f t="shared" si="153"/>
        <v>0.28635597978663674</v>
      </c>
      <c r="I137" s="45">
        <f t="shared" si="153"/>
        <v>0.31838790931989924</v>
      </c>
      <c r="J137" s="45">
        <f>+IFERROR(J135/J$114,"nm")</f>
        <v>0.31838790931989924</v>
      </c>
      <c r="K137" s="45">
        <f t="shared" ref="K137:N137" si="154">+IFERROR(K135/K$114,"nm")</f>
        <v>0.31838790931989924</v>
      </c>
      <c r="L137" s="45">
        <f t="shared" si="154"/>
        <v>0.31838790931989924</v>
      </c>
      <c r="M137" s="45">
        <f t="shared" si="154"/>
        <v>0.31838790931989924</v>
      </c>
      <c r="N137" s="45">
        <f t="shared" si="154"/>
        <v>0.31838790931989924</v>
      </c>
    </row>
    <row r="138" spans="1:14" x14ac:dyDescent="0.45">
      <c r="A138" s="9" t="s">
        <v>135</v>
      </c>
      <c r="B138" s="1">
        <f>[1]Historicals!B163</f>
        <v>52</v>
      </c>
      <c r="C138" s="1">
        <f>[1]Historicals!C163</f>
        <v>62</v>
      </c>
      <c r="D138" s="1">
        <f>[1]Historicals!D163</f>
        <v>59</v>
      </c>
      <c r="E138" s="1">
        <f>[1]Historicals!E163</f>
        <v>49</v>
      </c>
      <c r="F138" s="1">
        <f>[1]Historicals!F163</f>
        <v>47</v>
      </c>
      <c r="G138" s="1">
        <f>[1]Historicals!G163</f>
        <v>41</v>
      </c>
      <c r="H138" s="1">
        <f>[1]Historicals!H163</f>
        <v>54</v>
      </c>
      <c r="I138" s="1">
        <f>[1]Historicals!I163</f>
        <v>56</v>
      </c>
      <c r="J138" s="61">
        <f>I138*(1+J139)</f>
        <v>56</v>
      </c>
      <c r="K138" s="61">
        <f t="shared" ref="K138:N138" si="155">J138*(1+K139)</f>
        <v>56</v>
      </c>
      <c r="L138" s="61">
        <f t="shared" si="155"/>
        <v>56</v>
      </c>
      <c r="M138" s="61">
        <f t="shared" si="155"/>
        <v>56</v>
      </c>
      <c r="N138" s="61">
        <f t="shared" si="155"/>
        <v>56</v>
      </c>
    </row>
    <row r="139" spans="1:14" x14ac:dyDescent="0.45">
      <c r="A139" s="44" t="s">
        <v>129</v>
      </c>
      <c r="B139" s="45" t="str">
        <f t="shared" ref="B139:I139" si="156">+IFERROR(B138/A138-1,"nm")</f>
        <v>nm</v>
      </c>
      <c r="C139" s="45">
        <f t="shared" si="156"/>
        <v>0.19230769230769229</v>
      </c>
      <c r="D139" s="45">
        <f t="shared" si="156"/>
        <v>-4.8387096774193505E-2</v>
      </c>
      <c r="E139" s="45">
        <f t="shared" si="156"/>
        <v>-0.16949152542372881</v>
      </c>
      <c r="F139" s="45">
        <f t="shared" si="156"/>
        <v>-4.081632653061229E-2</v>
      </c>
      <c r="G139" s="45">
        <f t="shared" si="156"/>
        <v>-0.12765957446808507</v>
      </c>
      <c r="H139" s="45">
        <f t="shared" si="156"/>
        <v>0.31707317073170738</v>
      </c>
      <c r="I139" s="45">
        <f t="shared" si="156"/>
        <v>3.7037037037036979E-2</v>
      </c>
      <c r="J139" s="62">
        <v>0</v>
      </c>
      <c r="K139" s="62">
        <v>0</v>
      </c>
      <c r="L139" s="62">
        <v>0</v>
      </c>
      <c r="M139" s="62">
        <v>0</v>
      </c>
      <c r="N139" s="62">
        <v>0</v>
      </c>
    </row>
    <row r="140" spans="1:14" x14ac:dyDescent="0.45">
      <c r="A140" s="44" t="s">
        <v>133</v>
      </c>
      <c r="B140" s="45">
        <f>+IFERROR(B138/B$114,"nm")</f>
        <v>1.117558564367075E-2</v>
      </c>
      <c r="C140" s="45">
        <f t="shared" ref="C140:I140" si="157">+IFERROR(C138/C$114,"nm")</f>
        <v>1.3566739606126914E-2</v>
      </c>
      <c r="D140" s="45">
        <f t="shared" si="157"/>
        <v>1.2455140384209416E-2</v>
      </c>
      <c r="E140" s="45">
        <f t="shared" si="157"/>
        <v>9.485094850948509E-3</v>
      </c>
      <c r="F140" s="45">
        <f t="shared" si="157"/>
        <v>8.9455652835934533E-3</v>
      </c>
      <c r="G140" s="45">
        <f t="shared" si="157"/>
        <v>8.1543357199681775E-3</v>
      </c>
      <c r="H140" s="45">
        <f t="shared" si="157"/>
        <v>1.0106681639528355E-2</v>
      </c>
      <c r="I140" s="45">
        <f t="shared" si="157"/>
        <v>9.4038623005877411E-3</v>
      </c>
      <c r="J140" s="60">
        <f>+IFERROR(J138/J$114,"nm")</f>
        <v>9.4038623005877411E-3</v>
      </c>
      <c r="K140" s="60">
        <f t="shared" ref="K140:N140" si="158">+IFERROR(K138/K$114,"nm")</f>
        <v>9.4038623005877411E-3</v>
      </c>
      <c r="L140" s="60">
        <f t="shared" si="158"/>
        <v>9.4038623005877411E-3</v>
      </c>
      <c r="M140" s="60">
        <f t="shared" si="158"/>
        <v>9.4038623005877411E-3</v>
      </c>
      <c r="N140" s="60">
        <f t="shared" si="158"/>
        <v>9.4038623005877411E-3</v>
      </c>
    </row>
    <row r="141" spans="1:14" x14ac:dyDescent="0.45">
      <c r="A141" s="9" t="s">
        <v>141</v>
      </c>
      <c r="B141" s="9">
        <f>[1]Historicals!B152</f>
        <v>308</v>
      </c>
      <c r="C141" s="9">
        <f>[1]Historicals!C152</f>
        <v>332</v>
      </c>
      <c r="D141" s="9">
        <f>[1]Historicals!D152</f>
        <v>340</v>
      </c>
      <c r="E141" s="9">
        <f>[1]Historicals!E152</f>
        <v>339</v>
      </c>
      <c r="F141" s="9">
        <f>[1]Historicals!F152</f>
        <v>326</v>
      </c>
      <c r="G141" s="9">
        <f>[1]Historicals!G152</f>
        <v>296</v>
      </c>
      <c r="H141" s="9">
        <f>[1]Historicals!H152</f>
        <v>304</v>
      </c>
      <c r="I141" s="9">
        <f>[1]Historicals!I152</f>
        <v>274</v>
      </c>
      <c r="J141" s="61">
        <f>I141*(1+J142)</f>
        <v>274</v>
      </c>
      <c r="K141" s="61">
        <f t="shared" ref="K141:N141" si="159">J141*(1+K142)</f>
        <v>274</v>
      </c>
      <c r="L141" s="61">
        <f t="shared" si="159"/>
        <v>274</v>
      </c>
      <c r="M141" s="61">
        <f t="shared" si="159"/>
        <v>274</v>
      </c>
      <c r="N141" s="61">
        <f t="shared" si="159"/>
        <v>274</v>
      </c>
    </row>
    <row r="142" spans="1:14" x14ac:dyDescent="0.45">
      <c r="A142" s="44" t="s">
        <v>129</v>
      </c>
      <c r="B142" s="45" t="str">
        <f t="shared" ref="B142:I142" si="160">+IFERROR(B141/A141-1,"nm")</f>
        <v>nm</v>
      </c>
      <c r="C142" s="45">
        <f t="shared" si="160"/>
        <v>7.7922077922077948E-2</v>
      </c>
      <c r="D142" s="45">
        <f t="shared" si="160"/>
        <v>2.4096385542168752E-2</v>
      </c>
      <c r="E142" s="45">
        <f t="shared" si="160"/>
        <v>-2.9411764705882248E-3</v>
      </c>
      <c r="F142" s="45">
        <f t="shared" si="160"/>
        <v>-3.8348082595870192E-2</v>
      </c>
      <c r="G142" s="45">
        <f t="shared" si="160"/>
        <v>-9.2024539877300637E-2</v>
      </c>
      <c r="H142" s="45">
        <f t="shared" si="160"/>
        <v>2.7027027027026973E-2</v>
      </c>
      <c r="I142" s="45">
        <f t="shared" si="160"/>
        <v>-9.8684210526315819E-2</v>
      </c>
      <c r="J142" s="62">
        <v>0</v>
      </c>
      <c r="K142" s="62">
        <v>0</v>
      </c>
      <c r="L142" s="62">
        <v>0</v>
      </c>
      <c r="M142" s="62">
        <v>0</v>
      </c>
      <c r="N142" s="62">
        <v>0</v>
      </c>
    </row>
    <row r="143" spans="1:14" x14ac:dyDescent="0.45">
      <c r="A143" s="44" t="s">
        <v>133</v>
      </c>
      <c r="B143" s="45">
        <f>+IFERROR(B141/B$114,"nm")</f>
        <v>6.6193853427895979E-2</v>
      </c>
      <c r="C143" s="45">
        <f t="shared" ref="C143:I143" si="161">+IFERROR(C141/C$114,"nm")</f>
        <v>7.264770240700219E-2</v>
      </c>
      <c r="D143" s="45">
        <f t="shared" si="161"/>
        <v>7.1775385264935612E-2</v>
      </c>
      <c r="E143" s="45">
        <f t="shared" si="161"/>
        <v>6.5621370499419282E-2</v>
      </c>
      <c r="F143" s="45">
        <f t="shared" si="161"/>
        <v>6.2047963456414161E-2</v>
      </c>
      <c r="G143" s="45">
        <f t="shared" si="161"/>
        <v>5.88703261734288E-2</v>
      </c>
      <c r="H143" s="45">
        <f t="shared" si="161"/>
        <v>5.6896874415122589E-2</v>
      </c>
      <c r="I143" s="45">
        <f t="shared" si="161"/>
        <v>4.6011754827875735E-2</v>
      </c>
      <c r="J143" s="60">
        <f>+IFERROR(J141/J$114,"nm")</f>
        <v>4.6011754827875735E-2</v>
      </c>
      <c r="K143" s="60">
        <f t="shared" ref="K143:N143" si="162">+IFERROR(K141/K$114,"nm")</f>
        <v>4.6011754827875735E-2</v>
      </c>
      <c r="L143" s="60">
        <f t="shared" si="162"/>
        <v>4.6011754827875735E-2</v>
      </c>
      <c r="M143" s="60">
        <f t="shared" si="162"/>
        <v>4.6011754827875735E-2</v>
      </c>
      <c r="N143" s="60">
        <f t="shared" si="162"/>
        <v>4.6011754827875735E-2</v>
      </c>
    </row>
    <row r="144" spans="1:14" x14ac:dyDescent="0.45">
      <c r="A144" s="41" t="str">
        <f>[1]Historicals!A127</f>
        <v>Global Brand Divisions</v>
      </c>
      <c r="B144" s="41"/>
      <c r="C144" s="41"/>
      <c r="D144" s="41"/>
      <c r="E144" s="41"/>
      <c r="F144" s="41"/>
      <c r="G144" s="41"/>
      <c r="H144" s="41"/>
      <c r="I144" s="41"/>
      <c r="J144" s="37"/>
      <c r="K144" s="37"/>
      <c r="L144" s="37"/>
      <c r="M144" s="37"/>
      <c r="N144" s="37"/>
    </row>
    <row r="145" spans="1:14" x14ac:dyDescent="0.45">
      <c r="A145" s="9" t="s">
        <v>136</v>
      </c>
      <c r="B145" s="9">
        <f>[1]Historicals!B127</f>
        <v>115</v>
      </c>
      <c r="C145" s="9">
        <f>[1]Historicals!C127</f>
        <v>73</v>
      </c>
      <c r="D145" s="9">
        <f>[1]Historicals!D127</f>
        <v>73</v>
      </c>
      <c r="E145" s="9">
        <f>[1]Historicals!E127</f>
        <v>88</v>
      </c>
      <c r="F145" s="9">
        <f>[1]Historicals!F127</f>
        <v>42</v>
      </c>
      <c r="G145" s="9">
        <f>[1]Historicals!G127</f>
        <v>30</v>
      </c>
      <c r="H145" s="9">
        <f>[1]Historicals!H127</f>
        <v>25</v>
      </c>
      <c r="I145" s="9">
        <f>[1]Historicals!I127</f>
        <v>102</v>
      </c>
      <c r="J145" s="61">
        <f>I145*(1+J146)</f>
        <v>102</v>
      </c>
      <c r="K145" s="61">
        <f>J145*(1+K146)</f>
        <v>102</v>
      </c>
      <c r="L145" s="61">
        <f t="shared" ref="L145:N145" si="163">K145*(1+L146)</f>
        <v>102</v>
      </c>
      <c r="M145" s="61">
        <f t="shared" si="163"/>
        <v>102</v>
      </c>
      <c r="N145" s="61">
        <f t="shared" si="163"/>
        <v>102</v>
      </c>
    </row>
    <row r="146" spans="1:14" x14ac:dyDescent="0.45">
      <c r="A146" s="42" t="s">
        <v>129</v>
      </c>
      <c r="B146" s="45" t="str">
        <f t="shared" ref="B146:I146" si="164">+IFERROR(B145/A145-1,"nm")</f>
        <v>nm</v>
      </c>
      <c r="C146" s="45">
        <f t="shared" si="164"/>
        <v>-0.36521739130434783</v>
      </c>
      <c r="D146" s="45">
        <f t="shared" si="164"/>
        <v>0</v>
      </c>
      <c r="E146" s="45">
        <f t="shared" si="164"/>
        <v>0.20547945205479445</v>
      </c>
      <c r="F146" s="45">
        <f t="shared" si="164"/>
        <v>-0.52272727272727271</v>
      </c>
      <c r="G146" s="45">
        <f t="shared" si="164"/>
        <v>-0.2857142857142857</v>
      </c>
      <c r="H146" s="45">
        <f t="shared" si="164"/>
        <v>-0.16666666666666663</v>
      </c>
      <c r="I146" s="45">
        <f t="shared" si="164"/>
        <v>3.08</v>
      </c>
      <c r="J146" s="62">
        <v>0</v>
      </c>
      <c r="K146" s="62">
        <v>0</v>
      </c>
      <c r="L146" s="62">
        <v>0</v>
      </c>
      <c r="M146" s="62">
        <v>0</v>
      </c>
      <c r="N146" s="62">
        <v>0</v>
      </c>
    </row>
    <row r="147" spans="1:14" x14ac:dyDescent="0.45">
      <c r="A147" s="9" t="s">
        <v>130</v>
      </c>
      <c r="B147" s="46">
        <f t="shared" ref="B147:I147" si="165">+B154+B150</f>
        <v>-2057</v>
      </c>
      <c r="C147" s="46">
        <f t="shared" si="165"/>
        <v>-2366</v>
      </c>
      <c r="D147" s="46">
        <f t="shared" si="165"/>
        <v>-2444</v>
      </c>
      <c r="E147" s="46">
        <f t="shared" si="165"/>
        <v>-2441</v>
      </c>
      <c r="F147" s="46">
        <f t="shared" si="165"/>
        <v>-3067</v>
      </c>
      <c r="G147" s="46">
        <f t="shared" si="165"/>
        <v>-3254</v>
      </c>
      <c r="H147" s="46">
        <f t="shared" si="165"/>
        <v>-3434</v>
      </c>
      <c r="I147" s="46">
        <f t="shared" si="165"/>
        <v>-4042</v>
      </c>
      <c r="J147" s="46">
        <f>I147*(1+J148)</f>
        <v>-4042</v>
      </c>
      <c r="K147" s="46">
        <f>J147*(1+K148)</f>
        <v>-4042</v>
      </c>
      <c r="L147" s="46">
        <f t="shared" ref="L147:N147" si="166">K147*(1+L148)</f>
        <v>-4042</v>
      </c>
      <c r="M147" s="46">
        <f t="shared" si="166"/>
        <v>-4042</v>
      </c>
      <c r="N147" s="46">
        <f t="shared" si="166"/>
        <v>-4042</v>
      </c>
    </row>
    <row r="148" spans="1:14" x14ac:dyDescent="0.45">
      <c r="A148" s="44" t="s">
        <v>129</v>
      </c>
      <c r="B148" s="45" t="str">
        <f t="shared" ref="B148:I148" si="167">+IFERROR(B147/A147-1,"nm")</f>
        <v>nm</v>
      </c>
      <c r="C148" s="45">
        <f t="shared" si="167"/>
        <v>0.15021876519202726</v>
      </c>
      <c r="D148" s="45">
        <f t="shared" si="167"/>
        <v>3.2967032967033072E-2</v>
      </c>
      <c r="E148" s="45">
        <f t="shared" si="167"/>
        <v>-1.2274959083469206E-3</v>
      </c>
      <c r="F148" s="45">
        <f t="shared" si="167"/>
        <v>0.25645227365833678</v>
      </c>
      <c r="G148" s="45">
        <f t="shared" si="167"/>
        <v>6.0971633518095869E-2</v>
      </c>
      <c r="H148" s="45">
        <f t="shared" si="167"/>
        <v>5.5316533497234088E-2</v>
      </c>
      <c r="I148" s="45">
        <f t="shared" si="167"/>
        <v>0.1770529994175889</v>
      </c>
      <c r="J148" s="62">
        <v>0</v>
      </c>
      <c r="K148" s="62">
        <v>0</v>
      </c>
      <c r="L148" s="62">
        <v>0</v>
      </c>
      <c r="M148" s="62">
        <v>0</v>
      </c>
      <c r="N148" s="62">
        <v>0</v>
      </c>
    </row>
    <row r="149" spans="1:14" x14ac:dyDescent="0.45">
      <c r="A149" s="44" t="s">
        <v>131</v>
      </c>
      <c r="B149" s="45">
        <f>+IFERROR(B147/B$145,"nm")</f>
        <v>-17.88695652173913</v>
      </c>
      <c r="C149" s="45">
        <f t="shared" ref="C149:I149" si="168">+IFERROR(C147/C$145,"nm")</f>
        <v>-32.410958904109592</v>
      </c>
      <c r="D149" s="45">
        <f t="shared" si="168"/>
        <v>-33.479452054794521</v>
      </c>
      <c r="E149" s="45">
        <f t="shared" si="168"/>
        <v>-27.738636363636363</v>
      </c>
      <c r="F149" s="45">
        <f t="shared" si="168"/>
        <v>-73.023809523809518</v>
      </c>
      <c r="G149" s="45">
        <f t="shared" si="168"/>
        <v>-108.46666666666667</v>
      </c>
      <c r="H149" s="45">
        <f t="shared" si="168"/>
        <v>-137.36000000000001</v>
      </c>
      <c r="I149" s="45">
        <f t="shared" si="168"/>
        <v>-39.627450980392155</v>
      </c>
      <c r="J149" s="45">
        <f>+IFERROR(J147/J$145,"nm")</f>
        <v>-39.627450980392155</v>
      </c>
      <c r="K149" s="45">
        <f>+IFERROR(K147/K$145,"nm")</f>
        <v>-39.627450980392155</v>
      </c>
      <c r="L149" s="45">
        <f t="shared" ref="L149:N149" si="169">+IFERROR(L147/L$145,"nm")</f>
        <v>-39.627450980392155</v>
      </c>
      <c r="M149" s="45">
        <f t="shared" si="169"/>
        <v>-39.627450980392155</v>
      </c>
      <c r="N149" s="45">
        <f t="shared" si="169"/>
        <v>-39.627450980392155</v>
      </c>
    </row>
    <row r="150" spans="1:14" x14ac:dyDescent="0.45">
      <c r="A150" s="9" t="s">
        <v>132</v>
      </c>
      <c r="B150" s="1">
        <f>[1]Historicals!B175</f>
        <v>210</v>
      </c>
      <c r="C150" s="1">
        <f>[1]Historicals!C175</f>
        <v>230</v>
      </c>
      <c r="D150" s="1">
        <f>[1]Historicals!D175</f>
        <v>233</v>
      </c>
      <c r="E150" s="1">
        <f>[1]Historicals!E175</f>
        <v>217</v>
      </c>
      <c r="F150" s="1">
        <f>[1]Historicals!F175</f>
        <v>195</v>
      </c>
      <c r="G150" s="1">
        <f>[1]Historicals!G175</f>
        <v>214</v>
      </c>
      <c r="H150" s="1">
        <f>[1]Historicals!H175</f>
        <v>222</v>
      </c>
      <c r="I150" s="1">
        <f>[1]Historicals!I175</f>
        <v>220</v>
      </c>
      <c r="J150" s="61">
        <f>I150*(1+J151)</f>
        <v>220</v>
      </c>
      <c r="K150" s="61">
        <f>J150*(1+K151)</f>
        <v>220</v>
      </c>
      <c r="L150" s="61">
        <f t="shared" ref="L150:N150" si="170">K150*(1+L151)</f>
        <v>220</v>
      </c>
      <c r="M150" s="61">
        <f t="shared" si="170"/>
        <v>220</v>
      </c>
      <c r="N150" s="61">
        <f t="shared" si="170"/>
        <v>220</v>
      </c>
    </row>
    <row r="151" spans="1:14" x14ac:dyDescent="0.45">
      <c r="A151" s="44" t="s">
        <v>129</v>
      </c>
      <c r="B151" s="45" t="str">
        <f t="shared" ref="B151:I151" si="171">+IFERROR(B150/A150-1,"nm")</f>
        <v>nm</v>
      </c>
      <c r="C151" s="45">
        <f t="shared" si="171"/>
        <v>9.5238095238095344E-2</v>
      </c>
      <c r="D151" s="45">
        <f t="shared" si="171"/>
        <v>1.304347826086949E-2</v>
      </c>
      <c r="E151" s="45">
        <f t="shared" si="171"/>
        <v>-6.8669527896995763E-2</v>
      </c>
      <c r="F151" s="45">
        <f t="shared" si="171"/>
        <v>-0.10138248847926268</v>
      </c>
      <c r="G151" s="45">
        <f t="shared" si="171"/>
        <v>9.7435897435897534E-2</v>
      </c>
      <c r="H151" s="45">
        <f t="shared" si="171"/>
        <v>3.7383177570093462E-2</v>
      </c>
      <c r="I151" s="45">
        <f t="shared" si="171"/>
        <v>-9.009009009009028E-3</v>
      </c>
      <c r="J151" s="62">
        <v>0</v>
      </c>
      <c r="K151" s="62">
        <v>0</v>
      </c>
      <c r="L151" s="62">
        <v>0</v>
      </c>
      <c r="M151" s="62">
        <v>0</v>
      </c>
      <c r="N151" s="62">
        <v>0</v>
      </c>
    </row>
    <row r="152" spans="1:14" x14ac:dyDescent="0.45">
      <c r="A152" s="44" t="s">
        <v>133</v>
      </c>
      <c r="B152" s="45">
        <f>+IFERROR(B150/B$145,"nm")</f>
        <v>1.826086956521739</v>
      </c>
      <c r="C152" s="45">
        <f t="shared" ref="C152:I152" si="172">+IFERROR(C150/C$145,"nm")</f>
        <v>3.1506849315068495</v>
      </c>
      <c r="D152" s="45">
        <f t="shared" si="172"/>
        <v>3.1917808219178081</v>
      </c>
      <c r="E152" s="45">
        <f t="shared" si="172"/>
        <v>2.4659090909090908</v>
      </c>
      <c r="F152" s="45">
        <f t="shared" si="172"/>
        <v>4.6428571428571432</v>
      </c>
      <c r="G152" s="45">
        <f t="shared" si="172"/>
        <v>7.1333333333333337</v>
      </c>
      <c r="H152" s="45">
        <f t="shared" si="172"/>
        <v>8.8800000000000008</v>
      </c>
      <c r="I152" s="45">
        <f t="shared" si="172"/>
        <v>2.1568627450980391</v>
      </c>
      <c r="J152" s="45">
        <f>+IFERROR(J150/J$145,"nm")</f>
        <v>2.1568627450980391</v>
      </c>
      <c r="K152" s="45">
        <f>+IFERROR(K150/K$145,"nm")</f>
        <v>2.1568627450980391</v>
      </c>
      <c r="L152" s="45">
        <f t="shared" ref="L152:N152" si="173">+IFERROR(L150/L$145,"nm")</f>
        <v>2.1568627450980391</v>
      </c>
      <c r="M152" s="45">
        <f t="shared" si="173"/>
        <v>2.1568627450980391</v>
      </c>
      <c r="N152" s="45">
        <f t="shared" si="173"/>
        <v>2.1568627450980391</v>
      </c>
    </row>
    <row r="153" spans="1:14" x14ac:dyDescent="0.45">
      <c r="A153" s="44" t="s">
        <v>213</v>
      </c>
      <c r="B153" s="45">
        <f>+IFERROR(B150/B$160,"nm")</f>
        <v>0.43388429752066116</v>
      </c>
      <c r="C153" s="45">
        <f t="shared" ref="C153:I153" si="174">+IFERROR(C150/C$160,"nm")</f>
        <v>0.45009784735812131</v>
      </c>
      <c r="D153" s="45">
        <f t="shared" si="174"/>
        <v>0.43714821763602252</v>
      </c>
      <c r="E153" s="45">
        <f t="shared" si="174"/>
        <v>0.36348408710217756</v>
      </c>
      <c r="F153" s="45">
        <f t="shared" si="174"/>
        <v>0.2932330827067669</v>
      </c>
      <c r="G153" s="45">
        <f t="shared" si="174"/>
        <v>0.25783132530120484</v>
      </c>
      <c r="H153" s="45">
        <f t="shared" si="174"/>
        <v>0.2846153846153846</v>
      </c>
      <c r="I153" s="45">
        <f t="shared" si="174"/>
        <v>0.27883396704689478</v>
      </c>
      <c r="J153" s="45">
        <f>+IFERROR(J150/J160,"nm")</f>
        <v>0.27883396704689478</v>
      </c>
      <c r="K153" s="45">
        <f>+IFERROR(K150/K160,"nm")</f>
        <v>0.27883396704689478</v>
      </c>
      <c r="L153" s="45">
        <f t="shared" ref="L153:N153" si="175">+IFERROR(L150/L160,"nm")</f>
        <v>0.27883396704689478</v>
      </c>
      <c r="M153" s="45">
        <f t="shared" si="175"/>
        <v>0.27883396704689478</v>
      </c>
      <c r="N153" s="45">
        <f t="shared" si="175"/>
        <v>0.27883396704689478</v>
      </c>
    </row>
    <row r="154" spans="1:14" x14ac:dyDescent="0.45">
      <c r="A154" s="9" t="s">
        <v>134</v>
      </c>
      <c r="B154" s="9">
        <f>[1]Historicals!B142</f>
        <v>-2267</v>
      </c>
      <c r="C154" s="9">
        <f>[1]Historicals!C142</f>
        <v>-2596</v>
      </c>
      <c r="D154" s="9">
        <f>[1]Historicals!D142</f>
        <v>-2677</v>
      </c>
      <c r="E154" s="9">
        <f>[1]Historicals!E142</f>
        <v>-2658</v>
      </c>
      <c r="F154" s="9">
        <f>[1]Historicals!F142</f>
        <v>-3262</v>
      </c>
      <c r="G154" s="9">
        <f>[1]Historicals!G142</f>
        <v>-3468</v>
      </c>
      <c r="H154" s="9">
        <f>[1]Historicals!H142</f>
        <v>-3656</v>
      </c>
      <c r="I154" s="9">
        <f>[1]Historicals!I142</f>
        <v>-4262</v>
      </c>
      <c r="J154" s="9">
        <f>I154*(1+J155)</f>
        <v>-4262</v>
      </c>
      <c r="K154" s="9">
        <f>J154*(1+K155)</f>
        <v>-4262</v>
      </c>
      <c r="L154" s="9">
        <f t="shared" ref="L154:N154" si="176">K154*(1+L155)</f>
        <v>-4262</v>
      </c>
      <c r="M154" s="9">
        <f t="shared" si="176"/>
        <v>-4262</v>
      </c>
      <c r="N154" s="9">
        <f t="shared" si="176"/>
        <v>-4262</v>
      </c>
    </row>
    <row r="155" spans="1:14" x14ac:dyDescent="0.45">
      <c r="A155" s="44" t="s">
        <v>129</v>
      </c>
      <c r="B155" s="45" t="str">
        <f t="shared" ref="B155:I155" si="177">+IFERROR(B154/A154-1,"nm")</f>
        <v>nm</v>
      </c>
      <c r="C155" s="45">
        <f t="shared" si="177"/>
        <v>0.145125716806352</v>
      </c>
      <c r="D155" s="45">
        <f t="shared" si="177"/>
        <v>3.1201848998459125E-2</v>
      </c>
      <c r="E155" s="45">
        <f t="shared" si="177"/>
        <v>-7.097497198356395E-3</v>
      </c>
      <c r="F155" s="45">
        <f t="shared" si="177"/>
        <v>0.22723852520692245</v>
      </c>
      <c r="G155" s="45">
        <f t="shared" si="177"/>
        <v>6.3151440833844275E-2</v>
      </c>
      <c r="H155" s="45">
        <f t="shared" si="177"/>
        <v>5.4209919261822392E-2</v>
      </c>
      <c r="I155" s="45">
        <f t="shared" si="177"/>
        <v>0.16575492341356668</v>
      </c>
      <c r="J155" s="62">
        <v>0</v>
      </c>
      <c r="K155" s="62">
        <v>0</v>
      </c>
      <c r="L155" s="62">
        <v>0</v>
      </c>
      <c r="M155" s="62">
        <v>0</v>
      </c>
      <c r="N155" s="62">
        <v>0</v>
      </c>
    </row>
    <row r="156" spans="1:14" x14ac:dyDescent="0.45">
      <c r="A156" s="44" t="s">
        <v>131</v>
      </c>
      <c r="B156" s="45">
        <f>+IFERROR(B154/B$145,"nm")</f>
        <v>-19.713043478260868</v>
      </c>
      <c r="C156" s="45">
        <f t="shared" ref="C156:I156" si="178">+IFERROR(C154/C$145,"nm")</f>
        <v>-35.561643835616437</v>
      </c>
      <c r="D156" s="45">
        <f t="shared" si="178"/>
        <v>-36.671232876712331</v>
      </c>
      <c r="E156" s="45">
        <f t="shared" si="178"/>
        <v>-30.204545454545453</v>
      </c>
      <c r="F156" s="45">
        <f t="shared" si="178"/>
        <v>-77.666666666666671</v>
      </c>
      <c r="G156" s="45">
        <f t="shared" si="178"/>
        <v>-115.6</v>
      </c>
      <c r="H156" s="45">
        <f t="shared" si="178"/>
        <v>-146.24</v>
      </c>
      <c r="I156" s="45">
        <f t="shared" si="178"/>
        <v>-41.784313725490193</v>
      </c>
      <c r="J156" s="45">
        <f>+IFERROR(J154/J$145,"nm")</f>
        <v>-41.784313725490193</v>
      </c>
      <c r="K156" s="45">
        <f>+IFERROR(K154/K$145,"nm")</f>
        <v>-41.784313725490193</v>
      </c>
      <c r="L156" s="45">
        <f t="shared" ref="L156:N156" si="179">+IFERROR(L154/L$145,"nm")</f>
        <v>-41.784313725490193</v>
      </c>
      <c r="M156" s="45">
        <f t="shared" si="179"/>
        <v>-41.784313725490193</v>
      </c>
      <c r="N156" s="45">
        <f t="shared" si="179"/>
        <v>-41.784313725490193</v>
      </c>
    </row>
    <row r="157" spans="1:14" x14ac:dyDescent="0.45">
      <c r="A157" s="9" t="s">
        <v>135</v>
      </c>
      <c r="B157" s="1">
        <f>[1]Historicals!B164</f>
        <v>225</v>
      </c>
      <c r="C157" s="1">
        <f>[1]Historicals!C164</f>
        <v>258</v>
      </c>
      <c r="D157" s="1">
        <f>[1]Historicals!D164</f>
        <v>278</v>
      </c>
      <c r="E157" s="1">
        <f>[1]Historicals!E164</f>
        <v>286</v>
      </c>
      <c r="F157" s="1">
        <f>[1]Historicals!F164</f>
        <v>278</v>
      </c>
      <c r="G157" s="1">
        <f>[1]Historicals!G164</f>
        <v>438</v>
      </c>
      <c r="H157" s="1">
        <f>[1]Historicals!H164</f>
        <v>278</v>
      </c>
      <c r="I157" s="1">
        <f>[1]Historicals!I164</f>
        <v>222</v>
      </c>
      <c r="J157" s="61">
        <f>I157*(1+J158)</f>
        <v>222</v>
      </c>
      <c r="K157" s="61">
        <f>J157*(1+K158)</f>
        <v>222</v>
      </c>
      <c r="L157" s="61">
        <f t="shared" ref="L157:N157" si="180">K157*(1+L158)</f>
        <v>222</v>
      </c>
      <c r="M157" s="61">
        <f t="shared" si="180"/>
        <v>222</v>
      </c>
      <c r="N157" s="61">
        <f t="shared" si="180"/>
        <v>222</v>
      </c>
    </row>
    <row r="158" spans="1:14" x14ac:dyDescent="0.45">
      <c r="A158" s="44" t="s">
        <v>129</v>
      </c>
      <c r="B158" s="45" t="str">
        <f t="shared" ref="B158:I158" si="181">+IFERROR(B157/A157-1,"nm")</f>
        <v>nm</v>
      </c>
      <c r="C158" s="45">
        <f t="shared" si="181"/>
        <v>0.14666666666666672</v>
      </c>
      <c r="D158" s="45">
        <f t="shared" si="181"/>
        <v>7.7519379844961156E-2</v>
      </c>
      <c r="E158" s="45">
        <f t="shared" si="181"/>
        <v>2.877697841726623E-2</v>
      </c>
      <c r="F158" s="45">
        <f t="shared" si="181"/>
        <v>-2.7972027972028024E-2</v>
      </c>
      <c r="G158" s="45">
        <f t="shared" si="181"/>
        <v>0.57553956834532372</v>
      </c>
      <c r="H158" s="45">
        <f t="shared" si="181"/>
        <v>-0.36529680365296802</v>
      </c>
      <c r="I158" s="45">
        <f t="shared" si="181"/>
        <v>-0.20143884892086328</v>
      </c>
      <c r="J158" s="62">
        <v>0</v>
      </c>
      <c r="K158" s="62">
        <v>0</v>
      </c>
      <c r="L158" s="62">
        <v>0</v>
      </c>
      <c r="M158" s="62">
        <v>0</v>
      </c>
      <c r="N158" s="62">
        <v>0</v>
      </c>
    </row>
    <row r="159" spans="1:14" x14ac:dyDescent="0.45">
      <c r="A159" s="44" t="s">
        <v>133</v>
      </c>
      <c r="B159" s="45">
        <f>+IFERROR(B157/B$145,"nm")</f>
        <v>1.9565217391304348</v>
      </c>
      <c r="C159" s="45">
        <f t="shared" ref="C159:I159" si="182">+IFERROR(C157/C$145,"nm")</f>
        <v>3.5342465753424657</v>
      </c>
      <c r="D159" s="45">
        <f t="shared" si="182"/>
        <v>3.8082191780821919</v>
      </c>
      <c r="E159" s="45">
        <f t="shared" si="182"/>
        <v>3.25</v>
      </c>
      <c r="F159" s="45">
        <f t="shared" si="182"/>
        <v>6.6190476190476186</v>
      </c>
      <c r="G159" s="45">
        <f t="shared" si="182"/>
        <v>14.6</v>
      </c>
      <c r="H159" s="45">
        <f t="shared" si="182"/>
        <v>11.12</v>
      </c>
      <c r="I159" s="45">
        <f t="shared" si="182"/>
        <v>2.1764705882352939</v>
      </c>
      <c r="J159" s="60">
        <f>+IFERROR(J157/J$145,"nm")</f>
        <v>2.1764705882352939</v>
      </c>
      <c r="K159" s="60">
        <f>+IFERROR(K157/K$145,"nm")</f>
        <v>2.1764705882352939</v>
      </c>
      <c r="L159" s="60">
        <f t="shared" ref="L159:N159" si="183">+IFERROR(L157/L$145,"nm")</f>
        <v>2.1764705882352939</v>
      </c>
      <c r="M159" s="60">
        <f t="shared" si="183"/>
        <v>2.1764705882352939</v>
      </c>
      <c r="N159" s="60">
        <f t="shared" si="183"/>
        <v>2.1764705882352939</v>
      </c>
    </row>
    <row r="160" spans="1:14" x14ac:dyDescent="0.45">
      <c r="A160" s="9" t="s">
        <v>141</v>
      </c>
      <c r="B160" s="9">
        <f>[1]Historicals!B153</f>
        <v>484</v>
      </c>
      <c r="C160" s="9">
        <f>[1]Historicals!C153</f>
        <v>511</v>
      </c>
      <c r="D160" s="9">
        <f>[1]Historicals!D153</f>
        <v>533</v>
      </c>
      <c r="E160" s="9">
        <f>[1]Historicals!E153</f>
        <v>597</v>
      </c>
      <c r="F160" s="9">
        <f>[1]Historicals!F153</f>
        <v>665</v>
      </c>
      <c r="G160" s="9">
        <f>[1]Historicals!G153</f>
        <v>830</v>
      </c>
      <c r="H160" s="9">
        <f>[1]Historicals!H153</f>
        <v>780</v>
      </c>
      <c r="I160" s="9">
        <f>[1]Historicals!I153</f>
        <v>789</v>
      </c>
      <c r="J160" s="61">
        <f>I160*(1+J161)</f>
        <v>789</v>
      </c>
      <c r="K160" s="61">
        <f>J160*(1+K161)</f>
        <v>789</v>
      </c>
      <c r="L160" s="61">
        <f t="shared" ref="L160:N160" si="184">K160*(1+L161)</f>
        <v>789</v>
      </c>
      <c r="M160" s="61">
        <f t="shared" si="184"/>
        <v>789</v>
      </c>
      <c r="N160" s="61">
        <f t="shared" si="184"/>
        <v>789</v>
      </c>
    </row>
    <row r="161" spans="1:14" x14ac:dyDescent="0.45">
      <c r="A161" s="44" t="s">
        <v>129</v>
      </c>
      <c r="B161" s="45" t="str">
        <f t="shared" ref="B161:I161" si="185">+IFERROR(B160/A160-1,"nm")</f>
        <v>nm</v>
      </c>
      <c r="C161" s="45">
        <f t="shared" si="185"/>
        <v>5.5785123966942241E-2</v>
      </c>
      <c r="D161" s="45">
        <f t="shared" si="185"/>
        <v>4.3052837573385627E-2</v>
      </c>
      <c r="E161" s="45">
        <f t="shared" si="185"/>
        <v>0.12007504690431525</v>
      </c>
      <c r="F161" s="45">
        <f t="shared" si="185"/>
        <v>0.11390284757118918</v>
      </c>
      <c r="G161" s="45">
        <f t="shared" si="185"/>
        <v>0.24812030075187974</v>
      </c>
      <c r="H161" s="45">
        <f t="shared" si="185"/>
        <v>-6.0240963855421659E-2</v>
      </c>
      <c r="I161" s="45">
        <f t="shared" si="185"/>
        <v>1.1538461538461497E-2</v>
      </c>
      <c r="J161" s="62">
        <v>0</v>
      </c>
      <c r="K161" s="62">
        <v>0</v>
      </c>
      <c r="L161" s="62">
        <v>0</v>
      </c>
      <c r="M161" s="62">
        <v>0</v>
      </c>
      <c r="N161" s="62">
        <v>0</v>
      </c>
    </row>
    <row r="162" spans="1:14" x14ac:dyDescent="0.45">
      <c r="A162" s="44" t="s">
        <v>133</v>
      </c>
      <c r="B162" s="45">
        <f>+IFERROR(B160/B$145,"nm")</f>
        <v>4.2086956521739127</v>
      </c>
      <c r="C162" s="45">
        <f t="shared" ref="C162:I162" si="186">+IFERROR(C160/C$145,"nm")</f>
        <v>7</v>
      </c>
      <c r="D162" s="45">
        <f t="shared" si="186"/>
        <v>7.3013698630136989</v>
      </c>
      <c r="E162" s="45">
        <f t="shared" si="186"/>
        <v>6.7840909090909092</v>
      </c>
      <c r="F162" s="45">
        <f t="shared" si="186"/>
        <v>15.833333333333334</v>
      </c>
      <c r="G162" s="45">
        <f t="shared" si="186"/>
        <v>27.666666666666668</v>
      </c>
      <c r="H162" s="45">
        <f t="shared" si="186"/>
        <v>31.2</v>
      </c>
      <c r="I162" s="45">
        <f t="shared" si="186"/>
        <v>7.7352941176470589</v>
      </c>
      <c r="J162" s="60">
        <f>+IFERROR(J160/J$145,"nm")</f>
        <v>7.7352941176470589</v>
      </c>
      <c r="K162" s="60">
        <f>+IFERROR(K160/K$145,"nm")</f>
        <v>7.7352941176470589</v>
      </c>
      <c r="L162" s="60">
        <f t="shared" ref="L162:N162" si="187">+IFERROR(L160/L$145,"nm")</f>
        <v>7.7352941176470589</v>
      </c>
      <c r="M162" s="60">
        <f t="shared" si="187"/>
        <v>7.7352941176470589</v>
      </c>
      <c r="N162" s="60">
        <f t="shared" si="187"/>
        <v>7.7352941176470589</v>
      </c>
    </row>
    <row r="163" spans="1:14" x14ac:dyDescent="0.45">
      <c r="A163" s="41" t="str">
        <f>[1]Historicals!A129</f>
        <v>Converse</v>
      </c>
      <c r="B163" s="41"/>
      <c r="C163" s="41"/>
      <c r="D163" s="41"/>
      <c r="E163" s="41"/>
      <c r="F163" s="41"/>
      <c r="G163" s="41"/>
      <c r="H163" s="41"/>
      <c r="I163" s="41"/>
      <c r="J163" s="37"/>
      <c r="K163" s="37"/>
      <c r="L163" s="37"/>
      <c r="M163" s="37"/>
      <c r="N163" s="37"/>
    </row>
    <row r="164" spans="1:14" x14ac:dyDescent="0.45">
      <c r="A164" s="9" t="s">
        <v>136</v>
      </c>
      <c r="B164" s="9">
        <f>[1]Historicals!B129</f>
        <v>1982</v>
      </c>
      <c r="C164" s="9">
        <f>[1]Historicals!C129</f>
        <v>1955</v>
      </c>
      <c r="D164" s="9">
        <f>[1]Historicals!D129</f>
        <v>2042</v>
      </c>
      <c r="E164" s="9">
        <f>[1]Historicals!E129</f>
        <v>1886</v>
      </c>
      <c r="F164" s="9">
        <f>[1]Historicals!F129</f>
        <v>1906</v>
      </c>
      <c r="G164" s="9">
        <f>[1]Historicals!G129</f>
        <v>1846</v>
      </c>
      <c r="H164" s="9">
        <f>[1]Historicals!H129</f>
        <v>2205</v>
      </c>
      <c r="I164" s="9">
        <f>[1]Historicals!I129</f>
        <v>2346</v>
      </c>
      <c r="J164" s="61">
        <f>I164*(1+J165)</f>
        <v>2346</v>
      </c>
      <c r="K164" s="61">
        <f t="shared" ref="K164:N164" si="188">J164*(1+K165)</f>
        <v>2346</v>
      </c>
      <c r="L164" s="61">
        <f t="shared" si="188"/>
        <v>2346</v>
      </c>
      <c r="M164" s="61">
        <f t="shared" si="188"/>
        <v>2346</v>
      </c>
      <c r="N164" s="61">
        <f t="shared" si="188"/>
        <v>2346</v>
      </c>
    </row>
    <row r="165" spans="1:14" x14ac:dyDescent="0.45">
      <c r="A165" s="42" t="s">
        <v>129</v>
      </c>
      <c r="B165" s="45" t="str">
        <f>+IFERROR(B164/A164-1,"nm")</f>
        <v>nm</v>
      </c>
      <c r="C165" s="45">
        <f t="shared" ref="C165:I165" si="189">+IFERROR(C164/B164-1,"nm")</f>
        <v>-1.3622603430877955E-2</v>
      </c>
      <c r="D165" s="45">
        <f t="shared" si="189"/>
        <v>4.4501278772378416E-2</v>
      </c>
      <c r="E165" s="45">
        <f t="shared" si="189"/>
        <v>-7.6395690499510338E-2</v>
      </c>
      <c r="F165" s="45">
        <f t="shared" si="189"/>
        <v>1.0604453870625585E-2</v>
      </c>
      <c r="G165" s="45">
        <f t="shared" si="189"/>
        <v>-3.147953830010497E-2</v>
      </c>
      <c r="H165" s="45">
        <f t="shared" si="189"/>
        <v>0.19447453954496208</v>
      </c>
      <c r="I165" s="45">
        <f t="shared" si="189"/>
        <v>6.3945578231292544E-2</v>
      </c>
      <c r="J165" s="62">
        <v>0</v>
      </c>
      <c r="K165" s="62">
        <v>0</v>
      </c>
      <c r="L165" s="62">
        <v>0</v>
      </c>
      <c r="M165" s="62">
        <v>0</v>
      </c>
      <c r="N165" s="62">
        <v>0</v>
      </c>
    </row>
    <row r="166" spans="1:14" x14ac:dyDescent="0.45">
      <c r="A166" s="43" t="s">
        <v>113</v>
      </c>
      <c r="B166" s="3">
        <f>[1]Historicals!B130</f>
        <v>1725</v>
      </c>
      <c r="C166" s="3">
        <f>[1]Historicals!C130</f>
        <v>1712</v>
      </c>
      <c r="D166" s="3">
        <f>[1]Historicals!D130</f>
        <v>1786</v>
      </c>
      <c r="E166" s="3">
        <f>[1]Historicals!E130</f>
        <v>1643</v>
      </c>
      <c r="F166" s="3">
        <f>[1]Historicals!F130</f>
        <v>1658</v>
      </c>
      <c r="G166" s="3">
        <f>[1]Historicals!G130</f>
        <v>1642</v>
      </c>
      <c r="H166" s="3">
        <f>[1]Historicals!H130</f>
        <v>1986</v>
      </c>
      <c r="I166" s="3">
        <f>[1]Historicals!I130</f>
        <v>2094</v>
      </c>
      <c r="J166" s="3">
        <f>+I166*(1+J167)</f>
        <v>2094</v>
      </c>
      <c r="K166" s="3">
        <f t="shared" ref="K166:N166" si="190">+J166*(1+K167)</f>
        <v>2094</v>
      </c>
      <c r="L166" s="3">
        <f t="shared" si="190"/>
        <v>2094</v>
      </c>
      <c r="M166" s="3">
        <f t="shared" si="190"/>
        <v>2094</v>
      </c>
      <c r="N166" s="3">
        <f t="shared" si="190"/>
        <v>2094</v>
      </c>
    </row>
    <row r="167" spans="1:14" x14ac:dyDescent="0.45">
      <c r="A167" s="42" t="s">
        <v>129</v>
      </c>
      <c r="B167" s="45" t="str">
        <f t="shared" ref="B167:I167" si="191">+IFERROR(B166/A166-1,"nm")</f>
        <v>nm</v>
      </c>
      <c r="C167" s="45">
        <f t="shared" si="191"/>
        <v>-7.5362318840579423E-3</v>
      </c>
      <c r="D167" s="45">
        <f t="shared" si="191"/>
        <v>4.3224299065420579E-2</v>
      </c>
      <c r="E167" s="45">
        <f t="shared" si="191"/>
        <v>-8.0067189249720006E-2</v>
      </c>
      <c r="F167" s="45">
        <f t="shared" si="191"/>
        <v>9.1296409007912693E-3</v>
      </c>
      <c r="G167" s="45">
        <f t="shared" si="191"/>
        <v>-9.6501809408926498E-3</v>
      </c>
      <c r="H167" s="45">
        <f t="shared" si="191"/>
        <v>0.2095006090133984</v>
      </c>
      <c r="I167" s="45">
        <f t="shared" si="191"/>
        <v>5.4380664652567967E-2</v>
      </c>
      <c r="J167" s="62">
        <v>0</v>
      </c>
      <c r="K167" s="62">
        <v>0</v>
      </c>
      <c r="L167" s="62">
        <v>0</v>
      </c>
      <c r="M167" s="62">
        <v>0</v>
      </c>
      <c r="N167" s="62">
        <v>0</v>
      </c>
    </row>
    <row r="168" spans="1:14" x14ac:dyDescent="0.45">
      <c r="A168" s="42" t="s">
        <v>137</v>
      </c>
      <c r="B168" s="45">
        <f>[1]Historicals!B202</f>
        <v>0</v>
      </c>
      <c r="C168" s="45">
        <f>[1]Historicals!C202</f>
        <v>-7.5362318840579709E-3</v>
      </c>
      <c r="D168" s="45">
        <f>[1]Historicals!D202</f>
        <v>4.3224299065420559E-2</v>
      </c>
      <c r="E168" s="45">
        <f>[1]Historicals!E202</f>
        <v>-8.0067189249720047E-2</v>
      </c>
      <c r="F168" s="45">
        <f>[1]Historicals!F202</f>
        <v>9.1296409007912364E-3</v>
      </c>
      <c r="G168" s="45">
        <f>[1]Historicals!G202</f>
        <v>-9.6501809408926411E-3</v>
      </c>
      <c r="H168" s="45">
        <f>[1]Historicals!H202</f>
        <v>0.20950060901339829</v>
      </c>
      <c r="I168" s="45">
        <f>[1]Historicals!I202</f>
        <v>0.06</v>
      </c>
      <c r="J168" s="62">
        <v>0</v>
      </c>
      <c r="K168" s="62">
        <v>0</v>
      </c>
      <c r="L168" s="62">
        <v>0</v>
      </c>
      <c r="M168" s="62">
        <v>0</v>
      </c>
      <c r="N168" s="62">
        <v>0</v>
      </c>
    </row>
    <row r="169" spans="1:14" x14ac:dyDescent="0.45">
      <c r="A169" s="42" t="s">
        <v>138</v>
      </c>
      <c r="B169" s="45" t="str">
        <f>+IFERROR(B167-B168,"nm")</f>
        <v>nm</v>
      </c>
      <c r="C169" s="45">
        <f t="shared" ref="C169:I169" si="192">+IFERROR(C167-C168,"nm")</f>
        <v>2.8622937353617317E-17</v>
      </c>
      <c r="D169" s="45">
        <f t="shared" si="192"/>
        <v>2.0816681711721685E-17</v>
      </c>
      <c r="E169" s="45">
        <f t="shared" si="192"/>
        <v>4.163336342344337E-17</v>
      </c>
      <c r="F169" s="45">
        <f t="shared" si="192"/>
        <v>3.2959746043559335E-17</v>
      </c>
      <c r="G169" s="45">
        <f t="shared" si="192"/>
        <v>-8.6736173798840355E-18</v>
      </c>
      <c r="H169" s="45">
        <f t="shared" si="192"/>
        <v>1.1102230246251565E-16</v>
      </c>
      <c r="I169" s="45">
        <f t="shared" si="192"/>
        <v>-5.6193353474320307E-3</v>
      </c>
      <c r="J169" s="45">
        <f>+IFERROR(J167-J168,"nm")</f>
        <v>0</v>
      </c>
      <c r="K169" s="45">
        <f t="shared" ref="K169:N169" si="193">+IFERROR(K167-K168,"nm")</f>
        <v>0</v>
      </c>
      <c r="L169" s="45">
        <f t="shared" si="193"/>
        <v>0</v>
      </c>
      <c r="M169" s="45">
        <f t="shared" si="193"/>
        <v>0</v>
      </c>
      <c r="N169" s="45">
        <f t="shared" si="193"/>
        <v>0</v>
      </c>
    </row>
    <row r="170" spans="1:14" x14ac:dyDescent="0.45">
      <c r="A170" s="43" t="s">
        <v>114</v>
      </c>
      <c r="B170" s="3">
        <f>[1]Historicals!B131</f>
        <v>122</v>
      </c>
      <c r="C170" s="3">
        <f>[1]Historicals!C131</f>
        <v>109</v>
      </c>
      <c r="D170" s="3">
        <f>[1]Historicals!D131</f>
        <v>123</v>
      </c>
      <c r="E170" s="3">
        <f>[1]Historicals!E131</f>
        <v>104</v>
      </c>
      <c r="F170" s="3">
        <f>[1]Historicals!F131</f>
        <v>118</v>
      </c>
      <c r="G170" s="3">
        <f>[1]Historicals!G131</f>
        <v>89</v>
      </c>
      <c r="H170" s="3">
        <f>[1]Historicals!H131</f>
        <v>104</v>
      </c>
      <c r="I170" s="3">
        <f>[1]Historicals!I131</f>
        <v>103</v>
      </c>
      <c r="J170" s="3">
        <f>+I170*(1+J171)</f>
        <v>103</v>
      </c>
      <c r="K170" s="3">
        <f t="shared" ref="K170:N170" si="194">+J170*(1+K171)</f>
        <v>103</v>
      </c>
      <c r="L170" s="3">
        <f t="shared" si="194"/>
        <v>103</v>
      </c>
      <c r="M170" s="3">
        <f t="shared" si="194"/>
        <v>103</v>
      </c>
      <c r="N170" s="3">
        <f t="shared" si="194"/>
        <v>103</v>
      </c>
    </row>
    <row r="171" spans="1:14" x14ac:dyDescent="0.45">
      <c r="A171" s="42" t="s">
        <v>129</v>
      </c>
      <c r="B171" s="45" t="str">
        <f t="shared" ref="B171:I171" si="195">+IFERROR(B170/A170-1,"nm")</f>
        <v>nm</v>
      </c>
      <c r="C171" s="45">
        <f t="shared" si="195"/>
        <v>-0.10655737704918034</v>
      </c>
      <c r="D171" s="45">
        <f t="shared" si="195"/>
        <v>0.12844036697247696</v>
      </c>
      <c r="E171" s="45">
        <f t="shared" si="195"/>
        <v>-0.15447154471544711</v>
      </c>
      <c r="F171" s="45">
        <f t="shared" si="195"/>
        <v>0.13461538461538458</v>
      </c>
      <c r="G171" s="45">
        <f t="shared" si="195"/>
        <v>-0.24576271186440679</v>
      </c>
      <c r="H171" s="45">
        <f t="shared" si="195"/>
        <v>0.1685393258426966</v>
      </c>
      <c r="I171" s="45">
        <f t="shared" si="195"/>
        <v>-9.6153846153845812E-3</v>
      </c>
      <c r="J171" s="62">
        <v>0</v>
      </c>
      <c r="K171" s="62">
        <v>0</v>
      </c>
      <c r="L171" s="62">
        <v>0</v>
      </c>
      <c r="M171" s="62">
        <v>0</v>
      </c>
      <c r="N171" s="62">
        <v>0</v>
      </c>
    </row>
    <row r="172" spans="1:14" x14ac:dyDescent="0.45">
      <c r="A172" s="42" t="s">
        <v>137</v>
      </c>
      <c r="B172" s="45">
        <f>[1]Historicals!B203</f>
        <v>0</v>
      </c>
      <c r="C172" s="45">
        <f>[1]Historicals!C203</f>
        <v>-0.10655737704918032</v>
      </c>
      <c r="D172" s="45">
        <f>[1]Historicals!D203</f>
        <v>0.12844036697247707</v>
      </c>
      <c r="E172" s="45">
        <f>[1]Historicals!E203</f>
        <v>-0.15447154471544716</v>
      </c>
      <c r="F172" s="45">
        <f>[1]Historicals!F203</f>
        <v>0.13461538461538461</v>
      </c>
      <c r="G172" s="45">
        <f>[1]Historicals!G203</f>
        <v>-0.24576271186440679</v>
      </c>
      <c r="H172" s="45">
        <f>[1]Historicals!H203</f>
        <v>0.16853932584269662</v>
      </c>
      <c r="I172" s="45">
        <f>[1]Historicals!I203</f>
        <v>-0.03</v>
      </c>
      <c r="J172" s="62">
        <v>0</v>
      </c>
      <c r="K172" s="62">
        <v>0</v>
      </c>
      <c r="L172" s="62">
        <v>0</v>
      </c>
      <c r="M172" s="62">
        <v>0</v>
      </c>
      <c r="N172" s="62">
        <v>0</v>
      </c>
    </row>
    <row r="173" spans="1:14" x14ac:dyDescent="0.45">
      <c r="A173" s="42" t="s">
        <v>138</v>
      </c>
      <c r="B173" s="45" t="str">
        <f t="shared" ref="B173:I173" si="196">+IFERROR(B171-B172,"nm")</f>
        <v>nm</v>
      </c>
      <c r="C173" s="45">
        <f t="shared" si="196"/>
        <v>-1.3877787807814457E-17</v>
      </c>
      <c r="D173" s="45">
        <f t="shared" si="196"/>
        <v>-1.1102230246251565E-16</v>
      </c>
      <c r="E173" s="45">
        <f t="shared" si="196"/>
        <v>5.5511151231257827E-17</v>
      </c>
      <c r="F173" s="45">
        <f t="shared" si="196"/>
        <v>-2.7755575615628914E-17</v>
      </c>
      <c r="G173" s="45">
        <f t="shared" si="196"/>
        <v>0</v>
      </c>
      <c r="H173" s="45">
        <f t="shared" si="196"/>
        <v>-2.7755575615628914E-17</v>
      </c>
      <c r="I173" s="45">
        <f t="shared" si="196"/>
        <v>2.0384615384615418E-2</v>
      </c>
      <c r="J173" s="45">
        <f>+IFERROR(J171-J172,"nm")</f>
        <v>0</v>
      </c>
      <c r="K173" s="45">
        <f t="shared" ref="K173:N173" si="197">+IFERROR(K171-K172,"nm")</f>
        <v>0</v>
      </c>
      <c r="L173" s="45">
        <f t="shared" si="197"/>
        <v>0</v>
      </c>
      <c r="M173" s="45">
        <f t="shared" si="197"/>
        <v>0</v>
      </c>
      <c r="N173" s="45">
        <f t="shared" si="197"/>
        <v>0</v>
      </c>
    </row>
    <row r="174" spans="1:14" x14ac:dyDescent="0.45">
      <c r="A174" s="43" t="s">
        <v>115</v>
      </c>
      <c r="B174">
        <f>[1]Historicals!B132</f>
        <v>25</v>
      </c>
      <c r="C174">
        <f>[1]Historicals!C132</f>
        <v>25</v>
      </c>
      <c r="D174">
        <f>[1]Historicals!D132</f>
        <v>26</v>
      </c>
      <c r="E174">
        <f>[1]Historicals!E132</f>
        <v>26</v>
      </c>
      <c r="F174">
        <f>[1]Historicals!F132</f>
        <v>24</v>
      </c>
      <c r="G174">
        <f>[1]Historicals!G132</f>
        <v>25</v>
      </c>
      <c r="H174">
        <f>[1]Historicals!H132</f>
        <v>29</v>
      </c>
      <c r="I174">
        <f>[1]Historicals!I132</f>
        <v>26</v>
      </c>
      <c r="J174" s="3">
        <f>+I174*(1+J175)</f>
        <v>26</v>
      </c>
      <c r="K174" s="3">
        <f t="shared" ref="K174:N174" si="198">+J174*(1+K175)</f>
        <v>26</v>
      </c>
      <c r="L174" s="3">
        <f t="shared" si="198"/>
        <v>26</v>
      </c>
      <c r="M174" s="3">
        <f t="shared" si="198"/>
        <v>26</v>
      </c>
      <c r="N174" s="3">
        <f t="shared" si="198"/>
        <v>26</v>
      </c>
    </row>
    <row r="175" spans="1:14" x14ac:dyDescent="0.45">
      <c r="A175" s="42" t="s">
        <v>129</v>
      </c>
      <c r="B175" s="45" t="str">
        <f t="shared" ref="B175:I175" si="199">+IFERROR(B174/A174-1,"nm")</f>
        <v>nm</v>
      </c>
      <c r="C175" s="45">
        <f t="shared" si="199"/>
        <v>0</v>
      </c>
      <c r="D175" s="45">
        <f t="shared" si="199"/>
        <v>4.0000000000000036E-2</v>
      </c>
      <c r="E175" s="45">
        <f t="shared" si="199"/>
        <v>0</v>
      </c>
      <c r="F175" s="45">
        <f t="shared" si="199"/>
        <v>-7.6923076923076872E-2</v>
      </c>
      <c r="G175" s="45">
        <f t="shared" si="199"/>
        <v>4.1666666666666741E-2</v>
      </c>
      <c r="H175" s="45">
        <f t="shared" si="199"/>
        <v>0.15999999999999992</v>
      </c>
      <c r="I175" s="45">
        <f t="shared" si="199"/>
        <v>-0.10344827586206895</v>
      </c>
      <c r="J175" s="62">
        <v>0</v>
      </c>
      <c r="K175" s="62">
        <v>0</v>
      </c>
      <c r="L175" s="62">
        <v>0</v>
      </c>
      <c r="M175" s="62">
        <v>0</v>
      </c>
      <c r="N175" s="62">
        <v>0</v>
      </c>
    </row>
    <row r="176" spans="1:14" x14ac:dyDescent="0.45">
      <c r="A176" s="42" t="s">
        <v>137</v>
      </c>
      <c r="B176" s="45">
        <f>[1]Historicals!B204</f>
        <v>0</v>
      </c>
      <c r="C176" s="45">
        <f>[1]Historicals!C204</f>
        <v>0</v>
      </c>
      <c r="D176" s="45">
        <f>[1]Historicals!D204</f>
        <v>0.04</v>
      </c>
      <c r="E176" s="45">
        <f>[1]Historicals!E204</f>
        <v>0</v>
      </c>
      <c r="F176" s="45">
        <f>[1]Historicals!F204</f>
        <v>-7.6923076923076927E-2</v>
      </c>
      <c r="G176" s="45">
        <f>[1]Historicals!G204</f>
        <v>4.1666666666666664E-2</v>
      </c>
      <c r="H176" s="45">
        <f>[1]Historicals!H204</f>
        <v>0.16</v>
      </c>
      <c r="I176" s="45">
        <f>[1]Historicals!I204</f>
        <v>-0.16</v>
      </c>
      <c r="J176" s="62">
        <v>0</v>
      </c>
      <c r="K176" s="62">
        <v>0</v>
      </c>
      <c r="L176" s="62">
        <v>0</v>
      </c>
      <c r="M176" s="62">
        <v>0</v>
      </c>
      <c r="N176" s="62">
        <v>0</v>
      </c>
    </row>
    <row r="177" spans="1:14" x14ac:dyDescent="0.45">
      <c r="A177" s="42" t="s">
        <v>138</v>
      </c>
      <c r="B177" s="45" t="str">
        <f>+IFERROR(B175-B176,"nm")</f>
        <v>nm</v>
      </c>
      <c r="C177" s="45">
        <f t="shared" ref="C177:I177" si="200">+IFERROR(C175-C176,"nm")</f>
        <v>0</v>
      </c>
      <c r="D177" s="45">
        <f t="shared" si="200"/>
        <v>3.4694469519536142E-17</v>
      </c>
      <c r="E177" s="45">
        <f t="shared" si="200"/>
        <v>0</v>
      </c>
      <c r="F177" s="45">
        <f t="shared" si="200"/>
        <v>5.5511151231257827E-17</v>
      </c>
      <c r="G177" s="45">
        <f t="shared" si="200"/>
        <v>7.6327832942979512E-17</v>
      </c>
      <c r="H177" s="45">
        <f t="shared" si="200"/>
        <v>-8.3266726846886741E-17</v>
      </c>
      <c r="I177" s="45">
        <f t="shared" si="200"/>
        <v>5.6551724137931053E-2</v>
      </c>
      <c r="J177" s="45">
        <f>+IFERROR(J175-J176,"nm")</f>
        <v>0</v>
      </c>
      <c r="K177" s="45">
        <f t="shared" ref="K177:N177" si="201">+IFERROR(K175-K176,"nm")</f>
        <v>0</v>
      </c>
      <c r="L177" s="45">
        <f t="shared" si="201"/>
        <v>0</v>
      </c>
      <c r="M177" s="45">
        <f t="shared" si="201"/>
        <v>0</v>
      </c>
      <c r="N177" s="45">
        <f t="shared" si="201"/>
        <v>0</v>
      </c>
    </row>
    <row r="178" spans="1:14" x14ac:dyDescent="0.45">
      <c r="A178" s="9" t="s">
        <v>130</v>
      </c>
      <c r="B178" s="46">
        <f t="shared" ref="B178:I178" si="202">+B185+B181</f>
        <v>535</v>
      </c>
      <c r="C178" s="46">
        <f t="shared" si="202"/>
        <v>514</v>
      </c>
      <c r="D178" s="46">
        <f t="shared" si="202"/>
        <v>505</v>
      </c>
      <c r="E178" s="46">
        <f t="shared" si="202"/>
        <v>343</v>
      </c>
      <c r="F178" s="46">
        <f t="shared" si="202"/>
        <v>334</v>
      </c>
      <c r="G178" s="46">
        <f t="shared" si="202"/>
        <v>322</v>
      </c>
      <c r="H178" s="46">
        <f t="shared" si="202"/>
        <v>569</v>
      </c>
      <c r="I178" s="46">
        <f t="shared" si="202"/>
        <v>691</v>
      </c>
      <c r="J178" s="61">
        <f>I178*(1+J179)</f>
        <v>691</v>
      </c>
      <c r="K178" s="61">
        <f t="shared" ref="K178:N178" si="203">J178*(1+K179)</f>
        <v>691</v>
      </c>
      <c r="L178" s="61">
        <f t="shared" si="203"/>
        <v>691</v>
      </c>
      <c r="M178" s="61">
        <f t="shared" si="203"/>
        <v>691</v>
      </c>
      <c r="N178" s="61">
        <f t="shared" si="203"/>
        <v>691</v>
      </c>
    </row>
    <row r="179" spans="1:14" x14ac:dyDescent="0.45">
      <c r="A179" s="44" t="s">
        <v>129</v>
      </c>
      <c r="B179" s="45" t="str">
        <f t="shared" ref="B179:I179" si="204">+IFERROR(B178/A178-1,"nm")</f>
        <v>nm</v>
      </c>
      <c r="C179" s="45">
        <f t="shared" si="204"/>
        <v>-3.9252336448598157E-2</v>
      </c>
      <c r="D179" s="45">
        <f t="shared" si="204"/>
        <v>-1.7509727626459193E-2</v>
      </c>
      <c r="E179" s="45">
        <f t="shared" si="204"/>
        <v>-0.32079207920792074</v>
      </c>
      <c r="F179" s="45">
        <f t="shared" si="204"/>
        <v>-2.6239067055393583E-2</v>
      </c>
      <c r="G179" s="45">
        <f t="shared" si="204"/>
        <v>-3.59281437125748E-2</v>
      </c>
      <c r="H179" s="45">
        <f t="shared" si="204"/>
        <v>0.76708074534161486</v>
      </c>
      <c r="I179" s="45">
        <f t="shared" si="204"/>
        <v>0.21441124780316345</v>
      </c>
      <c r="J179" s="62">
        <v>0</v>
      </c>
      <c r="K179" s="62">
        <v>0</v>
      </c>
      <c r="L179" s="62">
        <v>0</v>
      </c>
      <c r="M179" s="62">
        <v>0</v>
      </c>
      <c r="N179" s="62">
        <v>0</v>
      </c>
    </row>
    <row r="180" spans="1:14" x14ac:dyDescent="0.45">
      <c r="A180" s="44" t="s">
        <v>131</v>
      </c>
      <c r="B180" s="45">
        <f>+IFERROR(B178/B$164,"nm")</f>
        <v>0.26992936427850656</v>
      </c>
      <c r="C180" s="45">
        <f t="shared" ref="C180:I180" si="205">+IFERROR(C178/C$164,"nm")</f>
        <v>0.26291560102301792</v>
      </c>
      <c r="D180" s="45">
        <f t="shared" si="205"/>
        <v>0.24730656219392752</v>
      </c>
      <c r="E180" s="45">
        <f t="shared" si="205"/>
        <v>0.18186638388123011</v>
      </c>
      <c r="F180" s="45">
        <f t="shared" si="205"/>
        <v>0.17523609653725078</v>
      </c>
      <c r="G180" s="45">
        <f t="shared" si="205"/>
        <v>0.17443120260021669</v>
      </c>
      <c r="H180" s="45">
        <f t="shared" si="205"/>
        <v>0.25804988662131517</v>
      </c>
      <c r="I180" s="45">
        <f t="shared" si="205"/>
        <v>0.29454390451832907</v>
      </c>
      <c r="J180" s="45">
        <f>+IFERROR(J178/J$164,"nm")</f>
        <v>0.29454390451832907</v>
      </c>
      <c r="K180" s="45">
        <f t="shared" ref="K180:N180" si="206">+IFERROR(K178/K$164,"nm")</f>
        <v>0.29454390451832907</v>
      </c>
      <c r="L180" s="45">
        <f t="shared" si="206"/>
        <v>0.29454390451832907</v>
      </c>
      <c r="M180" s="45">
        <f t="shared" si="206"/>
        <v>0.29454390451832907</v>
      </c>
      <c r="N180" s="45">
        <f t="shared" si="206"/>
        <v>0.29454390451832907</v>
      </c>
    </row>
    <row r="181" spans="1:14" x14ac:dyDescent="0.45">
      <c r="A181" s="9" t="s">
        <v>132</v>
      </c>
      <c r="B181" s="1">
        <f>[1]Historicals!B177</f>
        <v>18</v>
      </c>
      <c r="C181" s="1">
        <f>[1]Historicals!C177</f>
        <v>27</v>
      </c>
      <c r="D181" s="1">
        <f>[1]Historicals!D177</f>
        <v>28</v>
      </c>
      <c r="E181" s="1">
        <f>[1]Historicals!E177</f>
        <v>33</v>
      </c>
      <c r="F181" s="1">
        <f>[1]Historicals!F177</f>
        <v>31</v>
      </c>
      <c r="G181" s="1">
        <f>[1]Historicals!G177</f>
        <v>25</v>
      </c>
      <c r="H181" s="1">
        <f>[1]Historicals!H177</f>
        <v>26</v>
      </c>
      <c r="I181" s="1">
        <f>[1]Historicals!I177</f>
        <v>22</v>
      </c>
      <c r="J181" s="61">
        <f>I181*(1+J182)</f>
        <v>22</v>
      </c>
      <c r="K181" s="61">
        <f t="shared" ref="K181:N181" si="207">J181*(1+K182)</f>
        <v>22</v>
      </c>
      <c r="L181" s="61">
        <f t="shared" si="207"/>
        <v>22</v>
      </c>
      <c r="M181" s="61">
        <f t="shared" si="207"/>
        <v>22</v>
      </c>
      <c r="N181" s="61">
        <f t="shared" si="207"/>
        <v>22</v>
      </c>
    </row>
    <row r="182" spans="1:14" x14ac:dyDescent="0.45">
      <c r="A182" s="44" t="s">
        <v>129</v>
      </c>
      <c r="B182" s="45" t="str">
        <f t="shared" ref="B182:I182" si="208">+IFERROR(B181/A181-1,"nm")</f>
        <v>nm</v>
      </c>
      <c r="C182" s="45">
        <f t="shared" si="208"/>
        <v>0.5</v>
      </c>
      <c r="D182" s="45">
        <f t="shared" si="208"/>
        <v>3.7037037037036979E-2</v>
      </c>
      <c r="E182" s="45">
        <f t="shared" si="208"/>
        <v>0.1785714285714286</v>
      </c>
      <c r="F182" s="45">
        <f t="shared" si="208"/>
        <v>-6.0606060606060552E-2</v>
      </c>
      <c r="G182" s="45">
        <f t="shared" si="208"/>
        <v>-0.19354838709677424</v>
      </c>
      <c r="H182" s="45">
        <f t="shared" si="208"/>
        <v>4.0000000000000036E-2</v>
      </c>
      <c r="I182" s="45">
        <f t="shared" si="208"/>
        <v>-0.15384615384615385</v>
      </c>
      <c r="J182" s="62">
        <v>0</v>
      </c>
      <c r="K182" s="62">
        <v>0</v>
      </c>
      <c r="L182" s="62">
        <v>0</v>
      </c>
      <c r="M182" s="62">
        <v>0</v>
      </c>
      <c r="N182" s="62">
        <v>0</v>
      </c>
    </row>
    <row r="183" spans="1:14" x14ac:dyDescent="0.45">
      <c r="A183" s="44" t="s">
        <v>133</v>
      </c>
      <c r="B183" s="45">
        <f>+IFERROR(B181/B$164,"nm")</f>
        <v>9.0817356205852677E-3</v>
      </c>
      <c r="C183" s="45">
        <f t="shared" ref="C183:I183" si="209">+IFERROR(C181/C$164,"nm")</f>
        <v>1.3810741687979539E-2</v>
      </c>
      <c r="D183" s="45">
        <f t="shared" si="209"/>
        <v>1.3712047012732615E-2</v>
      </c>
      <c r="E183" s="45">
        <f t="shared" si="209"/>
        <v>1.7497348886532343E-2</v>
      </c>
      <c r="F183" s="45">
        <f t="shared" si="209"/>
        <v>1.6264428121720881E-2</v>
      </c>
      <c r="G183" s="45">
        <f t="shared" si="209"/>
        <v>1.3542795232936078E-2</v>
      </c>
      <c r="H183" s="45">
        <f t="shared" si="209"/>
        <v>1.1791383219954649E-2</v>
      </c>
      <c r="I183" s="45">
        <f t="shared" si="209"/>
        <v>9.3776641091219103E-3</v>
      </c>
      <c r="J183" s="45">
        <f>+IFERROR(J181/J$164,"nm")</f>
        <v>9.3776641091219103E-3</v>
      </c>
      <c r="K183" s="45">
        <f t="shared" ref="K183:N183" si="210">+IFERROR(K181/K$164,"nm")</f>
        <v>9.3776641091219103E-3</v>
      </c>
      <c r="L183" s="45">
        <f t="shared" si="210"/>
        <v>9.3776641091219103E-3</v>
      </c>
      <c r="M183" s="45">
        <f t="shared" si="210"/>
        <v>9.3776641091219103E-3</v>
      </c>
      <c r="N183" s="45">
        <f t="shared" si="210"/>
        <v>9.3776641091219103E-3</v>
      </c>
    </row>
    <row r="184" spans="1:14" x14ac:dyDescent="0.45">
      <c r="A184" s="44" t="s">
        <v>213</v>
      </c>
      <c r="B184" s="45">
        <f>+IFERROR(B181/B191,"nm")</f>
        <v>0.14754098360655737</v>
      </c>
      <c r="C184" s="45">
        <f t="shared" ref="C184:I184" si="211">+IFERROR(C181/C191,"nm")</f>
        <v>0.216</v>
      </c>
      <c r="D184" s="45">
        <f t="shared" si="211"/>
        <v>0.224</v>
      </c>
      <c r="E184" s="45">
        <f t="shared" si="211"/>
        <v>0.28695652173913044</v>
      </c>
      <c r="F184" s="45">
        <f t="shared" si="211"/>
        <v>0.31</v>
      </c>
      <c r="G184" s="45">
        <f t="shared" si="211"/>
        <v>0.3125</v>
      </c>
      <c r="H184" s="45">
        <f t="shared" si="211"/>
        <v>0.41269841269841268</v>
      </c>
      <c r="I184" s="45">
        <f t="shared" si="211"/>
        <v>0.44897959183673469</v>
      </c>
      <c r="J184" s="45">
        <f>+IFERROR(J181/J191,"nm")</f>
        <v>0.44897959183673469</v>
      </c>
      <c r="K184" s="45">
        <f t="shared" ref="K184:N184" si="212">+IFERROR(K181/K191,"nm")</f>
        <v>0.44897959183673469</v>
      </c>
      <c r="L184" s="45">
        <f t="shared" si="212"/>
        <v>0.44897959183673469</v>
      </c>
      <c r="M184" s="45">
        <f t="shared" si="212"/>
        <v>0.44897959183673469</v>
      </c>
      <c r="N184" s="45">
        <f t="shared" si="212"/>
        <v>0.44897959183673469</v>
      </c>
    </row>
    <row r="185" spans="1:14" x14ac:dyDescent="0.45">
      <c r="A185" s="9" t="s">
        <v>134</v>
      </c>
      <c r="B185" s="9">
        <f>[1]Historicals!B144</f>
        <v>517</v>
      </c>
      <c r="C185" s="9">
        <f>[1]Historicals!C144</f>
        <v>487</v>
      </c>
      <c r="D185" s="9">
        <f>[1]Historicals!D144</f>
        <v>477</v>
      </c>
      <c r="E185" s="9">
        <f>[1]Historicals!E144</f>
        <v>310</v>
      </c>
      <c r="F185" s="9">
        <f>[1]Historicals!F144</f>
        <v>303</v>
      </c>
      <c r="G185" s="9">
        <f>[1]Historicals!G144</f>
        <v>297</v>
      </c>
      <c r="H185" s="9">
        <f>[1]Historicals!H144</f>
        <v>543</v>
      </c>
      <c r="I185" s="9">
        <f>[1]Historicals!I144</f>
        <v>669</v>
      </c>
      <c r="J185" s="61">
        <f>I185*(1+J186)</f>
        <v>669</v>
      </c>
      <c r="K185" s="61">
        <f t="shared" ref="K185:N185" si="213">J185*(1+K186)</f>
        <v>669</v>
      </c>
      <c r="L185" s="61">
        <f t="shared" si="213"/>
        <v>669</v>
      </c>
      <c r="M185" s="61">
        <f t="shared" si="213"/>
        <v>669</v>
      </c>
      <c r="N185" s="61">
        <f t="shared" si="213"/>
        <v>669</v>
      </c>
    </row>
    <row r="186" spans="1:14" x14ac:dyDescent="0.45">
      <c r="A186" s="44" t="s">
        <v>129</v>
      </c>
      <c r="B186" s="45" t="str">
        <f t="shared" ref="B186:I186" si="214">+IFERROR(B185/A185-1,"nm")</f>
        <v>nm</v>
      </c>
      <c r="C186" s="45">
        <f t="shared" si="214"/>
        <v>-5.8027079303675011E-2</v>
      </c>
      <c r="D186" s="45">
        <f t="shared" si="214"/>
        <v>-2.0533880903490731E-2</v>
      </c>
      <c r="E186" s="45">
        <f t="shared" si="214"/>
        <v>-0.35010482180293501</v>
      </c>
      <c r="F186" s="45">
        <f t="shared" si="214"/>
        <v>-2.2580645161290325E-2</v>
      </c>
      <c r="G186" s="45">
        <f t="shared" si="214"/>
        <v>-1.980198019801982E-2</v>
      </c>
      <c r="H186" s="45">
        <f t="shared" si="214"/>
        <v>0.82828282828282829</v>
      </c>
      <c r="I186" s="45">
        <f t="shared" si="214"/>
        <v>0.2320441988950277</v>
      </c>
      <c r="J186" s="62">
        <v>0</v>
      </c>
      <c r="K186" s="62">
        <v>0</v>
      </c>
      <c r="L186" s="62">
        <v>0</v>
      </c>
      <c r="M186" s="62">
        <v>0</v>
      </c>
      <c r="N186" s="62">
        <v>0</v>
      </c>
    </row>
    <row r="187" spans="1:14" x14ac:dyDescent="0.45">
      <c r="A187" s="44" t="s">
        <v>131</v>
      </c>
      <c r="B187" s="45">
        <f>+IFERROR(B185/B$164,"nm")</f>
        <v>0.26084762865792127</v>
      </c>
      <c r="C187" s="45">
        <f t="shared" ref="C187:I187" si="215">+IFERROR(C185/C$164,"nm")</f>
        <v>0.24910485933503837</v>
      </c>
      <c r="D187" s="45">
        <f t="shared" si="215"/>
        <v>0.23359451518119489</v>
      </c>
      <c r="E187" s="45">
        <f t="shared" si="215"/>
        <v>0.16436903499469777</v>
      </c>
      <c r="F187" s="45">
        <f t="shared" si="215"/>
        <v>0.1589716684155299</v>
      </c>
      <c r="G187" s="45">
        <f t="shared" si="215"/>
        <v>0.16088840736728061</v>
      </c>
      <c r="H187" s="45">
        <f t="shared" si="215"/>
        <v>0.24625850340136055</v>
      </c>
      <c r="I187" s="45">
        <f t="shared" si="215"/>
        <v>0.28516624040920718</v>
      </c>
      <c r="J187" s="45">
        <f>+IFERROR(J185/J$164,"nm")</f>
        <v>0.28516624040920718</v>
      </c>
      <c r="K187" s="45">
        <f t="shared" ref="K187:N187" si="216">+IFERROR(K185/K$164,"nm")</f>
        <v>0.28516624040920718</v>
      </c>
      <c r="L187" s="45">
        <f t="shared" si="216"/>
        <v>0.28516624040920718</v>
      </c>
      <c r="M187" s="45">
        <f t="shared" si="216"/>
        <v>0.28516624040920718</v>
      </c>
      <c r="N187" s="45">
        <f t="shared" si="216"/>
        <v>0.28516624040920718</v>
      </c>
    </row>
    <row r="188" spans="1:14" x14ac:dyDescent="0.45">
      <c r="A188" s="9" t="s">
        <v>135</v>
      </c>
      <c r="B188" s="1">
        <f>[1]Historicals!B166</f>
        <v>69</v>
      </c>
      <c r="C188" s="1">
        <f>[1]Historicals!C166</f>
        <v>39</v>
      </c>
      <c r="D188" s="1">
        <f>[1]Historicals!D166</f>
        <v>30</v>
      </c>
      <c r="E188" s="1">
        <f>[1]Historicals!E166</f>
        <v>22</v>
      </c>
      <c r="F188" s="1">
        <f>[1]Historicals!F166</f>
        <v>28</v>
      </c>
      <c r="G188" s="1">
        <f>[1]Historicals!G166</f>
        <v>10</v>
      </c>
      <c r="H188" s="1">
        <f>[1]Historicals!H166</f>
        <v>7</v>
      </c>
      <c r="I188" s="1">
        <f>[1]Historicals!I166</f>
        <v>9</v>
      </c>
      <c r="J188" s="61">
        <f>I188*(1+J189)</f>
        <v>9</v>
      </c>
      <c r="K188" s="61">
        <f t="shared" ref="K188:N188" si="217">J188*(1+K189)</f>
        <v>9</v>
      </c>
      <c r="L188" s="61">
        <f t="shared" si="217"/>
        <v>9</v>
      </c>
      <c r="M188" s="61">
        <f t="shared" si="217"/>
        <v>9</v>
      </c>
      <c r="N188" s="61">
        <f t="shared" si="217"/>
        <v>9</v>
      </c>
    </row>
    <row r="189" spans="1:14" x14ac:dyDescent="0.45">
      <c r="A189" s="44" t="s">
        <v>129</v>
      </c>
      <c r="B189" s="45" t="str">
        <f t="shared" ref="B189:I189" si="218">+IFERROR(B188/A188-1,"nm")</f>
        <v>nm</v>
      </c>
      <c r="C189" s="45">
        <f t="shared" si="218"/>
        <v>-0.43478260869565222</v>
      </c>
      <c r="D189" s="45">
        <f t="shared" si="218"/>
        <v>-0.23076923076923073</v>
      </c>
      <c r="E189" s="45">
        <f t="shared" si="218"/>
        <v>-0.26666666666666672</v>
      </c>
      <c r="F189" s="45">
        <f t="shared" si="218"/>
        <v>0.27272727272727271</v>
      </c>
      <c r="G189" s="45">
        <f t="shared" si="218"/>
        <v>-0.64285714285714279</v>
      </c>
      <c r="H189" s="45">
        <f t="shared" si="218"/>
        <v>-0.30000000000000004</v>
      </c>
      <c r="I189" s="45">
        <f t="shared" si="218"/>
        <v>0.28571428571428581</v>
      </c>
      <c r="J189" s="62">
        <v>0</v>
      </c>
      <c r="K189" s="62">
        <v>0</v>
      </c>
      <c r="L189" s="62">
        <v>0</v>
      </c>
      <c r="M189" s="62">
        <v>0</v>
      </c>
      <c r="N189" s="62">
        <v>0</v>
      </c>
    </row>
    <row r="190" spans="1:14" x14ac:dyDescent="0.45">
      <c r="A190" s="44" t="s">
        <v>133</v>
      </c>
      <c r="B190" s="45">
        <f>+IFERROR(B188/B$164,"nm")</f>
        <v>3.481331987891019E-2</v>
      </c>
      <c r="C190" s="45">
        <f t="shared" ref="C190:I190" si="219">+IFERROR(C188/C$164,"nm")</f>
        <v>1.9948849104859334E-2</v>
      </c>
      <c r="D190" s="45">
        <f t="shared" si="219"/>
        <v>1.4691478942213516E-2</v>
      </c>
      <c r="E190" s="45">
        <f t="shared" si="219"/>
        <v>1.166489925768823E-2</v>
      </c>
      <c r="F190" s="45">
        <f t="shared" si="219"/>
        <v>1.4690451206715634E-2</v>
      </c>
      <c r="G190" s="45">
        <f t="shared" si="219"/>
        <v>5.4171180931744311E-3</v>
      </c>
      <c r="H190" s="45">
        <f t="shared" si="219"/>
        <v>3.1746031746031746E-3</v>
      </c>
      <c r="I190" s="45">
        <f t="shared" si="219"/>
        <v>3.8363171355498722E-3</v>
      </c>
      <c r="J190" s="60">
        <f>+IFERROR(J188/J$164,"nm")</f>
        <v>3.8363171355498722E-3</v>
      </c>
      <c r="K190" s="60">
        <f t="shared" ref="K190:N190" si="220">+IFERROR(K188/K$164,"nm")</f>
        <v>3.8363171355498722E-3</v>
      </c>
      <c r="L190" s="60">
        <f t="shared" si="220"/>
        <v>3.8363171355498722E-3</v>
      </c>
      <c r="M190" s="60">
        <f t="shared" si="220"/>
        <v>3.8363171355498722E-3</v>
      </c>
      <c r="N190" s="60">
        <f t="shared" si="220"/>
        <v>3.8363171355498722E-3</v>
      </c>
    </row>
    <row r="191" spans="1:14" x14ac:dyDescent="0.45">
      <c r="A191" s="9" t="s">
        <v>141</v>
      </c>
      <c r="B191" s="9">
        <f>[1]Historicals!B155</f>
        <v>122</v>
      </c>
      <c r="C191" s="9">
        <f>[1]Historicals!C155</f>
        <v>125</v>
      </c>
      <c r="D191" s="9">
        <f>[1]Historicals!D155</f>
        <v>125</v>
      </c>
      <c r="E191" s="9">
        <f>[1]Historicals!E155</f>
        <v>115</v>
      </c>
      <c r="F191" s="9">
        <f>[1]Historicals!F155</f>
        <v>100</v>
      </c>
      <c r="G191" s="9">
        <f>[1]Historicals!G155</f>
        <v>80</v>
      </c>
      <c r="H191" s="9">
        <f>[1]Historicals!H155</f>
        <v>63</v>
      </c>
      <c r="I191" s="9">
        <f>[1]Historicals!I155</f>
        <v>49</v>
      </c>
      <c r="J191" s="61">
        <f>I191*(1+J192)</f>
        <v>49</v>
      </c>
      <c r="K191" s="61">
        <f t="shared" ref="K191:N191" si="221">J191*(1+K192)</f>
        <v>49</v>
      </c>
      <c r="L191" s="61">
        <f t="shared" si="221"/>
        <v>49</v>
      </c>
      <c r="M191" s="61">
        <f t="shared" si="221"/>
        <v>49</v>
      </c>
      <c r="N191" s="61">
        <f t="shared" si="221"/>
        <v>49</v>
      </c>
    </row>
    <row r="192" spans="1:14" x14ac:dyDescent="0.45">
      <c r="A192" s="44" t="s">
        <v>129</v>
      </c>
      <c r="B192" s="45" t="str">
        <f t="shared" ref="B192:I192" si="222">+IFERROR(B191/A191-1,"nm")</f>
        <v>nm</v>
      </c>
      <c r="C192" s="45">
        <f t="shared" si="222"/>
        <v>2.4590163934426146E-2</v>
      </c>
      <c r="D192" s="45">
        <f t="shared" si="222"/>
        <v>0</v>
      </c>
      <c r="E192" s="45">
        <f t="shared" si="222"/>
        <v>-7.999999999999996E-2</v>
      </c>
      <c r="F192" s="45">
        <f t="shared" si="222"/>
        <v>-0.13043478260869568</v>
      </c>
      <c r="G192" s="45">
        <f t="shared" si="222"/>
        <v>-0.19999999999999996</v>
      </c>
      <c r="H192" s="45">
        <f t="shared" si="222"/>
        <v>-0.21250000000000002</v>
      </c>
      <c r="I192" s="45">
        <f t="shared" si="222"/>
        <v>-0.22222222222222221</v>
      </c>
      <c r="J192" s="62">
        <v>0</v>
      </c>
      <c r="K192" s="62">
        <v>0</v>
      </c>
      <c r="L192" s="62">
        <v>0</v>
      </c>
      <c r="M192" s="62">
        <v>0</v>
      </c>
      <c r="N192" s="62">
        <v>0</v>
      </c>
    </row>
    <row r="193" spans="1:14" x14ac:dyDescent="0.45">
      <c r="A193" s="44" t="s">
        <v>133</v>
      </c>
      <c r="B193" s="45">
        <f>+IFERROR(B191/B$164,"nm")</f>
        <v>6.1553985872855703E-2</v>
      </c>
      <c r="C193" s="45">
        <f t="shared" ref="C193:I193" si="223">+IFERROR(C191/C$164,"nm")</f>
        <v>6.3938618925831206E-2</v>
      </c>
      <c r="D193" s="45">
        <f t="shared" si="223"/>
        <v>6.1214495592556317E-2</v>
      </c>
      <c r="E193" s="45">
        <f t="shared" si="223"/>
        <v>6.097560975609756E-2</v>
      </c>
      <c r="F193" s="45">
        <f t="shared" si="223"/>
        <v>5.2465897166841552E-2</v>
      </c>
      <c r="G193" s="45">
        <f t="shared" si="223"/>
        <v>4.3336944745395449E-2</v>
      </c>
      <c r="H193" s="45">
        <f t="shared" si="223"/>
        <v>2.8571428571428571E-2</v>
      </c>
      <c r="I193" s="45">
        <f t="shared" si="223"/>
        <v>2.0886615515771527E-2</v>
      </c>
      <c r="J193" s="60">
        <f>+IFERROR(J191/J$164,"nm")</f>
        <v>2.0886615515771527E-2</v>
      </c>
      <c r="K193" s="60">
        <f t="shared" ref="K193:N193" si="224">+IFERROR(K191/K$164,"nm")</f>
        <v>2.0886615515771527E-2</v>
      </c>
      <c r="L193" s="60">
        <f t="shared" si="224"/>
        <v>2.0886615515771527E-2</v>
      </c>
      <c r="M193" s="60">
        <f t="shared" si="224"/>
        <v>2.0886615515771527E-2</v>
      </c>
      <c r="N193" s="60">
        <f t="shared" si="224"/>
        <v>2.0886615515771527E-2</v>
      </c>
    </row>
    <row r="194" spans="1:14" x14ac:dyDescent="0.45">
      <c r="A194" s="41" t="str">
        <f>[1]Historicals!A134</f>
        <v>Corporate</v>
      </c>
      <c r="B194" s="41"/>
      <c r="C194" s="41"/>
      <c r="D194" s="41"/>
      <c r="E194" s="41"/>
      <c r="F194" s="41"/>
      <c r="G194" s="41"/>
      <c r="H194" s="41"/>
      <c r="I194" s="41"/>
      <c r="J194" s="37"/>
      <c r="K194" s="37"/>
      <c r="L194" s="37"/>
      <c r="M194" s="37"/>
      <c r="N194" s="37"/>
    </row>
    <row r="195" spans="1:14" x14ac:dyDescent="0.45">
      <c r="A195" s="9" t="s">
        <v>136</v>
      </c>
      <c r="B195" s="9">
        <f>[1]Historicals!B134</f>
        <v>-82</v>
      </c>
      <c r="C195" s="9">
        <f>[1]Historicals!C134</f>
        <v>-86</v>
      </c>
      <c r="D195" s="9">
        <f>[1]Historicals!D134</f>
        <v>75</v>
      </c>
      <c r="E195" s="9">
        <f>[1]Historicals!E134</f>
        <v>26</v>
      </c>
      <c r="F195" s="9">
        <f>[1]Historicals!F134</f>
        <v>-7</v>
      </c>
      <c r="G195" s="9">
        <f>[1]Historicals!G134</f>
        <v>-11</v>
      </c>
      <c r="H195" s="9">
        <f>[1]Historicals!H134</f>
        <v>40</v>
      </c>
      <c r="I195" s="9">
        <f>[1]Historicals!I134</f>
        <v>-72</v>
      </c>
      <c r="J195" s="9">
        <f>I195*(1+J196)</f>
        <v>-72</v>
      </c>
      <c r="K195" s="9">
        <f t="shared" ref="K195:N195" si="225">J195*(1+K196)</f>
        <v>-72</v>
      </c>
      <c r="L195" s="9">
        <f t="shared" si="225"/>
        <v>-72</v>
      </c>
      <c r="M195" s="9">
        <f t="shared" si="225"/>
        <v>-72</v>
      </c>
      <c r="N195" s="9">
        <f t="shared" si="225"/>
        <v>-72</v>
      </c>
    </row>
    <row r="196" spans="1:14" x14ac:dyDescent="0.45">
      <c r="A196" s="42" t="s">
        <v>129</v>
      </c>
      <c r="B196" s="45" t="str">
        <f t="shared" ref="B196:I196" si="226">+IFERROR(B195/A195-1,"nm")</f>
        <v>nm</v>
      </c>
      <c r="C196" s="45">
        <f t="shared" si="226"/>
        <v>4.8780487804878092E-2</v>
      </c>
      <c r="D196" s="45">
        <f t="shared" si="226"/>
        <v>-1.8720930232558139</v>
      </c>
      <c r="E196" s="45">
        <f t="shared" si="226"/>
        <v>-0.65333333333333332</v>
      </c>
      <c r="F196" s="45">
        <f t="shared" si="226"/>
        <v>-1.2692307692307692</v>
      </c>
      <c r="G196" s="45">
        <f t="shared" si="226"/>
        <v>0.5714285714285714</v>
      </c>
      <c r="H196" s="45">
        <f t="shared" si="226"/>
        <v>-4.6363636363636367</v>
      </c>
      <c r="I196" s="45">
        <f t="shared" si="226"/>
        <v>-2.8</v>
      </c>
      <c r="J196" s="62">
        <v>0</v>
      </c>
      <c r="K196" s="62">
        <v>0</v>
      </c>
      <c r="L196" s="62">
        <v>0</v>
      </c>
      <c r="M196" s="62">
        <v>0</v>
      </c>
      <c r="N196" s="62">
        <v>0</v>
      </c>
    </row>
    <row r="197" spans="1:14" x14ac:dyDescent="0.45">
      <c r="A197" s="9" t="s">
        <v>130</v>
      </c>
      <c r="B197" s="46">
        <f t="shared" ref="B197:I197" si="227">+B204+B200</f>
        <v>-1022</v>
      </c>
      <c r="C197" s="46">
        <f t="shared" si="227"/>
        <v>-1089</v>
      </c>
      <c r="D197" s="46">
        <f t="shared" si="227"/>
        <v>-633</v>
      </c>
      <c r="E197" s="46">
        <f t="shared" si="227"/>
        <v>-1346</v>
      </c>
      <c r="F197" s="46">
        <f t="shared" si="227"/>
        <v>-1694</v>
      </c>
      <c r="G197" s="46">
        <f t="shared" si="227"/>
        <v>-1855</v>
      </c>
      <c r="H197" s="46">
        <f t="shared" si="227"/>
        <v>-2120</v>
      </c>
      <c r="I197" s="46">
        <f t="shared" si="227"/>
        <v>-2085</v>
      </c>
      <c r="J197" s="46">
        <f>I197*(1+J198)</f>
        <v>-2085</v>
      </c>
      <c r="K197" s="46">
        <f t="shared" ref="K197:N197" si="228">J197*(1+K198)</f>
        <v>-2085</v>
      </c>
      <c r="L197" s="46">
        <f t="shared" si="228"/>
        <v>-2085</v>
      </c>
      <c r="M197" s="46">
        <f t="shared" si="228"/>
        <v>-2085</v>
      </c>
      <c r="N197" s="46">
        <f t="shared" si="228"/>
        <v>-2085</v>
      </c>
    </row>
    <row r="198" spans="1:14" x14ac:dyDescent="0.45">
      <c r="A198" s="44" t="s">
        <v>129</v>
      </c>
      <c r="B198" s="45" t="str">
        <f t="shared" ref="B198:I198" si="229">+IFERROR(B197/A197-1,"nm")</f>
        <v>nm</v>
      </c>
      <c r="C198" s="45">
        <f t="shared" si="229"/>
        <v>6.5557729941291498E-2</v>
      </c>
      <c r="D198" s="45">
        <f t="shared" si="229"/>
        <v>-0.41873278236914602</v>
      </c>
      <c r="E198" s="45">
        <f t="shared" si="229"/>
        <v>1.126382306477093</v>
      </c>
      <c r="F198" s="45">
        <f t="shared" si="229"/>
        <v>0.25854383358098065</v>
      </c>
      <c r="G198" s="45">
        <f t="shared" si="229"/>
        <v>9.5041322314049603E-2</v>
      </c>
      <c r="H198" s="45">
        <f t="shared" si="229"/>
        <v>0.14285714285714279</v>
      </c>
      <c r="I198" s="45">
        <f t="shared" si="229"/>
        <v>-1.650943396226412E-2</v>
      </c>
      <c r="J198" s="62">
        <v>0</v>
      </c>
      <c r="K198" s="62">
        <v>0</v>
      </c>
      <c r="L198" s="62">
        <v>0</v>
      </c>
      <c r="M198" s="62">
        <v>0</v>
      </c>
      <c r="N198" s="62">
        <v>0</v>
      </c>
    </row>
    <row r="199" spans="1:14" x14ac:dyDescent="0.45">
      <c r="A199" s="44" t="s">
        <v>131</v>
      </c>
      <c r="B199" s="45">
        <f>+IFERROR(B197/B$195,"nm")</f>
        <v>12.463414634146341</v>
      </c>
      <c r="C199" s="45">
        <f t="shared" ref="C199:I199" si="230">+IFERROR(C197/C$195,"nm")</f>
        <v>12.662790697674419</v>
      </c>
      <c r="D199" s="45">
        <f t="shared" si="230"/>
        <v>-8.44</v>
      </c>
      <c r="E199" s="45">
        <f t="shared" si="230"/>
        <v>-51.769230769230766</v>
      </c>
      <c r="F199" s="45">
        <f t="shared" si="230"/>
        <v>242</v>
      </c>
      <c r="G199" s="45">
        <f t="shared" si="230"/>
        <v>168.63636363636363</v>
      </c>
      <c r="H199" s="45">
        <f t="shared" si="230"/>
        <v>-53</v>
      </c>
      <c r="I199" s="45">
        <f t="shared" si="230"/>
        <v>28.958333333333332</v>
      </c>
      <c r="J199" s="45">
        <f>+IFERROR(J197/J$195,"nm")</f>
        <v>28.958333333333332</v>
      </c>
      <c r="K199" s="45">
        <f t="shared" ref="K199:N199" si="231">+IFERROR(K197/K$195,"nm")</f>
        <v>28.958333333333332</v>
      </c>
      <c r="L199" s="45">
        <f t="shared" si="231"/>
        <v>28.958333333333332</v>
      </c>
      <c r="M199" s="45">
        <f t="shared" si="231"/>
        <v>28.958333333333332</v>
      </c>
      <c r="N199" s="45">
        <f t="shared" si="231"/>
        <v>28.958333333333332</v>
      </c>
    </row>
    <row r="200" spans="1:14" x14ac:dyDescent="0.45">
      <c r="A200" s="9" t="s">
        <v>132</v>
      </c>
      <c r="B200" s="1">
        <f>[1]Historicals!B178</f>
        <v>75</v>
      </c>
      <c r="C200" s="1">
        <f>[1]Historicals!C178</f>
        <v>84</v>
      </c>
      <c r="D200" s="1">
        <f>[1]Historicals!D178</f>
        <v>91</v>
      </c>
      <c r="E200" s="1">
        <f>[1]Historicals!E178</f>
        <v>110</v>
      </c>
      <c r="F200" s="1">
        <f>[1]Historicals!F178</f>
        <v>116</v>
      </c>
      <c r="G200" s="1">
        <f>[1]Historicals!G178</f>
        <v>112</v>
      </c>
      <c r="H200" s="1">
        <f>[1]Historicals!H178</f>
        <v>141</v>
      </c>
      <c r="I200" s="1">
        <f>[1]Historicals!I178</f>
        <v>134</v>
      </c>
      <c r="J200" s="61">
        <f>I200*(1+J201)</f>
        <v>134</v>
      </c>
      <c r="K200" s="61">
        <f t="shared" ref="K200:N200" si="232">J200*(1+K201)</f>
        <v>134</v>
      </c>
      <c r="L200" s="61">
        <f t="shared" si="232"/>
        <v>134</v>
      </c>
      <c r="M200" s="61">
        <f t="shared" si="232"/>
        <v>134</v>
      </c>
      <c r="N200" s="61">
        <f t="shared" si="232"/>
        <v>134</v>
      </c>
    </row>
    <row r="201" spans="1:14" x14ac:dyDescent="0.45">
      <c r="A201" s="44" t="s">
        <v>129</v>
      </c>
      <c r="B201" s="45" t="str">
        <f t="shared" ref="B201:I201" si="233">+IFERROR(B200/A200-1,"nm")</f>
        <v>nm</v>
      </c>
      <c r="C201" s="45">
        <f t="shared" si="233"/>
        <v>0.12000000000000011</v>
      </c>
      <c r="D201" s="45">
        <f t="shared" si="233"/>
        <v>8.3333333333333259E-2</v>
      </c>
      <c r="E201" s="45">
        <f t="shared" si="233"/>
        <v>0.20879120879120872</v>
      </c>
      <c r="F201" s="45">
        <f t="shared" si="233"/>
        <v>5.4545454545454453E-2</v>
      </c>
      <c r="G201" s="45">
        <f t="shared" si="233"/>
        <v>-3.4482758620689613E-2</v>
      </c>
      <c r="H201" s="45">
        <f t="shared" si="233"/>
        <v>0.2589285714285714</v>
      </c>
      <c r="I201" s="45">
        <f t="shared" si="233"/>
        <v>-4.9645390070921946E-2</v>
      </c>
      <c r="J201" s="62">
        <v>0</v>
      </c>
      <c r="K201" s="62">
        <v>0</v>
      </c>
      <c r="L201" s="62">
        <v>0</v>
      </c>
      <c r="M201" s="62">
        <v>0</v>
      </c>
      <c r="N201" s="62">
        <v>0</v>
      </c>
    </row>
    <row r="202" spans="1:14" x14ac:dyDescent="0.45">
      <c r="A202" s="44" t="s">
        <v>133</v>
      </c>
      <c r="B202" s="45">
        <f>+IFERROR(B200/B$195,"nm")</f>
        <v>-0.91463414634146345</v>
      </c>
      <c r="C202" s="45">
        <f t="shared" ref="C202:I202" si="234">+IFERROR(C200/C$195,"nm")</f>
        <v>-0.97674418604651159</v>
      </c>
      <c r="D202" s="45">
        <f t="shared" si="234"/>
        <v>1.2133333333333334</v>
      </c>
      <c r="E202" s="45">
        <f t="shared" si="234"/>
        <v>4.2307692307692308</v>
      </c>
      <c r="F202" s="45">
        <f t="shared" si="234"/>
        <v>-16.571428571428573</v>
      </c>
      <c r="G202" s="45">
        <f t="shared" si="234"/>
        <v>-10.181818181818182</v>
      </c>
      <c r="H202" s="45">
        <f t="shared" si="234"/>
        <v>3.5249999999999999</v>
      </c>
      <c r="I202" s="45">
        <f t="shared" si="234"/>
        <v>-1.8611111111111112</v>
      </c>
      <c r="J202" s="45">
        <f>+IFERROR(J200/J$195,"nm")</f>
        <v>-1.8611111111111112</v>
      </c>
      <c r="K202" s="45">
        <f t="shared" ref="K202:N202" si="235">+IFERROR(K200/K$195,"nm")</f>
        <v>-1.8611111111111112</v>
      </c>
      <c r="L202" s="45">
        <f t="shared" si="235"/>
        <v>-1.8611111111111112</v>
      </c>
      <c r="M202" s="45">
        <f t="shared" si="235"/>
        <v>-1.8611111111111112</v>
      </c>
      <c r="N202" s="45">
        <f t="shared" si="235"/>
        <v>-1.8611111111111112</v>
      </c>
    </row>
    <row r="203" spans="1:14" x14ac:dyDescent="0.45">
      <c r="A203" s="44" t="s">
        <v>213</v>
      </c>
      <c r="B203" s="45">
        <f>+IFERROR(B200/B210,"nm")</f>
        <v>0.10518934081346423</v>
      </c>
      <c r="C203" s="45">
        <f t="shared" ref="C203:I203" si="236">+IFERROR(C200/C210,"nm")</f>
        <v>8.9647812166488788E-2</v>
      </c>
      <c r="D203" s="45">
        <f t="shared" si="236"/>
        <v>7.3505654281098551E-2</v>
      </c>
      <c r="E203" s="45">
        <f t="shared" si="236"/>
        <v>7.586206896551724E-2</v>
      </c>
      <c r="F203" s="45">
        <f t="shared" si="236"/>
        <v>6.9336521219366412E-2</v>
      </c>
      <c r="G203" s="45">
        <f t="shared" si="236"/>
        <v>5.845511482254697E-2</v>
      </c>
      <c r="H203" s="45">
        <f t="shared" si="236"/>
        <v>7.5401069518716571E-2</v>
      </c>
      <c r="I203" s="45">
        <f t="shared" si="236"/>
        <v>7.374793615850303E-2</v>
      </c>
      <c r="J203" s="45">
        <f>+IFERROR(J200/J210,"nm")</f>
        <v>7.374793615850303E-2</v>
      </c>
      <c r="K203" s="45">
        <f t="shared" ref="K203:N203" si="237">+IFERROR(K200/K210,"nm")</f>
        <v>7.374793615850303E-2</v>
      </c>
      <c r="L203" s="45">
        <f t="shared" si="237"/>
        <v>7.374793615850303E-2</v>
      </c>
      <c r="M203" s="45">
        <f t="shared" si="237"/>
        <v>7.374793615850303E-2</v>
      </c>
      <c r="N203" s="45">
        <f t="shared" si="237"/>
        <v>7.374793615850303E-2</v>
      </c>
    </row>
    <row r="204" spans="1:14" x14ac:dyDescent="0.45">
      <c r="A204" s="9" t="s">
        <v>134</v>
      </c>
      <c r="B204" s="9">
        <f>[1]Historicals!B145</f>
        <v>-1097</v>
      </c>
      <c r="C204" s="9">
        <f>[1]Historicals!C145</f>
        <v>-1173</v>
      </c>
      <c r="D204" s="9">
        <f>[1]Historicals!D145</f>
        <v>-724</v>
      </c>
      <c r="E204" s="9">
        <f>[1]Historicals!E145</f>
        <v>-1456</v>
      </c>
      <c r="F204" s="9">
        <f>[1]Historicals!F145</f>
        <v>-1810</v>
      </c>
      <c r="G204" s="9">
        <f>[1]Historicals!G145</f>
        <v>-1967</v>
      </c>
      <c r="H204" s="9">
        <f>[1]Historicals!H145</f>
        <v>-2261</v>
      </c>
      <c r="I204" s="9">
        <f>[1]Historicals!I145</f>
        <v>-2219</v>
      </c>
      <c r="J204" s="9">
        <f>I204*(1+J205)</f>
        <v>-2219</v>
      </c>
      <c r="K204" s="9">
        <f t="shared" ref="K204:N204" si="238">J204*(1+K205)</f>
        <v>-2219</v>
      </c>
      <c r="L204" s="9">
        <f t="shared" si="238"/>
        <v>-2219</v>
      </c>
      <c r="M204" s="9">
        <f t="shared" si="238"/>
        <v>-2219</v>
      </c>
      <c r="N204" s="9">
        <f t="shared" si="238"/>
        <v>-2219</v>
      </c>
    </row>
    <row r="205" spans="1:14" x14ac:dyDescent="0.45">
      <c r="A205" s="44" t="s">
        <v>129</v>
      </c>
      <c r="B205" s="45" t="str">
        <f t="shared" ref="B205:I205" si="239">+IFERROR(B204/A204-1,"nm")</f>
        <v>nm</v>
      </c>
      <c r="C205" s="45">
        <f t="shared" si="239"/>
        <v>6.9279854147675568E-2</v>
      </c>
      <c r="D205" s="45">
        <f t="shared" si="239"/>
        <v>-0.38277919863597609</v>
      </c>
      <c r="E205" s="45">
        <f t="shared" si="239"/>
        <v>1.0110497237569063</v>
      </c>
      <c r="F205" s="45">
        <f t="shared" si="239"/>
        <v>0.24313186813186816</v>
      </c>
      <c r="G205" s="45">
        <f t="shared" si="239"/>
        <v>8.6740331491712785E-2</v>
      </c>
      <c r="H205" s="45">
        <f t="shared" si="239"/>
        <v>0.14946619217081847</v>
      </c>
      <c r="I205" s="45">
        <f t="shared" si="239"/>
        <v>-1.8575851393188847E-2</v>
      </c>
      <c r="J205" s="62">
        <v>0</v>
      </c>
      <c r="K205" s="62">
        <v>0</v>
      </c>
      <c r="L205" s="62">
        <v>0</v>
      </c>
      <c r="M205" s="62">
        <v>0</v>
      </c>
      <c r="N205" s="62">
        <v>0</v>
      </c>
    </row>
    <row r="206" spans="1:14" x14ac:dyDescent="0.45">
      <c r="A206" s="44" t="s">
        <v>131</v>
      </c>
      <c r="B206" s="45">
        <f>+IFERROR(B204/B$195,"nm")</f>
        <v>13.378048780487806</v>
      </c>
      <c r="C206" s="45">
        <f t="shared" ref="C206:I206" si="240">+IFERROR(C204/C$195,"nm")</f>
        <v>13.63953488372093</v>
      </c>
      <c r="D206" s="45">
        <f t="shared" si="240"/>
        <v>-9.6533333333333342</v>
      </c>
      <c r="E206" s="45">
        <f t="shared" si="240"/>
        <v>-56</v>
      </c>
      <c r="F206" s="45">
        <f t="shared" si="240"/>
        <v>258.57142857142856</v>
      </c>
      <c r="G206" s="45">
        <f t="shared" si="240"/>
        <v>178.81818181818181</v>
      </c>
      <c r="H206" s="45">
        <f t="shared" si="240"/>
        <v>-56.524999999999999</v>
      </c>
      <c r="I206" s="45">
        <f t="shared" si="240"/>
        <v>30.819444444444443</v>
      </c>
      <c r="J206" s="45">
        <f>+IFERROR(J204/J$195,"nm")</f>
        <v>30.819444444444443</v>
      </c>
      <c r="K206" s="45">
        <f t="shared" ref="K206:N206" si="241">+IFERROR(K204/K$195,"nm")</f>
        <v>30.819444444444443</v>
      </c>
      <c r="L206" s="45">
        <f t="shared" si="241"/>
        <v>30.819444444444443</v>
      </c>
      <c r="M206" s="45">
        <f t="shared" si="241"/>
        <v>30.819444444444443</v>
      </c>
      <c r="N206" s="45">
        <f t="shared" si="241"/>
        <v>30.819444444444443</v>
      </c>
    </row>
    <row r="207" spans="1:14" x14ac:dyDescent="0.45">
      <c r="A207" s="9" t="s">
        <v>135</v>
      </c>
      <c r="B207" s="1">
        <f>[1]Historicals!B167</f>
        <v>104</v>
      </c>
      <c r="C207" s="1">
        <f>[1]Historicals!C167</f>
        <v>264</v>
      </c>
      <c r="D207" s="1">
        <f>[1]Historicals!D167</f>
        <v>291</v>
      </c>
      <c r="E207" s="1">
        <f>[1]Historicals!E167</f>
        <v>159</v>
      </c>
      <c r="F207" s="1">
        <f>[1]Historicals!F167</f>
        <v>367</v>
      </c>
      <c r="G207" s="1">
        <f>[1]Historicals!G167</f>
        <v>320</v>
      </c>
      <c r="H207" s="1">
        <f>[1]Historicals!H167</f>
        <v>11</v>
      </c>
      <c r="I207" s="1">
        <f>[1]Historicals!I167</f>
        <v>50</v>
      </c>
      <c r="J207" s="61">
        <f>I207*(1+J208)</f>
        <v>50</v>
      </c>
      <c r="K207" s="61">
        <f t="shared" ref="K207:N207" si="242">J207*(1+K208)</f>
        <v>50</v>
      </c>
      <c r="L207" s="61">
        <f t="shared" si="242"/>
        <v>50</v>
      </c>
      <c r="M207" s="61">
        <f t="shared" si="242"/>
        <v>50</v>
      </c>
      <c r="N207" s="61">
        <f t="shared" si="242"/>
        <v>50</v>
      </c>
    </row>
    <row r="208" spans="1:14" x14ac:dyDescent="0.45">
      <c r="A208" s="44" t="s">
        <v>129</v>
      </c>
      <c r="B208" s="45" t="str">
        <f t="shared" ref="B208:I208" si="243">+IFERROR(B207/A207-1,"nm")</f>
        <v>nm</v>
      </c>
      <c r="C208" s="45">
        <f t="shared" si="243"/>
        <v>1.5384615384615383</v>
      </c>
      <c r="D208" s="45">
        <f t="shared" si="243"/>
        <v>0.10227272727272729</v>
      </c>
      <c r="E208" s="45">
        <f t="shared" si="243"/>
        <v>-0.45360824742268047</v>
      </c>
      <c r="F208" s="45">
        <f t="shared" si="243"/>
        <v>1.308176100628931</v>
      </c>
      <c r="G208" s="45">
        <f t="shared" si="243"/>
        <v>-0.12806539509536785</v>
      </c>
      <c r="H208" s="45">
        <f t="shared" si="243"/>
        <v>-0.96562499999999996</v>
      </c>
      <c r="I208" s="45">
        <f t="shared" si="243"/>
        <v>3.5454545454545459</v>
      </c>
      <c r="J208" s="62">
        <v>0</v>
      </c>
      <c r="K208" s="62">
        <v>0</v>
      </c>
      <c r="L208" s="62">
        <v>0</v>
      </c>
      <c r="M208" s="62">
        <v>0</v>
      </c>
      <c r="N208" s="62">
        <v>0</v>
      </c>
    </row>
    <row r="209" spans="1:14" x14ac:dyDescent="0.45">
      <c r="A209" s="44" t="s">
        <v>133</v>
      </c>
      <c r="B209" s="45">
        <f>+IFERROR(B207/B$195,"nm")</f>
        <v>-1.2682926829268293</v>
      </c>
      <c r="C209" s="45">
        <f t="shared" ref="C209:I209" si="244">+IFERROR(C207/C$195,"nm")</f>
        <v>-3.0697674418604652</v>
      </c>
      <c r="D209" s="45">
        <f t="shared" si="244"/>
        <v>3.88</v>
      </c>
      <c r="E209" s="45">
        <f t="shared" si="244"/>
        <v>6.115384615384615</v>
      </c>
      <c r="F209" s="45">
        <f t="shared" si="244"/>
        <v>-52.428571428571431</v>
      </c>
      <c r="G209" s="45">
        <f t="shared" si="244"/>
        <v>-29.09090909090909</v>
      </c>
      <c r="H209" s="45">
        <f t="shared" si="244"/>
        <v>0.27500000000000002</v>
      </c>
      <c r="I209" s="45">
        <f t="shared" si="244"/>
        <v>-0.69444444444444442</v>
      </c>
      <c r="J209" s="60">
        <f>+IFERROR(J207/J$195,"nm")</f>
        <v>-0.69444444444444442</v>
      </c>
      <c r="K209" s="60">
        <f t="shared" ref="K209:N209" si="245">+IFERROR(K207/K$195,"nm")</f>
        <v>-0.69444444444444442</v>
      </c>
      <c r="L209" s="60">
        <f t="shared" si="245"/>
        <v>-0.69444444444444442</v>
      </c>
      <c r="M209" s="60">
        <f t="shared" si="245"/>
        <v>-0.69444444444444442</v>
      </c>
      <c r="N209" s="60">
        <f t="shared" si="245"/>
        <v>-0.69444444444444442</v>
      </c>
    </row>
    <row r="210" spans="1:14" x14ac:dyDescent="0.45">
      <c r="A210" s="9" t="s">
        <v>141</v>
      </c>
      <c r="B210" s="9">
        <f>[1]Historicals!B156</f>
        <v>713</v>
      </c>
      <c r="C210" s="9">
        <f>[1]Historicals!C156</f>
        <v>937</v>
      </c>
      <c r="D210" s="9">
        <f>[1]Historicals!D156</f>
        <v>1238</v>
      </c>
      <c r="E210" s="9">
        <f>[1]Historicals!E156</f>
        <v>1450</v>
      </c>
      <c r="F210" s="9">
        <f>[1]Historicals!F156</f>
        <v>1673</v>
      </c>
      <c r="G210" s="9">
        <f>[1]Historicals!G156</f>
        <v>1916</v>
      </c>
      <c r="H210" s="9">
        <f>[1]Historicals!H156</f>
        <v>1870</v>
      </c>
      <c r="I210" s="9">
        <f>[1]Historicals!I156</f>
        <v>1817</v>
      </c>
      <c r="J210" s="61">
        <f>I210*(1+J211)</f>
        <v>1817</v>
      </c>
      <c r="K210" s="61">
        <f t="shared" ref="K210:N210" si="246">J210*(1+K211)</f>
        <v>1817</v>
      </c>
      <c r="L210" s="61">
        <f t="shared" si="246"/>
        <v>1817</v>
      </c>
      <c r="M210" s="61">
        <f t="shared" si="246"/>
        <v>1817</v>
      </c>
      <c r="N210" s="61">
        <f t="shared" si="246"/>
        <v>1817</v>
      </c>
    </row>
    <row r="211" spans="1:14" x14ac:dyDescent="0.45">
      <c r="A211" s="44" t="s">
        <v>129</v>
      </c>
      <c r="B211" s="45" t="str">
        <f t="shared" ref="B211:I211" si="247">+IFERROR(B210/A210-1,"nm")</f>
        <v>nm</v>
      </c>
      <c r="C211" s="45">
        <f t="shared" si="247"/>
        <v>0.31416549789621318</v>
      </c>
      <c r="D211" s="45">
        <f t="shared" si="247"/>
        <v>0.32123799359658478</v>
      </c>
      <c r="E211" s="45">
        <f t="shared" si="247"/>
        <v>0.17124394184168024</v>
      </c>
      <c r="F211" s="45">
        <f t="shared" si="247"/>
        <v>0.15379310344827579</v>
      </c>
      <c r="G211" s="45">
        <f t="shared" si="247"/>
        <v>0.14524805738194857</v>
      </c>
      <c r="H211" s="45">
        <f t="shared" si="247"/>
        <v>-2.4008350730688965E-2</v>
      </c>
      <c r="I211" s="45">
        <f t="shared" si="247"/>
        <v>-2.8342245989304793E-2</v>
      </c>
      <c r="J211" s="62">
        <v>0</v>
      </c>
      <c r="K211" s="62">
        <v>0</v>
      </c>
      <c r="L211" s="62">
        <v>0</v>
      </c>
      <c r="M211" s="62">
        <v>0</v>
      </c>
      <c r="N211" s="62">
        <v>0</v>
      </c>
    </row>
    <row r="212" spans="1:14" x14ac:dyDescent="0.45">
      <c r="A212" s="44" t="s">
        <v>133</v>
      </c>
      <c r="B212" s="45">
        <f>+IFERROR(B210/B$195,"nm")</f>
        <v>-8.6951219512195124</v>
      </c>
      <c r="C212" s="45">
        <f t="shared" ref="C212:I212" si="248">+IFERROR(C210/C$195,"nm")</f>
        <v>-10.895348837209303</v>
      </c>
      <c r="D212" s="45">
        <f t="shared" si="248"/>
        <v>16.506666666666668</v>
      </c>
      <c r="E212" s="45">
        <f t="shared" si="248"/>
        <v>55.769230769230766</v>
      </c>
      <c r="F212" s="45">
        <f t="shared" si="248"/>
        <v>-239</v>
      </c>
      <c r="G212" s="45">
        <f t="shared" si="248"/>
        <v>-174.18181818181819</v>
      </c>
      <c r="H212" s="45">
        <f t="shared" si="248"/>
        <v>46.75</v>
      </c>
      <c r="I212" s="45">
        <f t="shared" si="248"/>
        <v>-25.236111111111111</v>
      </c>
      <c r="J212" s="60">
        <f>+IFERROR(J210/J$195,"nm")</f>
        <v>-25.236111111111111</v>
      </c>
      <c r="K212" s="60">
        <f t="shared" ref="K212:N212" si="249">+IFERROR(K210/K$195,"nm")</f>
        <v>-25.236111111111111</v>
      </c>
      <c r="L212" s="60">
        <f t="shared" si="249"/>
        <v>-25.236111111111111</v>
      </c>
      <c r="M212" s="60">
        <f t="shared" si="249"/>
        <v>-25.236111111111111</v>
      </c>
      <c r="N212" s="60">
        <f t="shared" si="249"/>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abSelected="1" zoomScale="62" zoomScaleNormal="85" workbookViewId="0">
      <selection activeCell="A77" sqref="A77"/>
    </sheetView>
  </sheetViews>
  <sheetFormatPr defaultColWidth="8.86328125" defaultRowHeight="14.25" x14ac:dyDescent="0.45"/>
  <cols>
    <col min="1" max="1" width="48.796875" customWidth="1"/>
    <col min="2" max="14" width="11.796875" customWidth="1"/>
    <col min="15" max="15" width="255.59765625" bestFit="1" customWidth="1"/>
  </cols>
  <sheetData>
    <row r="1" spans="1:15" ht="39.75" x14ac:dyDescent="0.45">
      <c r="A1" s="15" t="s">
        <v>116</v>
      </c>
      <c r="B1" s="80">
        <f t="shared" ref="B1:G1" si="0">+C1-1</f>
        <v>2015</v>
      </c>
      <c r="C1" s="80">
        <f t="shared" si="0"/>
        <v>2016</v>
      </c>
      <c r="D1" s="80">
        <f t="shared" si="0"/>
        <v>2017</v>
      </c>
      <c r="E1" s="80">
        <f t="shared" si="0"/>
        <v>2018</v>
      </c>
      <c r="F1" s="80">
        <f t="shared" si="0"/>
        <v>2019</v>
      </c>
      <c r="G1" s="80">
        <f t="shared" si="0"/>
        <v>2020</v>
      </c>
      <c r="H1" s="80">
        <f>+I1-1</f>
        <v>2021</v>
      </c>
      <c r="I1" s="80">
        <v>2022</v>
      </c>
      <c r="J1" s="81">
        <f>+I1+1</f>
        <v>2023</v>
      </c>
      <c r="K1" s="81">
        <f>+J1+1</f>
        <v>2024</v>
      </c>
      <c r="L1" s="81">
        <f>+K1+1</f>
        <v>2025</v>
      </c>
      <c r="M1" s="81">
        <f>+L1+1</f>
        <v>2026</v>
      </c>
      <c r="N1" s="81">
        <f>+M1+1</f>
        <v>2027</v>
      </c>
      <c r="O1" s="82" t="s">
        <v>197</v>
      </c>
    </row>
    <row r="2" spans="1:15" x14ac:dyDescent="0.45">
      <c r="A2" s="38" t="s">
        <v>148</v>
      </c>
      <c r="B2" s="38"/>
      <c r="C2" s="38"/>
      <c r="D2" s="38"/>
      <c r="E2" s="38"/>
      <c r="F2" s="38"/>
      <c r="G2" s="38"/>
      <c r="H2" s="38"/>
      <c r="I2" s="38"/>
      <c r="J2" s="38"/>
      <c r="K2" s="38"/>
      <c r="L2" s="38"/>
      <c r="M2" s="38"/>
      <c r="N2" s="38"/>
    </row>
    <row r="3" spans="1:15" x14ac:dyDescent="0.45">
      <c r="A3" s="1" t="s">
        <v>136</v>
      </c>
      <c r="B3" s="9">
        <f>'[1]Segmental forecast'!B3</f>
        <v>30601</v>
      </c>
      <c r="C3" s="9">
        <f>'[1]Segmental forecast'!C3</f>
        <v>32376</v>
      </c>
      <c r="D3" s="9">
        <f>'[1]Segmental forecast'!D3</f>
        <v>34350</v>
      </c>
      <c r="E3" s="9">
        <f>'[1]Segmental forecast'!E3</f>
        <v>36397</v>
      </c>
      <c r="F3" s="9">
        <f>'[1]Segmental forecast'!F3</f>
        <v>39117</v>
      </c>
      <c r="G3" s="9">
        <f>'[1]Segmental forecast'!G3</f>
        <v>37403</v>
      </c>
      <c r="H3" s="9">
        <f>'[1]Segmental forecast'!H3</f>
        <v>44538</v>
      </c>
      <c r="I3" s="9">
        <f>'[1]Segmental forecast'!I3</f>
        <v>46710</v>
      </c>
      <c r="J3" s="64">
        <f>I3*(1+J4)</f>
        <v>48987.922672773813</v>
      </c>
      <c r="K3" s="64">
        <f t="shared" ref="K3:N3" si="1">J3*(1+K4)</f>
        <v>51376.933585820305</v>
      </c>
      <c r="L3" s="64">
        <f t="shared" si="1"/>
        <v>53882.450217649348</v>
      </c>
      <c r="M3" s="64">
        <f t="shared" si="1"/>
        <v>56510.154242812903</v>
      </c>
      <c r="N3" s="64">
        <f t="shared" si="1"/>
        <v>59266.004416044518</v>
      </c>
      <c r="O3" t="s">
        <v>229</v>
      </c>
    </row>
    <row r="4" spans="1:15" x14ac:dyDescent="0.45">
      <c r="A4" s="40" t="s">
        <v>129</v>
      </c>
      <c r="B4" s="47" t="str">
        <f>'[1]Segmental forecast'!B4</f>
        <v>nm</v>
      </c>
      <c r="C4" s="47">
        <f>'[1]Segmental forecast'!C4</f>
        <v>5.8004640371229765E-2</v>
      </c>
      <c r="D4" s="47">
        <f>'[1]Segmental forecast'!D4</f>
        <v>6.0971089696071123E-2</v>
      </c>
      <c r="E4" s="47">
        <f>'[1]Segmental forecast'!E4</f>
        <v>5.95924308588065E-2</v>
      </c>
      <c r="F4" s="47">
        <f>'[1]Segmental forecast'!F4</f>
        <v>7.4731433909388079E-2</v>
      </c>
      <c r="G4" s="47">
        <f>'[1]Segmental forecast'!G4</f>
        <v>-4.3817266150267153E-2</v>
      </c>
      <c r="H4" s="47">
        <f>'[1]Segmental forecast'!H4</f>
        <v>0.19076009945726269</v>
      </c>
      <c r="I4" s="47">
        <f>'[1]Segmental forecast'!I4</f>
        <v>4.8767344739323759E-2</v>
      </c>
      <c r="J4" s="65">
        <f>$I$4</f>
        <v>4.8767344739323759E-2</v>
      </c>
      <c r="K4" s="65">
        <f t="shared" ref="K4:N4" si="2">$I$4</f>
        <v>4.8767344739323759E-2</v>
      </c>
      <c r="L4" s="65">
        <f t="shared" si="2"/>
        <v>4.8767344739323759E-2</v>
      </c>
      <c r="M4" s="65">
        <f t="shared" si="2"/>
        <v>4.8767344739323759E-2</v>
      </c>
      <c r="N4" s="65">
        <f t="shared" si="2"/>
        <v>4.8767344739323759E-2</v>
      </c>
    </row>
    <row r="5" spans="1:15" x14ac:dyDescent="0.45">
      <c r="A5" s="1" t="s">
        <v>149</v>
      </c>
      <c r="B5" s="9">
        <f>'[1]Segmental forecast'!B5</f>
        <v>4882</v>
      </c>
      <c r="C5" s="9">
        <f>'[1]Segmental forecast'!C5</f>
        <v>5304</v>
      </c>
      <c r="D5" s="9">
        <f>'[1]Segmental forecast'!D5</f>
        <v>5661</v>
      </c>
      <c r="E5" s="9">
        <f>'[1]Segmental forecast'!E5</f>
        <v>5153</v>
      </c>
      <c r="F5" s="9">
        <f>'[1]Segmental forecast'!F5</f>
        <v>5570</v>
      </c>
      <c r="G5" s="9">
        <f>'[1]Segmental forecast'!G5</f>
        <v>4095</v>
      </c>
      <c r="H5" s="9">
        <f>'[1]Segmental forecast'!H5</f>
        <v>7720</v>
      </c>
      <c r="I5" s="9">
        <f>'[1]Segmental forecast'!I5</f>
        <v>7696</v>
      </c>
      <c r="J5" s="64">
        <f>'[1]Segmental forecast'!J5</f>
        <v>7696</v>
      </c>
      <c r="K5" s="64">
        <f>'[1]Segmental forecast'!K5</f>
        <v>7696</v>
      </c>
      <c r="L5" s="64">
        <f>'[1]Segmental forecast'!L5</f>
        <v>7696</v>
      </c>
      <c r="M5" s="64">
        <f>'[1]Segmental forecast'!M5</f>
        <v>7696</v>
      </c>
      <c r="N5" s="64">
        <f>'[1]Segmental forecast'!N5</f>
        <v>7696</v>
      </c>
    </row>
    <row r="6" spans="1:15" x14ac:dyDescent="0.45">
      <c r="A6" s="48" t="s">
        <v>132</v>
      </c>
      <c r="B6" s="49">
        <f>'[1]Segmental forecast'!B8</f>
        <v>649</v>
      </c>
      <c r="C6" s="49">
        <f>'[1]Segmental forecast'!C8</f>
        <v>662</v>
      </c>
      <c r="D6" s="49">
        <f>'[1]Segmental forecast'!D8</f>
        <v>716</v>
      </c>
      <c r="E6" s="49">
        <f>'[1]Segmental forecast'!E8</f>
        <v>774</v>
      </c>
      <c r="F6" s="49">
        <f>'[1]Segmental forecast'!F8</f>
        <v>720</v>
      </c>
      <c r="G6" s="49">
        <f>'[1]Segmental forecast'!G8</f>
        <v>1119</v>
      </c>
      <c r="H6" s="49">
        <f>'[1]Segmental forecast'!H8</f>
        <v>797</v>
      </c>
      <c r="I6" s="49">
        <f>'[1]Segmental forecast'!I8</f>
        <v>840</v>
      </c>
      <c r="J6" s="49">
        <f>'[1]Segmental forecast'!J8</f>
        <v>840</v>
      </c>
      <c r="K6" s="49">
        <f>'[1]Segmental forecast'!K8</f>
        <v>840</v>
      </c>
      <c r="L6" s="49">
        <f>'[1]Segmental forecast'!L8</f>
        <v>840</v>
      </c>
      <c r="M6" s="49">
        <f>'[1]Segmental forecast'!M8</f>
        <v>840</v>
      </c>
      <c r="N6" s="49">
        <f>'[1]Segmental forecast'!N8</f>
        <v>840</v>
      </c>
    </row>
    <row r="7" spans="1:15" x14ac:dyDescent="0.45">
      <c r="A7" s="4" t="s">
        <v>134</v>
      </c>
      <c r="B7" s="5">
        <f>B5-B6</f>
        <v>4233</v>
      </c>
      <c r="C7" s="5">
        <f t="shared" ref="C7:I7" si="3">C5-C6</f>
        <v>4642</v>
      </c>
      <c r="D7" s="5">
        <f t="shared" si="3"/>
        <v>4945</v>
      </c>
      <c r="E7" s="5">
        <f t="shared" si="3"/>
        <v>4379</v>
      </c>
      <c r="F7" s="5">
        <f t="shared" si="3"/>
        <v>4850</v>
      </c>
      <c r="G7" s="5">
        <f t="shared" si="3"/>
        <v>2976</v>
      </c>
      <c r="H7" s="5">
        <f t="shared" si="3"/>
        <v>6923</v>
      </c>
      <c r="I7" s="5">
        <f t="shared" si="3"/>
        <v>6856</v>
      </c>
      <c r="J7" s="5">
        <f>J5-J6</f>
        <v>6856</v>
      </c>
      <c r="K7" s="5">
        <f t="shared" ref="K7:N7" si="4">K5-K6</f>
        <v>6856</v>
      </c>
      <c r="L7" s="5">
        <f t="shared" si="4"/>
        <v>6856</v>
      </c>
      <c r="M7" s="5">
        <f t="shared" si="4"/>
        <v>6856</v>
      </c>
      <c r="N7" s="5">
        <f t="shared" si="4"/>
        <v>6856</v>
      </c>
    </row>
    <row r="8" spans="1:15" x14ac:dyDescent="0.45">
      <c r="A8" s="40" t="s">
        <v>129</v>
      </c>
      <c r="B8" s="47" t="str">
        <f>'[1]Segmental forecast'!B12</f>
        <v>nm</v>
      </c>
      <c r="C8" s="47">
        <f>'[1]Segmental forecast'!C12</f>
        <v>9.6621781242617555E-2</v>
      </c>
      <c r="D8" s="47">
        <f>'[1]Segmental forecast'!D12</f>
        <v>6.5273588970271357E-2</v>
      </c>
      <c r="E8" s="47">
        <f>'[1]Segmental forecast'!E12</f>
        <v>-0.11445904954499497</v>
      </c>
      <c r="F8" s="47">
        <f>'[1]Segmental forecast'!F12</f>
        <v>0.10755880337976698</v>
      </c>
      <c r="G8" s="47">
        <f>'[1]Segmental forecast'!G12</f>
        <v>-0.38639175257731961</v>
      </c>
      <c r="H8" s="47">
        <f>'[1]Segmental forecast'!H12</f>
        <v>1.32627688172043</v>
      </c>
      <c r="I8" s="47">
        <f>'[1]Segmental forecast'!I12</f>
        <v>-9.67788530983682E-3</v>
      </c>
      <c r="J8" s="65">
        <f>$I$8</f>
        <v>-9.67788530983682E-3</v>
      </c>
      <c r="K8" s="65">
        <f t="shared" ref="K8:N8" si="5">$I$8</f>
        <v>-9.67788530983682E-3</v>
      </c>
      <c r="L8" s="65">
        <f t="shared" si="5"/>
        <v>-9.67788530983682E-3</v>
      </c>
      <c r="M8" s="65">
        <f t="shared" si="5"/>
        <v>-9.67788530983682E-3</v>
      </c>
      <c r="N8" s="65">
        <f t="shared" si="5"/>
        <v>-9.67788530983682E-3</v>
      </c>
      <c r="O8" t="s">
        <v>230</v>
      </c>
    </row>
    <row r="9" spans="1:15" x14ac:dyDescent="0.45">
      <c r="A9" s="40" t="s">
        <v>131</v>
      </c>
      <c r="B9" s="47">
        <f>+IFERROR(B7/B3,"nm")</f>
        <v>0.13832881278389594</v>
      </c>
      <c r="C9" s="47">
        <f t="shared" ref="C9:I9" si="6">+IFERROR(C7/C3,"nm")</f>
        <v>0.14337781072399308</v>
      </c>
      <c r="D9" s="47">
        <f t="shared" si="6"/>
        <v>0.14395924308588065</v>
      </c>
      <c r="E9" s="47">
        <f t="shared" si="6"/>
        <v>0.12031211363573921</v>
      </c>
      <c r="F9" s="47">
        <f t="shared" si="6"/>
        <v>0.12398701331901731</v>
      </c>
      <c r="G9" s="47">
        <f t="shared" si="6"/>
        <v>7.9565810229126011E-2</v>
      </c>
      <c r="H9" s="47">
        <f t="shared" si="6"/>
        <v>0.1554402981723472</v>
      </c>
      <c r="I9" s="47">
        <f t="shared" si="6"/>
        <v>0.14677799186469706</v>
      </c>
      <c r="J9" s="45">
        <f t="shared" ref="J9:N9" si="7">+IFERROR(J7/J$3,"nm")</f>
        <v>0.13995286237786078</v>
      </c>
      <c r="K9" s="45">
        <f t="shared" si="7"/>
        <v>0.13344509922040601</v>
      </c>
      <c r="L9" s="45">
        <f t="shared" si="7"/>
        <v>0.12723994495993238</v>
      </c>
      <c r="M9" s="45">
        <f t="shared" si="7"/>
        <v>0.12132332837990727</v>
      </c>
      <c r="N9" s="45">
        <f t="shared" si="7"/>
        <v>0.11568183257084799</v>
      </c>
      <c r="O9" t="s">
        <v>231</v>
      </c>
    </row>
    <row r="10" spans="1:15" x14ac:dyDescent="0.45">
      <c r="A10" s="2" t="s">
        <v>24</v>
      </c>
      <c r="B10" s="3">
        <f>[1]Historicals!B8</f>
        <v>28</v>
      </c>
      <c r="C10" s="3">
        <f>[1]Historicals!C8</f>
        <v>19</v>
      </c>
      <c r="D10" s="3">
        <f>[1]Historicals!D8</f>
        <v>59</v>
      </c>
      <c r="E10" s="3">
        <f>[1]Historicals!E8</f>
        <v>54</v>
      </c>
      <c r="F10" s="3">
        <f>[1]Historicals!F8</f>
        <v>49</v>
      </c>
      <c r="G10" s="3">
        <f>[1]Historicals!G8</f>
        <v>89</v>
      </c>
      <c r="H10" s="3">
        <f>[1]Historicals!H8</f>
        <v>262</v>
      </c>
      <c r="I10" s="3">
        <f>[1]Historicals!I8</f>
        <v>205</v>
      </c>
      <c r="J10" s="3">
        <f>I10</f>
        <v>205</v>
      </c>
      <c r="K10" s="3">
        <f t="shared" ref="K10:N10" si="8">J10</f>
        <v>205</v>
      </c>
      <c r="L10" s="3">
        <f t="shared" si="8"/>
        <v>205</v>
      </c>
      <c r="M10" s="3">
        <f t="shared" si="8"/>
        <v>205</v>
      </c>
      <c r="N10" s="3">
        <f t="shared" si="8"/>
        <v>205</v>
      </c>
    </row>
    <row r="11" spans="1:15" x14ac:dyDescent="0.45">
      <c r="A11" s="4" t="s">
        <v>150</v>
      </c>
      <c r="B11" s="5">
        <f>B7-B10</f>
        <v>4205</v>
      </c>
      <c r="C11" s="5">
        <f t="shared" ref="C11:N11" si="9">C7-C10</f>
        <v>4623</v>
      </c>
      <c r="D11" s="5">
        <f t="shared" si="9"/>
        <v>4886</v>
      </c>
      <c r="E11" s="5">
        <f t="shared" si="9"/>
        <v>4325</v>
      </c>
      <c r="F11" s="5">
        <f t="shared" si="9"/>
        <v>4801</v>
      </c>
      <c r="G11" s="5">
        <f t="shared" si="9"/>
        <v>2887</v>
      </c>
      <c r="H11" s="5">
        <f t="shared" si="9"/>
        <v>6661</v>
      </c>
      <c r="I11" s="5">
        <f t="shared" si="9"/>
        <v>6651</v>
      </c>
      <c r="J11" s="5">
        <f t="shared" si="9"/>
        <v>6651</v>
      </c>
      <c r="K11" s="5">
        <f t="shared" si="9"/>
        <v>6651</v>
      </c>
      <c r="L11" s="5">
        <f t="shared" si="9"/>
        <v>6651</v>
      </c>
      <c r="M11" s="5">
        <f t="shared" si="9"/>
        <v>6651</v>
      </c>
      <c r="N11" s="5">
        <f t="shared" si="9"/>
        <v>6651</v>
      </c>
    </row>
    <row r="12" spans="1:15" x14ac:dyDescent="0.45">
      <c r="A12" t="s">
        <v>26</v>
      </c>
      <c r="B12" s="3">
        <f>B11*B13</f>
        <v>931.82799999999997</v>
      </c>
      <c r="C12" s="3">
        <f t="shared" ref="C12:N12" si="10">C11*C13</f>
        <v>862.65179999999998</v>
      </c>
      <c r="D12" s="3">
        <f t="shared" si="10"/>
        <v>645.92920000000004</v>
      </c>
      <c r="E12" s="3">
        <f t="shared" si="10"/>
        <v>2391.7250000000004</v>
      </c>
      <c r="F12" s="3">
        <f t="shared" si="10"/>
        <v>771.52070000000003</v>
      </c>
      <c r="G12" s="3">
        <f t="shared" si="10"/>
        <v>347.88349999999997</v>
      </c>
      <c r="H12" s="3">
        <f t="shared" si="10"/>
        <v>933.87219999999991</v>
      </c>
      <c r="I12" s="3">
        <f t="shared" si="10"/>
        <v>605.24099999999999</v>
      </c>
      <c r="J12" s="3">
        <f t="shared" si="10"/>
        <v>605.24099999999999</v>
      </c>
      <c r="K12" s="3">
        <f t="shared" si="10"/>
        <v>605.24099999999999</v>
      </c>
      <c r="L12" s="3">
        <f t="shared" si="10"/>
        <v>605.24099999999999</v>
      </c>
      <c r="M12" s="3">
        <f t="shared" si="10"/>
        <v>605.24099999999999</v>
      </c>
      <c r="N12" s="3">
        <f t="shared" si="10"/>
        <v>605.24099999999999</v>
      </c>
    </row>
    <row r="13" spans="1:15" x14ac:dyDescent="0.45">
      <c r="A13" s="50" t="s">
        <v>151</v>
      </c>
      <c r="B13" s="51">
        <v>0.22159999999999999</v>
      </c>
      <c r="C13" s="51">
        <v>0.18659999999999999</v>
      </c>
      <c r="D13" s="51">
        <v>0.13220000000000001</v>
      </c>
      <c r="E13" s="51">
        <v>0.55300000000000005</v>
      </c>
      <c r="F13" s="51">
        <v>0.16070000000000001</v>
      </c>
      <c r="G13" s="51">
        <v>0.1205</v>
      </c>
      <c r="H13" s="51">
        <v>0.14019999999999999</v>
      </c>
      <c r="I13" s="51">
        <v>9.0999999999999998E-2</v>
      </c>
      <c r="J13" s="52">
        <f>I13</f>
        <v>9.0999999999999998E-2</v>
      </c>
      <c r="K13" s="52">
        <f t="shared" ref="K13:N13" si="11">J13</f>
        <v>9.0999999999999998E-2</v>
      </c>
      <c r="L13" s="52">
        <f t="shared" si="11"/>
        <v>9.0999999999999998E-2</v>
      </c>
      <c r="M13" s="52">
        <f t="shared" si="11"/>
        <v>9.0999999999999998E-2</v>
      </c>
      <c r="N13" s="52">
        <f t="shared" si="11"/>
        <v>9.0999999999999998E-2</v>
      </c>
    </row>
    <row r="14" spans="1:15" ht="14.65" thickBot="1" x14ac:dyDescent="0.5">
      <c r="A14" s="6" t="s">
        <v>152</v>
      </c>
      <c r="B14" s="7">
        <f>B11-B12</f>
        <v>3273.172</v>
      </c>
      <c r="C14" s="7">
        <f t="shared" ref="C14:N14" si="12">C11-C12</f>
        <v>3760.3481999999999</v>
      </c>
      <c r="D14" s="7">
        <f t="shared" si="12"/>
        <v>4240.0707999999995</v>
      </c>
      <c r="E14" s="7">
        <f t="shared" si="12"/>
        <v>1933.2749999999996</v>
      </c>
      <c r="F14" s="7">
        <f t="shared" si="12"/>
        <v>4029.4793</v>
      </c>
      <c r="G14" s="7">
        <f t="shared" si="12"/>
        <v>2539.1165000000001</v>
      </c>
      <c r="H14" s="7">
        <f t="shared" si="12"/>
        <v>5727.1278000000002</v>
      </c>
      <c r="I14" s="7">
        <f t="shared" si="12"/>
        <v>6045.759</v>
      </c>
      <c r="J14" s="7">
        <f t="shared" si="12"/>
        <v>6045.759</v>
      </c>
      <c r="K14" s="7">
        <f t="shared" si="12"/>
        <v>6045.759</v>
      </c>
      <c r="L14" s="7">
        <f t="shared" si="12"/>
        <v>6045.759</v>
      </c>
      <c r="M14" s="7">
        <f t="shared" si="12"/>
        <v>6045.759</v>
      </c>
      <c r="N14" s="7">
        <f t="shared" si="12"/>
        <v>6045.759</v>
      </c>
      <c r="O14" t="s">
        <v>232</v>
      </c>
    </row>
    <row r="15" spans="1:15" ht="14.65" thickTop="1" x14ac:dyDescent="0.45">
      <c r="A15" t="s">
        <v>153</v>
      </c>
      <c r="B15" s="3">
        <f>[1]Historicals!B18</f>
        <v>1769</v>
      </c>
      <c r="C15" s="3">
        <f>[1]Historicals!C18</f>
        <v>1743</v>
      </c>
      <c r="D15" s="3">
        <f>[1]Historicals!D18</f>
        <v>1692</v>
      </c>
      <c r="E15" s="3">
        <f>[1]Historicals!E18</f>
        <v>1659</v>
      </c>
      <c r="F15" s="3">
        <f>[1]Historicals!F18</f>
        <v>1618</v>
      </c>
      <c r="G15" s="3">
        <f>[1]Historicals!G18</f>
        <v>1591</v>
      </c>
      <c r="H15" s="3">
        <f>[1]Historicals!H18</f>
        <v>1609.4</v>
      </c>
      <c r="I15" s="3">
        <f>[1]Historicals!I18</f>
        <v>1610.8</v>
      </c>
      <c r="J15" s="3">
        <f>I15</f>
        <v>1610.8</v>
      </c>
      <c r="K15" s="3">
        <f t="shared" ref="K15:N16" si="13">J15</f>
        <v>1610.8</v>
      </c>
      <c r="L15" s="3">
        <f t="shared" si="13"/>
        <v>1610.8</v>
      </c>
      <c r="M15" s="3">
        <f t="shared" si="13"/>
        <v>1610.8</v>
      </c>
      <c r="N15" s="3">
        <f t="shared" si="13"/>
        <v>1610.8</v>
      </c>
    </row>
    <row r="16" spans="1:15" x14ac:dyDescent="0.45">
      <c r="A16" t="s">
        <v>154</v>
      </c>
      <c r="B16" s="53">
        <v>1.9</v>
      </c>
      <c r="C16" s="53">
        <v>2.21</v>
      </c>
      <c r="D16" s="53">
        <v>2.56</v>
      </c>
      <c r="E16" s="53">
        <v>1.19</v>
      </c>
      <c r="F16" s="53">
        <v>2.5499999999999998</v>
      </c>
      <c r="G16" s="53">
        <v>1.63</v>
      </c>
      <c r="H16" s="53">
        <v>3.64</v>
      </c>
      <c r="I16" s="53">
        <v>3.83</v>
      </c>
      <c r="J16" s="53">
        <f>I16</f>
        <v>3.83</v>
      </c>
      <c r="K16" s="53">
        <f t="shared" si="13"/>
        <v>3.83</v>
      </c>
      <c r="L16" s="53">
        <f t="shared" si="13"/>
        <v>3.83</v>
      </c>
      <c r="M16" s="53">
        <f t="shared" si="13"/>
        <v>3.83</v>
      </c>
      <c r="N16" s="53">
        <f t="shared" si="13"/>
        <v>3.83</v>
      </c>
      <c r="O16" t="s">
        <v>233</v>
      </c>
    </row>
    <row r="17" spans="1:15" x14ac:dyDescent="0.45">
      <c r="A17" t="s">
        <v>155</v>
      </c>
      <c r="B17" s="53">
        <v>0.54</v>
      </c>
      <c r="C17" s="53">
        <v>0.62</v>
      </c>
      <c r="D17" s="53">
        <v>0.7</v>
      </c>
      <c r="E17" s="53">
        <v>0.78</v>
      </c>
      <c r="F17" s="53">
        <v>0.86</v>
      </c>
      <c r="G17" s="53">
        <v>0.95499999999999996</v>
      </c>
      <c r="H17" s="53">
        <v>1.07</v>
      </c>
      <c r="I17" s="53">
        <v>1.22</v>
      </c>
      <c r="J17" s="53">
        <f>I17*(1+I18)</f>
        <v>1.3910280373831774</v>
      </c>
      <c r="K17" s="53">
        <f t="shared" ref="K17:N17" si="14">J17*(1+J18)</f>
        <v>1.5860319678574544</v>
      </c>
      <c r="L17" s="53">
        <f t="shared" si="14"/>
        <v>1.808372897930929</v>
      </c>
      <c r="M17" s="53">
        <f t="shared" si="14"/>
        <v>2.0618831172670404</v>
      </c>
      <c r="N17" s="53">
        <f t="shared" si="14"/>
        <v>2.3509321523979336</v>
      </c>
    </row>
    <row r="18" spans="1:15" x14ac:dyDescent="0.45">
      <c r="A18" s="50" t="s">
        <v>129</v>
      </c>
      <c r="B18" s="45" t="str">
        <f t="shared" ref="B18:N18" si="15">+IFERROR(B17/A17-1,"nm")</f>
        <v>nm</v>
      </c>
      <c r="C18" s="45">
        <f t="shared" si="15"/>
        <v>0.14814814814814814</v>
      </c>
      <c r="D18" s="45">
        <f t="shared" si="15"/>
        <v>0.12903225806451601</v>
      </c>
      <c r="E18" s="45">
        <f t="shared" si="15"/>
        <v>0.11428571428571432</v>
      </c>
      <c r="F18" s="45">
        <f t="shared" si="15"/>
        <v>0.10256410256410242</v>
      </c>
      <c r="G18" s="45">
        <f t="shared" si="15"/>
        <v>0.11046511627906974</v>
      </c>
      <c r="H18" s="45">
        <f t="shared" si="15"/>
        <v>0.12041884816753945</v>
      </c>
      <c r="I18" s="45">
        <f t="shared" si="15"/>
        <v>0.14018691588785037</v>
      </c>
      <c r="J18" s="45">
        <f t="shared" si="15"/>
        <v>0.14018691588785037</v>
      </c>
      <c r="K18" s="45">
        <f t="shared" si="15"/>
        <v>0.14018691588785037</v>
      </c>
      <c r="L18" s="45">
        <f t="shared" si="15"/>
        <v>0.14018691588785037</v>
      </c>
      <c r="M18" s="45">
        <f t="shared" si="15"/>
        <v>0.14018691588785037</v>
      </c>
      <c r="N18" s="45">
        <f t="shared" si="15"/>
        <v>0.14018691588785037</v>
      </c>
      <c r="O18" t="s">
        <v>234</v>
      </c>
    </row>
    <row r="19" spans="1:15" x14ac:dyDescent="0.45">
      <c r="A19" s="50" t="s">
        <v>156</v>
      </c>
      <c r="B19" s="51">
        <f t="shared" ref="B19:N19" si="16">(B17/B14)*100</f>
        <v>1.6497758137977474E-2</v>
      </c>
      <c r="C19" s="51">
        <f t="shared" si="16"/>
        <v>1.6487834823381516E-2</v>
      </c>
      <c r="D19" s="51">
        <f t="shared" si="16"/>
        <v>1.6509158290470054E-2</v>
      </c>
      <c r="E19" s="51">
        <f t="shared" si="16"/>
        <v>4.034604492376926E-2</v>
      </c>
      <c r="F19" s="51">
        <f t="shared" si="16"/>
        <v>2.1342707977182063E-2</v>
      </c>
      <c r="G19" s="51">
        <f t="shared" si="16"/>
        <v>3.7611507782332951E-2</v>
      </c>
      <c r="H19" s="51">
        <f t="shared" si="16"/>
        <v>1.8683012451721437E-2</v>
      </c>
      <c r="I19" s="51">
        <f t="shared" si="16"/>
        <v>2.0179434873272322E-2</v>
      </c>
      <c r="J19" s="51">
        <f t="shared" si="16"/>
        <v>2.3008327612516102E-2</v>
      </c>
      <c r="K19" s="51">
        <f t="shared" si="16"/>
        <v>2.6233794100252002E-2</v>
      </c>
      <c r="L19" s="51">
        <f t="shared" si="16"/>
        <v>2.9911428787203209E-2</v>
      </c>
      <c r="M19" s="51">
        <f t="shared" si="16"/>
        <v>3.4104619738680293E-2</v>
      </c>
      <c r="N19" s="51">
        <f t="shared" si="16"/>
        <v>3.8885641197373789E-2</v>
      </c>
      <c r="O19" t="s">
        <v>235</v>
      </c>
    </row>
    <row r="20" spans="1:15" x14ac:dyDescent="0.45">
      <c r="A20" s="54" t="s">
        <v>157</v>
      </c>
      <c r="B20" s="16"/>
      <c r="C20" s="16"/>
      <c r="D20" s="16"/>
      <c r="E20" s="16"/>
      <c r="F20" s="16"/>
      <c r="G20" s="16"/>
      <c r="H20" s="16"/>
      <c r="I20" s="16"/>
      <c r="J20" s="37"/>
      <c r="K20" s="37"/>
      <c r="L20" s="37"/>
      <c r="M20" s="37"/>
      <c r="N20" s="37"/>
    </row>
    <row r="21" spans="1:15" s="67" customFormat="1" ht="28.5" x14ac:dyDescent="0.45">
      <c r="A21" s="67" t="s">
        <v>158</v>
      </c>
      <c r="B21" s="68">
        <f>[1]Historicals!B25</f>
        <v>3852</v>
      </c>
      <c r="C21" s="68">
        <f>[1]Historicals!C25</f>
        <v>3138</v>
      </c>
      <c r="D21" s="68">
        <f>[1]Historicals!D25</f>
        <v>3808</v>
      </c>
      <c r="E21" s="68">
        <f>[1]Historicals!E25</f>
        <v>4249</v>
      </c>
      <c r="F21" s="68">
        <f>[1]Historicals!F25</f>
        <v>4466</v>
      </c>
      <c r="G21" s="68">
        <f>[1]Historicals!G25</f>
        <v>8348</v>
      </c>
      <c r="H21" s="68">
        <f>[1]Historicals!H25</f>
        <v>9889</v>
      </c>
      <c r="I21" s="68">
        <f>[1]Historicals!I25</f>
        <v>8574</v>
      </c>
      <c r="J21" s="68">
        <f>I21*(1+J4)</f>
        <v>8992.1312137949626</v>
      </c>
      <c r="K21" s="68">
        <f t="shared" ref="K21:N21" si="17">J21*(1+K4)</f>
        <v>9430.6535766393354</v>
      </c>
      <c r="L21" s="68">
        <f t="shared" si="17"/>
        <v>9890.561510728443</v>
      </c>
      <c r="M21" s="68">
        <f t="shared" si="17"/>
        <v>10372.897933587623</v>
      </c>
      <c r="N21" s="68">
        <f t="shared" si="17"/>
        <v>10878.75662306071</v>
      </c>
      <c r="O21" s="69" t="s">
        <v>214</v>
      </c>
    </row>
    <row r="22" spans="1:15" x14ac:dyDescent="0.45">
      <c r="A22" t="s">
        <v>159</v>
      </c>
      <c r="B22" s="3">
        <f>[1]Historicals!B26+[1]Historicals!B27+[1]Historicals!B28</f>
        <v>9767</v>
      </c>
      <c r="C22" s="3">
        <f>[1]Historicals!C26+[1]Historicals!C27+[1]Historicals!C28</f>
        <v>10398</v>
      </c>
      <c r="D22" s="3">
        <f>[1]Historicals!D26+[1]Historicals!D27+[1]Historicals!D28</f>
        <v>11103</v>
      </c>
      <c r="E22" s="3">
        <f>[1]Historicals!E26+[1]Historicals!E27+[1]Historicals!E28</f>
        <v>9755</v>
      </c>
      <c r="F22" s="3">
        <f>[1]Historicals!F26+[1]Historicals!F27+[1]Historicals!F28</f>
        <v>10091</v>
      </c>
      <c r="G22" s="3">
        <f>[1]Historicals!G26+[1]Historicals!G27+[1]Historicals!G28</f>
        <v>10555</v>
      </c>
      <c r="H22" s="3">
        <f>[1]Historicals!H26+[1]Historicals!H27+[1]Historicals!H28</f>
        <v>14904</v>
      </c>
      <c r="I22" s="3">
        <f>[1]Historicals!I26+[1]Historicals!I27+[1]Historicals!I28</f>
        <v>17510</v>
      </c>
      <c r="J22" s="3">
        <f>I22*(1+J4)</f>
        <v>18363.916206385558</v>
      </c>
      <c r="K22" s="3">
        <f t="shared" ref="K22:N22" si="18">J22*(1+K4)</f>
        <v>19259.475638786418</v>
      </c>
      <c r="L22" s="3">
        <f t="shared" si="18"/>
        <v>20198.709126761722</v>
      </c>
      <c r="M22" s="3">
        <f t="shared" si="18"/>
        <v>21183.746538035837</v>
      </c>
      <c r="N22" s="3">
        <f t="shared" si="18"/>
        <v>22216.821608326685</v>
      </c>
    </row>
    <row r="23" spans="1:15" s="67" customFormat="1" ht="28.5" x14ac:dyDescent="0.45">
      <c r="A23" s="67" t="s">
        <v>160</v>
      </c>
      <c r="B23" s="70">
        <f>[1]Historicals!B28+[1]Historicals!B27-[1]Historicals!B41</f>
        <v>5564</v>
      </c>
      <c r="C23" s="70">
        <f>[1]Historicals!C28+[1]Historicals!C27-[1]Historicals!C41</f>
        <v>5888</v>
      </c>
      <c r="D23" s="70">
        <f>[1]Historicals!D28+[1]Historicals!D27-[1]Historicals!D41</f>
        <v>6684</v>
      </c>
      <c r="E23" s="70">
        <f>[1]Historicals!E28+[1]Historicals!E27-[1]Historicals!E41</f>
        <v>6480</v>
      </c>
      <c r="F23" s="70">
        <f>[1]Historicals!F28+[1]Historicals!F27-[1]Historicals!F41</f>
        <v>7282</v>
      </c>
      <c r="G23" s="70">
        <f>[1]Historicals!G28+[1]Historicals!G27-[1]Historicals!G41</f>
        <v>7868</v>
      </c>
      <c r="H23" s="70">
        <f>[1]Historicals!H28+[1]Historicals!H27-[1]Historicals!H41</f>
        <v>8481</v>
      </c>
      <c r="I23" s="70">
        <f>[1]Historicals!I28+[1]Historicals!I27-[1]Historicals!I41</f>
        <v>9729</v>
      </c>
      <c r="J23" s="68">
        <f>I23*(1+J4)</f>
        <v>10203.45749696888</v>
      </c>
      <c r="K23" s="68">
        <f t="shared" ref="K23:N23" si="19">J23*(1+K4)</f>
        <v>10701.053026256599</v>
      </c>
      <c r="L23" s="68">
        <f t="shared" si="19"/>
        <v>11222.914968261839</v>
      </c>
      <c r="M23" s="68">
        <f t="shared" si="19"/>
        <v>11770.22673149918</v>
      </c>
      <c r="N23" s="68">
        <f t="shared" si="19"/>
        <v>12344.229436174204</v>
      </c>
      <c r="O23" s="69" t="s">
        <v>215</v>
      </c>
    </row>
    <row r="24" spans="1:15" x14ac:dyDescent="0.45">
      <c r="A24" s="50" t="s">
        <v>161</v>
      </c>
      <c r="B24" s="71">
        <f>+IFERROR(B23/B3,"nm")</f>
        <v>0.18182412339466031</v>
      </c>
      <c r="C24" s="71">
        <f t="shared" ref="C24:N24" si="20">+IFERROR(C23/C3,"nm")</f>
        <v>0.1818631084754139</v>
      </c>
      <c r="D24" s="71">
        <f t="shared" si="20"/>
        <v>0.19458515283842795</v>
      </c>
      <c r="E24" s="71">
        <f t="shared" si="20"/>
        <v>0.17803665137236585</v>
      </c>
      <c r="F24" s="71">
        <f t="shared" si="20"/>
        <v>0.18615947030702765</v>
      </c>
      <c r="G24" s="71">
        <f t="shared" si="20"/>
        <v>0.21035745795791783</v>
      </c>
      <c r="H24" s="71">
        <f t="shared" si="20"/>
        <v>0.19042166240064665</v>
      </c>
      <c r="I24" s="71">
        <f t="shared" si="20"/>
        <v>0.20828516377649325</v>
      </c>
      <c r="J24" s="52">
        <f t="shared" si="20"/>
        <v>0.20828516377649323</v>
      </c>
      <c r="K24" s="52">
        <f t="shared" si="20"/>
        <v>0.20828516377649325</v>
      </c>
      <c r="L24" s="52">
        <f t="shared" si="20"/>
        <v>0.20828516377649325</v>
      </c>
      <c r="M24" s="52">
        <f t="shared" si="20"/>
        <v>0.20828516377649325</v>
      </c>
      <c r="N24" s="52">
        <f t="shared" si="20"/>
        <v>0.20828516377649325</v>
      </c>
    </row>
    <row r="25" spans="1:15" x14ac:dyDescent="0.45">
      <c r="A25" t="s">
        <v>162</v>
      </c>
      <c r="B25" s="3">
        <f>[1]Historicals!B29</f>
        <v>1968</v>
      </c>
      <c r="C25" s="3">
        <f>[1]Historicals!C29</f>
        <v>1489</v>
      </c>
      <c r="D25" s="3">
        <f>[1]Historicals!D29</f>
        <v>1150</v>
      </c>
      <c r="E25" s="3">
        <f>[1]Historicals!E29</f>
        <v>1130</v>
      </c>
      <c r="F25" s="3">
        <f>[1]Historicals!F29</f>
        <v>1968</v>
      </c>
      <c r="G25" s="3">
        <f>[1]Historicals!G29</f>
        <v>1653</v>
      </c>
      <c r="H25" s="3">
        <f>[1]Historicals!H29</f>
        <v>1498</v>
      </c>
      <c r="I25" s="3">
        <f>[1]Historicals!I29</f>
        <v>2129</v>
      </c>
      <c r="J25" s="3">
        <f>I25*(1+J4)</f>
        <v>2232.8256769500204</v>
      </c>
      <c r="K25" s="3">
        <f t="shared" ref="K25:N25" si="21">J25*(1+K4)</f>
        <v>2341.7146564806558</v>
      </c>
      <c r="L25" s="3">
        <f t="shared" si="21"/>
        <v>2455.9138624143752</v>
      </c>
      <c r="M25" s="3">
        <f t="shared" si="21"/>
        <v>2575.6822603928213</v>
      </c>
      <c r="N25" s="3">
        <f t="shared" si="21"/>
        <v>2701.2914451243587</v>
      </c>
    </row>
    <row r="26" spans="1:15" x14ac:dyDescent="0.45">
      <c r="A26" t="s">
        <v>163</v>
      </c>
      <c r="B26" s="3">
        <f>[1]Historicals!B31</f>
        <v>3011</v>
      </c>
      <c r="C26" s="3">
        <f>[1]Historicals!C31</f>
        <v>3520</v>
      </c>
      <c r="D26" s="3">
        <f>[1]Historicals!D31</f>
        <v>3989</v>
      </c>
      <c r="E26" s="3">
        <f>[1]Historicals!E31</f>
        <v>4454</v>
      </c>
      <c r="F26" s="3">
        <f>[1]Historicals!F31</f>
        <v>4744</v>
      </c>
      <c r="G26" s="3">
        <f>[1]Historicals!G31</f>
        <v>4866</v>
      </c>
      <c r="H26" s="3">
        <f>[1]Historicals!H31</f>
        <v>4904</v>
      </c>
      <c r="I26" s="3">
        <f>[1]Historicals!I31</f>
        <v>4791</v>
      </c>
      <c r="J26" s="3">
        <f>I26*(1+J4)</f>
        <v>5024.6443486461003</v>
      </c>
      <c r="K26" s="3">
        <f t="shared" ref="K26:N26" si="22">J26*(1+K4)</f>
        <v>5269.6829117890193</v>
      </c>
      <c r="L26" s="3">
        <f t="shared" si="22"/>
        <v>5526.671355015158</v>
      </c>
      <c r="M26" s="3">
        <f t="shared" si="22"/>
        <v>5796.1924422461279</v>
      </c>
      <c r="N26" s="3">
        <f t="shared" si="22"/>
        <v>6078.8573572526075</v>
      </c>
      <c r="O26" t="s">
        <v>216</v>
      </c>
    </row>
    <row r="27" spans="1:15" x14ac:dyDescent="0.45">
      <c r="A27" t="s">
        <v>164</v>
      </c>
      <c r="B27" s="3">
        <f>[1]Historicals!B33</f>
        <v>281</v>
      </c>
      <c r="C27" s="3">
        <f>[1]Historicals!C33</f>
        <v>281</v>
      </c>
      <c r="D27" s="3">
        <f>[1]Historicals!D33</f>
        <v>283</v>
      </c>
      <c r="E27" s="3">
        <f>[1]Historicals!E33</f>
        <v>285</v>
      </c>
      <c r="F27" s="3">
        <f>[1]Historicals!F33</f>
        <v>283</v>
      </c>
      <c r="G27" s="3">
        <f>[1]Historicals!G33</f>
        <v>274</v>
      </c>
      <c r="H27" s="3">
        <f>[1]Historicals!H33</f>
        <v>269</v>
      </c>
      <c r="I27" s="3">
        <f>[1]Historicals!I33</f>
        <v>286</v>
      </c>
      <c r="J27" s="3">
        <f>I27*(1+J4)</f>
        <v>299.94746059544661</v>
      </c>
      <c r="K27" s="3">
        <f t="shared" ref="K27:N27" si="23">J27*(1+K4)</f>
        <v>314.57510180998946</v>
      </c>
      <c r="L27" s="3">
        <f t="shared" si="23"/>
        <v>329.91609424636511</v>
      </c>
      <c r="M27" s="3">
        <f t="shared" si="23"/>
        <v>346.00522614952882</v>
      </c>
      <c r="N27" s="3">
        <f t="shared" si="23"/>
        <v>362.87898229477059</v>
      </c>
    </row>
    <row r="28" spans="1:15" x14ac:dyDescent="0.45">
      <c r="A28" t="s">
        <v>40</v>
      </c>
      <c r="B28" s="3">
        <f>[1]Historicals!B34</f>
        <v>131</v>
      </c>
      <c r="C28" s="3">
        <f>[1]Historicals!C34</f>
        <v>131</v>
      </c>
      <c r="D28" s="3">
        <f>[1]Historicals!D34</f>
        <v>139</v>
      </c>
      <c r="E28" s="3">
        <f>[1]Historicals!E34</f>
        <v>154</v>
      </c>
      <c r="F28" s="3">
        <f>[1]Historicals!F34</f>
        <v>154</v>
      </c>
      <c r="G28" s="3">
        <f>[1]Historicals!G34</f>
        <v>223</v>
      </c>
      <c r="H28" s="3">
        <f>[1]Historicals!H34</f>
        <v>242</v>
      </c>
      <c r="I28" s="3">
        <f>[1]Historicals!I34</f>
        <v>284</v>
      </c>
      <c r="J28" s="3">
        <f>I28*(1+J4)</f>
        <v>297.84992590596795</v>
      </c>
      <c r="K28" s="3">
        <f t="shared" ref="K28:N28" si="24">J28*(1+K4)</f>
        <v>312.37527592320635</v>
      </c>
      <c r="L28" s="3">
        <f t="shared" si="24"/>
        <v>327.60898869219471</v>
      </c>
      <c r="M28" s="3">
        <f t="shared" si="24"/>
        <v>343.58560918344818</v>
      </c>
      <c r="N28" s="3">
        <f t="shared" si="24"/>
        <v>360.34136703396797</v>
      </c>
    </row>
    <row r="29" spans="1:15" x14ac:dyDescent="0.45">
      <c r="A29" s="55" t="s">
        <v>38</v>
      </c>
      <c r="B29" s="3">
        <f>[1]Historicals!B32</f>
        <v>0</v>
      </c>
      <c r="C29" s="3">
        <f>[1]Historicals!C32</f>
        <v>0</v>
      </c>
      <c r="D29" s="3">
        <f>[1]Historicals!D32</f>
        <v>0</v>
      </c>
      <c r="E29" s="3">
        <f>[1]Historicals!E32</f>
        <v>0</v>
      </c>
      <c r="F29" s="3">
        <f>[1]Historicals!F32</f>
        <v>0</v>
      </c>
      <c r="G29" s="3">
        <f>[1]Historicals!G32</f>
        <v>3097</v>
      </c>
      <c r="H29" s="3">
        <f>[1]Historicals!H32</f>
        <v>3113</v>
      </c>
      <c r="I29" s="3">
        <f>[1]Historicals!I32</f>
        <v>2926</v>
      </c>
      <c r="J29" s="3">
        <f>I29*(1+J4)</f>
        <v>3068.6932507072615</v>
      </c>
      <c r="K29" s="3">
        <f t="shared" ref="K29:N29" si="25">J29*(1+K4)</f>
        <v>3218.3452723637388</v>
      </c>
      <c r="L29" s="3">
        <f t="shared" si="25"/>
        <v>3375.2954257512743</v>
      </c>
      <c r="M29" s="3">
        <f t="shared" si="25"/>
        <v>3539.8996213759492</v>
      </c>
      <c r="N29" s="3">
        <f t="shared" si="25"/>
        <v>3712.5311265541918</v>
      </c>
    </row>
    <row r="30" spans="1:15" x14ac:dyDescent="0.45">
      <c r="A30" t="s">
        <v>165</v>
      </c>
      <c r="B30" s="3">
        <f>[1]Historicals!B35</f>
        <v>2587</v>
      </c>
      <c r="C30" s="3">
        <f>[1]Historicals!C35</f>
        <v>2422</v>
      </c>
      <c r="D30" s="3">
        <f>[1]Historicals!D35</f>
        <v>2787</v>
      </c>
      <c r="E30" s="3">
        <f>[1]Historicals!E35</f>
        <v>2509</v>
      </c>
      <c r="F30" s="3">
        <f>[1]Historicals!F35</f>
        <v>2011</v>
      </c>
      <c r="G30" s="3">
        <f>[1]Historicals!G35</f>
        <v>2326</v>
      </c>
      <c r="H30" s="3">
        <f>[1]Historicals!H35</f>
        <v>2921</v>
      </c>
      <c r="I30" s="3">
        <f>[1]Historicals!I35</f>
        <v>3821</v>
      </c>
      <c r="J30" s="3">
        <f>I30*(1+J4)</f>
        <v>4007.3400242489561</v>
      </c>
      <c r="K30" s="3">
        <f t="shared" ref="K30:N30" si="26">J30*(1+K4)</f>
        <v>4202.7673566991953</v>
      </c>
      <c r="L30" s="3">
        <f t="shared" si="26"/>
        <v>4407.7251612425216</v>
      </c>
      <c r="M30" s="3">
        <f t="shared" si="26"/>
        <v>4622.6782136970269</v>
      </c>
      <c r="N30" s="3">
        <f t="shared" si="26"/>
        <v>4848.1139557633514</v>
      </c>
    </row>
    <row r="31" spans="1:15" s="67" customFormat="1" ht="28.9" thickBot="1" x14ac:dyDescent="0.5">
      <c r="A31" s="72" t="s">
        <v>166</v>
      </c>
      <c r="B31" s="73">
        <f>SUM(B21+B22+B25+B26+B27+B28+B29+B30)</f>
        <v>21597</v>
      </c>
      <c r="C31" s="73">
        <f t="shared" ref="C31:N31" si="27">SUM(C21+C22+C25+C26+C27+C28+C29+C30)</f>
        <v>21379</v>
      </c>
      <c r="D31" s="73">
        <f t="shared" si="27"/>
        <v>23259</v>
      </c>
      <c r="E31" s="73">
        <f t="shared" si="27"/>
        <v>22536</v>
      </c>
      <c r="F31" s="73">
        <f t="shared" si="27"/>
        <v>23717</v>
      </c>
      <c r="G31" s="73">
        <f t="shared" si="27"/>
        <v>31342</v>
      </c>
      <c r="H31" s="73">
        <f t="shared" si="27"/>
        <v>37740</v>
      </c>
      <c r="I31" s="73">
        <f t="shared" si="27"/>
        <v>40321</v>
      </c>
      <c r="J31" s="73">
        <f t="shared" si="27"/>
        <v>42287.348107234277</v>
      </c>
      <c r="K31" s="73">
        <f t="shared" si="27"/>
        <v>44349.589790491562</v>
      </c>
      <c r="L31" s="73">
        <f t="shared" si="27"/>
        <v>46512.401524852059</v>
      </c>
      <c r="M31" s="73">
        <f t="shared" si="27"/>
        <v>48780.68784466837</v>
      </c>
      <c r="N31" s="73">
        <f t="shared" si="27"/>
        <v>51159.592465410635</v>
      </c>
      <c r="O31" s="69" t="s">
        <v>217</v>
      </c>
    </row>
    <row r="32" spans="1:15" ht="14.65" thickTop="1" x14ac:dyDescent="0.45">
      <c r="A32" t="s">
        <v>167</v>
      </c>
      <c r="B32" s="3"/>
      <c r="C32" s="3"/>
      <c r="D32" s="3"/>
      <c r="E32" s="3"/>
      <c r="F32" s="3"/>
      <c r="G32" s="3"/>
      <c r="H32" s="3"/>
      <c r="I32" s="3"/>
      <c r="J32" s="3"/>
      <c r="K32" s="3"/>
      <c r="L32" s="3"/>
      <c r="M32" s="3"/>
      <c r="N32" s="3"/>
    </row>
    <row r="33" spans="1:15" x14ac:dyDescent="0.45">
      <c r="A33" s="2" t="s">
        <v>45</v>
      </c>
      <c r="B33" s="3">
        <f>[1]Historicals!B39</f>
        <v>107</v>
      </c>
      <c r="C33" s="3">
        <f>[1]Historicals!C39</f>
        <v>44</v>
      </c>
      <c r="D33" s="3">
        <f>[1]Historicals!D39</f>
        <v>6</v>
      </c>
      <c r="E33" s="3">
        <f>[1]Historicals!E39</f>
        <v>6</v>
      </c>
      <c r="F33" s="3">
        <f>[1]Historicals!F39</f>
        <v>6</v>
      </c>
      <c r="G33" s="3">
        <f>[1]Historicals!G39</f>
        <v>3</v>
      </c>
      <c r="H33" s="3">
        <f>[1]Historicals!H39</f>
        <v>0</v>
      </c>
      <c r="I33" s="3">
        <f>[1]Historicals!I39</f>
        <v>500</v>
      </c>
      <c r="J33" s="3">
        <f>I33*(1+J4)</f>
        <v>524.38367236966189</v>
      </c>
      <c r="K33" s="3">
        <f t="shared" ref="K33:N33" si="28">J33*(1+K4)</f>
        <v>549.95647169578581</v>
      </c>
      <c r="L33" s="3">
        <f t="shared" si="28"/>
        <v>576.77638854259635</v>
      </c>
      <c r="M33" s="3">
        <f t="shared" si="28"/>
        <v>604.90424152015532</v>
      </c>
      <c r="N33" s="3">
        <f t="shared" si="28"/>
        <v>634.40381520064795</v>
      </c>
    </row>
    <row r="34" spans="1:15" x14ac:dyDescent="0.45">
      <c r="A34" s="2" t="s">
        <v>46</v>
      </c>
      <c r="B34" s="3">
        <f>[1]Historicals!B40</f>
        <v>74</v>
      </c>
      <c r="C34" s="3">
        <f>[1]Historicals!C40</f>
        <v>1</v>
      </c>
      <c r="D34" s="3">
        <f>[1]Historicals!D40</f>
        <v>325</v>
      </c>
      <c r="E34" s="3">
        <f>[1]Historicals!E40</f>
        <v>336</v>
      </c>
      <c r="F34" s="3">
        <f>[1]Historicals!F40</f>
        <v>9</v>
      </c>
      <c r="G34" s="3">
        <f>[1]Historicals!G40</f>
        <v>248</v>
      </c>
      <c r="H34" s="3">
        <f>[1]Historicals!H40</f>
        <v>2</v>
      </c>
      <c r="I34" s="3">
        <f>[1]Historicals!I40</f>
        <v>10</v>
      </c>
      <c r="J34" s="3">
        <f>I34*(1+J4)</f>
        <v>10.487673447393238</v>
      </c>
      <c r="K34" s="3">
        <f t="shared" ref="K34:N34" si="29">J34*(1+K4)</f>
        <v>10.999129433915716</v>
      </c>
      <c r="L34" s="3">
        <f t="shared" si="29"/>
        <v>11.535527770851926</v>
      </c>
      <c r="M34" s="3">
        <f t="shared" si="29"/>
        <v>12.098084830403105</v>
      </c>
      <c r="N34" s="3">
        <f t="shared" si="29"/>
        <v>12.688076304012956</v>
      </c>
    </row>
    <row r="35" spans="1:15" x14ac:dyDescent="0.45">
      <c r="A35" t="s">
        <v>168</v>
      </c>
      <c r="B35" s="3">
        <f>[1]Historicals!B41+[1]Historicals!B42+[1]Historicals!B43+[1]Historicals!B44</f>
        <v>6151</v>
      </c>
      <c r="C35" s="3">
        <f>[1]Historicals!C41+[1]Historicals!C42+[1]Historicals!C43+[1]Historicals!C44</f>
        <v>5313</v>
      </c>
      <c r="D35" s="3">
        <f>[1]Historicals!D41+[1]Historicals!D42+[1]Historicals!D43+[1]Historicals!D44</f>
        <v>5143</v>
      </c>
      <c r="E35" s="3">
        <f>[1]Historicals!E41+[1]Historicals!E42+[1]Historicals!E43+[1]Historicals!E44</f>
        <v>5698</v>
      </c>
      <c r="F35" s="3">
        <f>[1]Historicals!F41+[1]Historicals!F42+[1]Historicals!F43+[1]Historicals!F44</f>
        <v>7851</v>
      </c>
      <c r="G35" s="3">
        <f>[1]Historicals!G41+[1]Historicals!G42+[1]Historicals!G43+[1]Historicals!G44</f>
        <v>8033</v>
      </c>
      <c r="H35" s="3">
        <f>[1]Historicals!H41+[1]Historicals!H42+[1]Historicals!H43+[1]Historicals!H44</f>
        <v>9672</v>
      </c>
      <c r="I35" s="3">
        <f>[1]Historicals!I41+[1]Historicals!I42+[1]Historicals!I43+[1]Historicals!I44</f>
        <v>10220</v>
      </c>
      <c r="J35" s="3">
        <f>I35*(1+J4)</f>
        <v>10718.402263235888</v>
      </c>
      <c r="K35" s="3">
        <f t="shared" ref="K35:N35" si="30">J35*(1+K4)</f>
        <v>11241.110281461861</v>
      </c>
      <c r="L35" s="3">
        <f t="shared" si="30"/>
        <v>11789.309381810668</v>
      </c>
      <c r="M35" s="3">
        <f t="shared" si="30"/>
        <v>12364.242696671972</v>
      </c>
      <c r="N35" s="3">
        <f t="shared" si="30"/>
        <v>12967.21398270124</v>
      </c>
    </row>
    <row r="36" spans="1:15" x14ac:dyDescent="0.45">
      <c r="A36" t="s">
        <v>49</v>
      </c>
      <c r="B36" s="3">
        <f>[1]Historicals!B46</f>
        <v>1079</v>
      </c>
      <c r="C36" s="3">
        <f>[1]Historicals!C46</f>
        <v>1993</v>
      </c>
      <c r="D36" s="3">
        <f>[1]Historicals!D46</f>
        <v>3471</v>
      </c>
      <c r="E36" s="3">
        <f>[1]Historicals!E46</f>
        <v>3468</v>
      </c>
      <c r="F36" s="3">
        <f>[1]Historicals!F46</f>
        <v>3464</v>
      </c>
      <c r="G36" s="3">
        <f>[1]Historicals!G46</f>
        <v>9406</v>
      </c>
      <c r="H36" s="3">
        <f>[1]Historicals!H46</f>
        <v>9413</v>
      </c>
      <c r="I36" s="3">
        <f>[1]Historicals!I46</f>
        <v>8920</v>
      </c>
      <c r="J36" s="3">
        <f>I36*(1+J4)</f>
        <v>9355.0047150747687</v>
      </c>
      <c r="K36" s="3">
        <f t="shared" ref="K36:N36" si="31">J36*(1+K4)</f>
        <v>9811.2234550528192</v>
      </c>
      <c r="L36" s="3">
        <f t="shared" si="31"/>
        <v>10289.690771599919</v>
      </c>
      <c r="M36" s="3">
        <f t="shared" si="31"/>
        <v>10791.491668719571</v>
      </c>
      <c r="N36" s="3">
        <f t="shared" si="31"/>
        <v>11317.764063179558</v>
      </c>
      <c r="O36" t="s">
        <v>218</v>
      </c>
    </row>
    <row r="37" spans="1:15" x14ac:dyDescent="0.45">
      <c r="A37" s="55" t="s">
        <v>50</v>
      </c>
      <c r="B37" s="3">
        <f>[1]Historicals!B47</f>
        <v>0</v>
      </c>
      <c r="C37" s="3">
        <f>[1]Historicals!C47</f>
        <v>0</v>
      </c>
      <c r="D37" s="3">
        <f>[1]Historicals!D47</f>
        <v>0</v>
      </c>
      <c r="E37" s="3">
        <f>[1]Historicals!E47</f>
        <v>0</v>
      </c>
      <c r="F37" s="3">
        <f>[1]Historicals!F47</f>
        <v>0</v>
      </c>
      <c r="G37" s="3">
        <f>[1]Historicals!G47</f>
        <v>2913</v>
      </c>
      <c r="H37" s="3">
        <f>[1]Historicals!H47</f>
        <v>2931</v>
      </c>
      <c r="I37" s="3">
        <f>[1]Historicals!I47</f>
        <v>2777</v>
      </c>
      <c r="J37" s="3">
        <f>I37*(1+J4)</f>
        <v>2912.4269163411022</v>
      </c>
      <c r="K37" s="3">
        <f t="shared" ref="K37:N37" si="32">J37*(1+K4)</f>
        <v>3054.4582437983945</v>
      </c>
      <c r="L37" s="3">
        <f t="shared" si="32"/>
        <v>3203.4160619655804</v>
      </c>
      <c r="M37" s="3">
        <f t="shared" si="32"/>
        <v>3359.6381574029429</v>
      </c>
      <c r="N37" s="3">
        <f t="shared" si="32"/>
        <v>3523.4787896243988</v>
      </c>
    </row>
    <row r="38" spans="1:15" x14ac:dyDescent="0.45">
      <c r="A38" t="s">
        <v>169</v>
      </c>
      <c r="B38" s="3">
        <f>[1]Historicals!B48</f>
        <v>1479</v>
      </c>
      <c r="C38" s="3">
        <f>[1]Historicals!C48</f>
        <v>1770</v>
      </c>
      <c r="D38" s="3">
        <f>[1]Historicals!D48</f>
        <v>1907</v>
      </c>
      <c r="E38" s="3">
        <f>[1]Historicals!E48</f>
        <v>3216</v>
      </c>
      <c r="F38" s="3">
        <f>[1]Historicals!F48</f>
        <v>3347</v>
      </c>
      <c r="G38" s="3">
        <f>[1]Historicals!G48</f>
        <v>2684</v>
      </c>
      <c r="H38" s="3">
        <f>[1]Historicals!H48</f>
        <v>2955</v>
      </c>
      <c r="I38" s="3">
        <f>[1]Historicals!I48</f>
        <v>2613</v>
      </c>
      <c r="J38" s="3">
        <f>I38*(1+J4)</f>
        <v>2740.4290718038528</v>
      </c>
      <c r="K38" s="3">
        <f t="shared" ref="K38:N38" si="33">J38*(1+K4)</f>
        <v>2874.0725210821765</v>
      </c>
      <c r="L38" s="3">
        <f t="shared" si="33"/>
        <v>3014.2334065236082</v>
      </c>
      <c r="M38" s="3">
        <f t="shared" si="33"/>
        <v>3161.2295661843314</v>
      </c>
      <c r="N38" s="3">
        <f t="shared" si="33"/>
        <v>3315.3943382385855</v>
      </c>
    </row>
    <row r="39" spans="1:15" x14ac:dyDescent="0.45">
      <c r="A39" t="s">
        <v>170</v>
      </c>
      <c r="B39" s="3"/>
      <c r="C39" s="3"/>
      <c r="D39" s="3"/>
      <c r="E39" s="3"/>
      <c r="F39" s="3"/>
      <c r="G39" s="3"/>
      <c r="H39" s="3"/>
      <c r="I39" s="3"/>
      <c r="J39" s="3"/>
      <c r="K39" s="3"/>
      <c r="L39" s="3"/>
      <c r="M39" s="3"/>
      <c r="N39" s="3"/>
    </row>
    <row r="40" spans="1:15" x14ac:dyDescent="0.45">
      <c r="A40" s="2" t="s">
        <v>171</v>
      </c>
      <c r="B40">
        <f>[1]Historicals!B54</f>
        <v>3</v>
      </c>
      <c r="C40">
        <f>[1]Historicals!C54</f>
        <v>3</v>
      </c>
      <c r="D40">
        <f>[1]Historicals!D54</f>
        <v>3</v>
      </c>
      <c r="E40">
        <f>[1]Historicals!E54</f>
        <v>3</v>
      </c>
      <c r="F40">
        <f>[1]Historicals!F54</f>
        <v>3</v>
      </c>
      <c r="G40">
        <f>[1]Historicals!G54</f>
        <v>3</v>
      </c>
      <c r="H40">
        <f>[1]Historicals!H54</f>
        <v>3</v>
      </c>
      <c r="I40">
        <f>[1]Historicals!I54</f>
        <v>3</v>
      </c>
      <c r="J40" s="3">
        <f>I40*(1+J4)</f>
        <v>3.1463020342179711</v>
      </c>
      <c r="K40" s="3">
        <f t="shared" ref="K40:N40" si="34">J40*(1+K4)</f>
        <v>3.2997388301747144</v>
      </c>
      <c r="L40" s="3">
        <f t="shared" si="34"/>
        <v>3.4606583312555776</v>
      </c>
      <c r="M40" s="3">
        <f t="shared" si="34"/>
        <v>3.6294254491209315</v>
      </c>
      <c r="N40" s="3">
        <f t="shared" si="34"/>
        <v>3.8064228912038871</v>
      </c>
    </row>
    <row r="41" spans="1:15" x14ac:dyDescent="0.45">
      <c r="A41" s="2" t="s">
        <v>172</v>
      </c>
      <c r="B41" s="3">
        <f>[1]Historicals!B57</f>
        <v>4685</v>
      </c>
      <c r="C41" s="3">
        <f>[1]Historicals!C57</f>
        <v>4151</v>
      </c>
      <c r="D41" s="3">
        <f>[1]Historicals!D57</f>
        <v>6907</v>
      </c>
      <c r="E41" s="3">
        <f>[1]Historicals!E57</f>
        <v>3517</v>
      </c>
      <c r="F41" s="3">
        <f>[1]Historicals!F57</f>
        <v>1643</v>
      </c>
      <c r="G41" s="3">
        <f>[1]Historicals!G57</f>
        <v>-191</v>
      </c>
      <c r="H41" s="3">
        <f>[1]Historicals!H57</f>
        <v>3179</v>
      </c>
      <c r="I41" s="3">
        <f>[1]Historicals!I57</f>
        <v>3476</v>
      </c>
      <c r="J41" s="3">
        <f>I41*(1+J4)</f>
        <v>3645.5152903138892</v>
      </c>
      <c r="K41" s="3">
        <f t="shared" ref="K41:N41" si="35">J41*(1+K4)</f>
        <v>3823.2973912291027</v>
      </c>
      <c r="L41" s="3">
        <f t="shared" si="35"/>
        <v>4009.7494531481293</v>
      </c>
      <c r="M41" s="3">
        <f t="shared" si="35"/>
        <v>4205.2942870481193</v>
      </c>
      <c r="N41" s="3">
        <f t="shared" si="35"/>
        <v>4410.3753232749032</v>
      </c>
      <c r="O41" t="s">
        <v>219</v>
      </c>
    </row>
    <row r="42" spans="1:15" s="67" customFormat="1" ht="28.5" x14ac:dyDescent="0.45">
      <c r="A42" s="74" t="s">
        <v>173</v>
      </c>
      <c r="B42" s="68">
        <f>[1]Historicals!B56+[1]Historicals!B55</f>
        <v>8019</v>
      </c>
      <c r="C42" s="68">
        <f>[1]Historicals!C56+[1]Historicals!C55</f>
        <v>8104</v>
      </c>
      <c r="D42" s="68">
        <f>[1]Historicals!D56+[1]Historicals!D55</f>
        <v>5497</v>
      </c>
      <c r="E42" s="68">
        <f>[1]Historicals!E56+[1]Historicals!E55</f>
        <v>6292</v>
      </c>
      <c r="F42" s="68">
        <f>[1]Historicals!F56+[1]Historicals!F55</f>
        <v>7394</v>
      </c>
      <c r="G42" s="68">
        <f>[1]Historicals!G56+[1]Historicals!G55</f>
        <v>8243</v>
      </c>
      <c r="H42" s="68">
        <f>[1]Historicals!H56+[1]Historicals!H55</f>
        <v>9585</v>
      </c>
      <c r="I42" s="68">
        <f>[1]Historicals!I56+[1]Historicals!I55</f>
        <v>11802</v>
      </c>
      <c r="J42" s="68">
        <f>I42*(1+J4)</f>
        <v>12377.552202613499</v>
      </c>
      <c r="K42" s="68">
        <f t="shared" ref="K42:N42" si="36">J42*(1+K4)</f>
        <v>12981.172557907326</v>
      </c>
      <c r="L42" s="68">
        <f t="shared" si="36"/>
        <v>13614.229875159443</v>
      </c>
      <c r="M42" s="68">
        <f t="shared" si="36"/>
        <v>14278.159716841743</v>
      </c>
      <c r="N42" s="68">
        <f t="shared" si="36"/>
        <v>14974.467653996089</v>
      </c>
      <c r="O42" s="69" t="s">
        <v>220</v>
      </c>
    </row>
    <row r="43" spans="1:15" ht="14.65" thickBot="1" x14ac:dyDescent="0.5">
      <c r="A43" s="6" t="s">
        <v>174</v>
      </c>
      <c r="B43" s="7">
        <f>SUM(B33:B42)</f>
        <v>21597</v>
      </c>
      <c r="C43" s="7">
        <f t="shared" ref="C43:N43" si="37">SUM(C33:C42)</f>
        <v>21379</v>
      </c>
      <c r="D43" s="7">
        <f t="shared" si="37"/>
        <v>23259</v>
      </c>
      <c r="E43" s="7">
        <f t="shared" si="37"/>
        <v>22536</v>
      </c>
      <c r="F43" s="7">
        <f t="shared" si="37"/>
        <v>23717</v>
      </c>
      <c r="G43" s="7">
        <f t="shared" si="37"/>
        <v>31342</v>
      </c>
      <c r="H43" s="7">
        <f t="shared" si="37"/>
        <v>37740</v>
      </c>
      <c r="I43" s="7">
        <f t="shared" si="37"/>
        <v>40321</v>
      </c>
      <c r="J43" s="7">
        <f t="shared" si="37"/>
        <v>42287.348107234269</v>
      </c>
      <c r="K43" s="7">
        <f t="shared" si="37"/>
        <v>44349.589790491555</v>
      </c>
      <c r="L43" s="7">
        <f t="shared" si="37"/>
        <v>46512.401524852052</v>
      </c>
      <c r="M43" s="7">
        <f t="shared" si="37"/>
        <v>48780.687844668362</v>
      </c>
      <c r="N43" s="7">
        <f t="shared" si="37"/>
        <v>51159.592465410635</v>
      </c>
    </row>
    <row r="44" spans="1:15" s="1" customFormat="1" ht="14.65" thickTop="1" x14ac:dyDescent="0.45">
      <c r="A44" s="56" t="s">
        <v>175</v>
      </c>
      <c r="B44" s="13">
        <f>+B43-B31</f>
        <v>0</v>
      </c>
      <c r="C44" s="13">
        <f t="shared" ref="C44:N44" si="38">+C43-C31</f>
        <v>0</v>
      </c>
      <c r="D44" s="13">
        <f t="shared" si="38"/>
        <v>0</v>
      </c>
      <c r="E44" s="13">
        <f t="shared" si="38"/>
        <v>0</v>
      </c>
      <c r="F44" s="13">
        <f t="shared" si="38"/>
        <v>0</v>
      </c>
      <c r="G44" s="13">
        <f t="shared" si="38"/>
        <v>0</v>
      </c>
      <c r="H44" s="13">
        <f t="shared" si="38"/>
        <v>0</v>
      </c>
      <c r="I44" s="13">
        <f t="shared" si="38"/>
        <v>0</v>
      </c>
      <c r="J44" s="13">
        <f t="shared" si="38"/>
        <v>0</v>
      </c>
      <c r="K44" s="13">
        <f t="shared" si="38"/>
        <v>0</v>
      </c>
      <c r="L44" s="13">
        <f t="shared" si="38"/>
        <v>0</v>
      </c>
      <c r="M44" s="13">
        <f t="shared" si="38"/>
        <v>0</v>
      </c>
      <c r="N44" s="13">
        <f t="shared" si="38"/>
        <v>0</v>
      </c>
    </row>
    <row r="45" spans="1:15" x14ac:dyDescent="0.45">
      <c r="A45" s="54" t="s">
        <v>176</v>
      </c>
      <c r="B45" s="16"/>
      <c r="C45" s="16"/>
      <c r="D45" s="16"/>
      <c r="E45" s="16"/>
      <c r="F45" s="16"/>
      <c r="G45" s="16"/>
      <c r="H45" s="16"/>
      <c r="I45" s="16"/>
      <c r="J45" s="37"/>
      <c r="K45" s="37"/>
      <c r="L45" s="37"/>
      <c r="M45" s="37"/>
      <c r="N45" s="37"/>
    </row>
    <row r="46" spans="1:15" x14ac:dyDescent="0.45">
      <c r="A46" s="1" t="s">
        <v>134</v>
      </c>
      <c r="B46" s="9">
        <f>[1]Historicals!B146</f>
        <v>4233</v>
      </c>
      <c r="C46" s="9">
        <f>[1]Historicals!C146</f>
        <v>4642</v>
      </c>
      <c r="D46" s="9">
        <f>[1]Historicals!D146</f>
        <v>4945</v>
      </c>
      <c r="E46" s="9">
        <f>[1]Historicals!E146</f>
        <v>4379</v>
      </c>
      <c r="F46" s="9">
        <f>[1]Historicals!F146</f>
        <v>4850</v>
      </c>
      <c r="G46" s="9">
        <f>[1]Historicals!G146</f>
        <v>2976</v>
      </c>
      <c r="H46" s="9">
        <f>[1]Historicals!H146</f>
        <v>6923</v>
      </c>
      <c r="I46" s="9">
        <f>[1]Historicals!I146</f>
        <v>6856</v>
      </c>
      <c r="J46" s="9">
        <f>J7</f>
        <v>6856</v>
      </c>
      <c r="K46" s="9">
        <f t="shared" ref="K46:N46" si="39">K7</f>
        <v>6856</v>
      </c>
      <c r="L46" s="9">
        <f t="shared" si="39"/>
        <v>6856</v>
      </c>
      <c r="M46" s="9">
        <f t="shared" si="39"/>
        <v>6856</v>
      </c>
      <c r="N46" s="9">
        <f t="shared" si="39"/>
        <v>6856</v>
      </c>
    </row>
    <row r="47" spans="1:15" x14ac:dyDescent="0.45">
      <c r="A47" t="s">
        <v>132</v>
      </c>
      <c r="B47" s="57">
        <f>[1]Historicals!B179+[1]Historicals!B69</f>
        <v>649</v>
      </c>
      <c r="C47" s="57">
        <f>[1]Historicals!C179+[1]Historicals!C69</f>
        <v>662</v>
      </c>
      <c r="D47" s="57">
        <f>[1]Historicals!D179+[1]Historicals!D69</f>
        <v>716</v>
      </c>
      <c r="E47" s="57">
        <f>[1]Historicals!E179+[1]Historicals!E69</f>
        <v>774</v>
      </c>
      <c r="F47" s="57">
        <f>[1]Historicals!F179+[1]Historicals!F69</f>
        <v>720</v>
      </c>
      <c r="G47" s="57">
        <f>[1]Historicals!G179+[1]Historicals!G69</f>
        <v>1119</v>
      </c>
      <c r="H47" s="57">
        <f>[1]Historicals!H179+[1]Historicals!H69</f>
        <v>797</v>
      </c>
      <c r="I47" s="57">
        <f>[1]Historicals!I179+[1]Historicals!I69</f>
        <v>840</v>
      </c>
      <c r="J47" s="57">
        <f>J6</f>
        <v>840</v>
      </c>
      <c r="K47" s="57">
        <f t="shared" ref="K47:N47" si="40">K6</f>
        <v>840</v>
      </c>
      <c r="L47" s="57">
        <f t="shared" si="40"/>
        <v>840</v>
      </c>
      <c r="M47" s="57">
        <f t="shared" si="40"/>
        <v>840</v>
      </c>
      <c r="N47" s="57">
        <f t="shared" si="40"/>
        <v>840</v>
      </c>
    </row>
    <row r="48" spans="1:15" x14ac:dyDescent="0.45">
      <c r="A48" t="s">
        <v>177</v>
      </c>
      <c r="B48" s="3">
        <f>[1]Historicals!B67</f>
        <v>-113</v>
      </c>
      <c r="C48" s="3">
        <f>[1]Historicals!C67</f>
        <v>-80</v>
      </c>
      <c r="D48" s="3">
        <f>[1]Historicals!D67</f>
        <v>-273</v>
      </c>
      <c r="E48" s="3">
        <f>[1]Historicals!E67</f>
        <v>647</v>
      </c>
      <c r="F48" s="3">
        <f>[1]Historicals!F67</f>
        <v>34</v>
      </c>
      <c r="G48" s="3">
        <f>[1]Historicals!G67</f>
        <v>-380</v>
      </c>
      <c r="H48" s="3">
        <f>[1]Historicals!H67</f>
        <v>-385</v>
      </c>
      <c r="I48" s="3">
        <f>[1]Historicals!I67</f>
        <v>-650</v>
      </c>
      <c r="J48" s="3">
        <f>I48*(1+J4)</f>
        <v>-681.6987740805605</v>
      </c>
      <c r="K48" s="3">
        <f t="shared" ref="K48:N48" si="41">J48*(1+K4)</f>
        <v>-714.94341320452156</v>
      </c>
      <c r="L48" s="3">
        <f t="shared" si="41"/>
        <v>-749.8093051053753</v>
      </c>
      <c r="M48" s="3">
        <f t="shared" si="41"/>
        <v>-786.37551397620189</v>
      </c>
      <c r="N48" s="3">
        <f t="shared" si="41"/>
        <v>-824.72495976084224</v>
      </c>
    </row>
    <row r="49" spans="1:15" x14ac:dyDescent="0.45">
      <c r="A49" s="1" t="s">
        <v>178</v>
      </c>
      <c r="B49" s="9">
        <f>[1]Historicals!B64</f>
        <v>3273</v>
      </c>
      <c r="C49" s="9">
        <f>[1]Historicals!C64</f>
        <v>3760</v>
      </c>
      <c r="D49" s="9">
        <f>[1]Historicals!D64</f>
        <v>4240</v>
      </c>
      <c r="E49" s="9">
        <f>[1]Historicals!E64</f>
        <v>1933</v>
      </c>
      <c r="F49" s="9">
        <f>[1]Historicals!F64</f>
        <v>4029</v>
      </c>
      <c r="G49" s="9">
        <f>[1]Historicals!G64</f>
        <v>2539</v>
      </c>
      <c r="H49" s="9">
        <f>[1]Historicals!H64</f>
        <v>5727</v>
      </c>
      <c r="I49" s="9">
        <f>[1]Historicals!I64</f>
        <v>6046</v>
      </c>
      <c r="J49" s="9">
        <f>J14</f>
        <v>6045.759</v>
      </c>
      <c r="K49" s="9">
        <f t="shared" ref="K49:N49" si="42">K14</f>
        <v>6045.759</v>
      </c>
      <c r="L49" s="9">
        <f t="shared" si="42"/>
        <v>6045.759</v>
      </c>
      <c r="M49" s="9">
        <f t="shared" si="42"/>
        <v>6045.759</v>
      </c>
      <c r="N49" s="9">
        <f t="shared" si="42"/>
        <v>6045.759</v>
      </c>
    </row>
    <row r="50" spans="1:15" x14ac:dyDescent="0.45">
      <c r="A50" t="s">
        <v>179</v>
      </c>
      <c r="B50" s="3">
        <f>[1]Historicals!B70</f>
        <v>424</v>
      </c>
      <c r="C50" s="3">
        <f>[1]Historicals!C70</f>
        <v>98</v>
      </c>
      <c r="D50" s="3">
        <f>[1]Historicals!D70</f>
        <v>-117</v>
      </c>
      <c r="E50" s="3">
        <f>[1]Historicals!E70</f>
        <v>-99</v>
      </c>
      <c r="F50" s="3">
        <f>[1]Historicals!F70</f>
        <v>233</v>
      </c>
      <c r="G50" s="3">
        <f>[1]Historicals!G70</f>
        <v>23</v>
      </c>
      <c r="H50" s="3">
        <f>[1]Historicals!H70</f>
        <v>-138</v>
      </c>
      <c r="I50" s="3">
        <f>[1]Historicals!I70</f>
        <v>-26</v>
      </c>
      <c r="J50" s="3">
        <f>I50*(1+J4)</f>
        <v>-27.267950963222418</v>
      </c>
      <c r="K50" s="3">
        <f t="shared" ref="K50:N50" si="43">J50*(1+K4)</f>
        <v>-28.59773652818086</v>
      </c>
      <c r="L50" s="3">
        <f t="shared" si="43"/>
        <v>-29.992372204215009</v>
      </c>
      <c r="M50" s="3">
        <f t="shared" si="43"/>
        <v>-31.455020559048073</v>
      </c>
      <c r="N50" s="3">
        <f t="shared" si="43"/>
        <v>-32.988998390433686</v>
      </c>
    </row>
    <row r="51" spans="1:15" x14ac:dyDescent="0.45">
      <c r="A51" t="s">
        <v>180</v>
      </c>
      <c r="B51" s="3">
        <f>SUM([1]Historicals!B72:B75)</f>
        <v>256</v>
      </c>
      <c r="C51" s="3">
        <f>SUM([1]Historicals!C72:C75)</f>
        <v>-1580</v>
      </c>
      <c r="D51" s="3">
        <f>SUM([1]Historicals!D72:D75)</f>
        <v>-935</v>
      </c>
      <c r="E51" s="3">
        <f>SUM([1]Historicals!E72:E75)</f>
        <v>1482</v>
      </c>
      <c r="F51" s="3">
        <f>SUM([1]Historicals!F72:F75)</f>
        <v>562</v>
      </c>
      <c r="G51" s="3">
        <f>SUM([1]Historicals!G72:G75)</f>
        <v>-1245</v>
      </c>
      <c r="H51" s="3">
        <f>SUM([1]Historicals!H72:H75)</f>
        <v>45</v>
      </c>
      <c r="I51" s="3">
        <f>SUM([1]Historicals!I72:I75)</f>
        <v>-1660</v>
      </c>
      <c r="J51" s="3">
        <f>I51*(1+J4)</f>
        <v>-1740.9537922672775</v>
      </c>
      <c r="K51" s="3">
        <f t="shared" ref="K51:N51" si="44">J51*(1+K4)</f>
        <v>-1825.8554860300089</v>
      </c>
      <c r="L51" s="3">
        <f t="shared" si="44"/>
        <v>-1914.8976099614199</v>
      </c>
      <c r="M51" s="3">
        <f t="shared" si="44"/>
        <v>-2008.2820818469156</v>
      </c>
      <c r="N51" s="3">
        <f t="shared" si="44"/>
        <v>-2106.2206664661508</v>
      </c>
    </row>
    <row r="52" spans="1:15" x14ac:dyDescent="0.45">
      <c r="A52" t="s">
        <v>135</v>
      </c>
      <c r="B52" s="3">
        <f>[1]Historicals!B168</f>
        <v>963</v>
      </c>
      <c r="C52" s="3">
        <f>[1]Historicals!C168</f>
        <v>1143</v>
      </c>
      <c r="D52" s="3">
        <f>[1]Historicals!D168</f>
        <v>1105</v>
      </c>
      <c r="E52" s="3">
        <f>[1]Historicals!E168</f>
        <v>1028</v>
      </c>
      <c r="F52" s="3">
        <f>[1]Historicals!F168</f>
        <v>1119</v>
      </c>
      <c r="G52" s="3">
        <f>[1]Historicals!G168</f>
        <v>1086</v>
      </c>
      <c r="H52" s="3">
        <f>[1]Historicals!H168</f>
        <v>695</v>
      </c>
      <c r="I52" s="3">
        <f>[1]Historicals!I168</f>
        <v>758</v>
      </c>
      <c r="J52" s="3">
        <f>'[1]Segmental forecast'!J14</f>
        <v>758</v>
      </c>
      <c r="K52" s="3">
        <f>'[1]Segmental forecast'!K14</f>
        <v>758</v>
      </c>
      <c r="L52" s="3">
        <f>'[1]Segmental forecast'!L14</f>
        <v>758</v>
      </c>
      <c r="M52" s="3">
        <f>'[1]Segmental forecast'!M14</f>
        <v>758</v>
      </c>
      <c r="N52" s="3">
        <f>'[1]Segmental forecast'!N14</f>
        <v>758</v>
      </c>
      <c r="O52" t="s">
        <v>221</v>
      </c>
    </row>
    <row r="53" spans="1:15" s="67" customFormat="1" ht="28.5" x14ac:dyDescent="0.45">
      <c r="A53" s="75" t="s">
        <v>181</v>
      </c>
      <c r="B53" s="76">
        <f>SUM(B47:B51)</f>
        <v>4489</v>
      </c>
      <c r="C53" s="76">
        <f t="shared" ref="C53:N53" si="45">SUM(C47:C51)</f>
        <v>2860</v>
      </c>
      <c r="D53" s="76">
        <f t="shared" si="45"/>
        <v>3631</v>
      </c>
      <c r="E53" s="76">
        <f t="shared" si="45"/>
        <v>4737</v>
      </c>
      <c r="F53" s="76">
        <f t="shared" si="45"/>
        <v>5578</v>
      </c>
      <c r="G53" s="76">
        <f t="shared" si="45"/>
        <v>2056</v>
      </c>
      <c r="H53" s="76">
        <f t="shared" si="45"/>
        <v>6046</v>
      </c>
      <c r="I53" s="76">
        <f t="shared" si="45"/>
        <v>4550</v>
      </c>
      <c r="J53" s="76">
        <f t="shared" si="45"/>
        <v>4435.8384826889396</v>
      </c>
      <c r="K53" s="76">
        <f t="shared" si="45"/>
        <v>4316.3623642372886</v>
      </c>
      <c r="L53" s="76">
        <f t="shared" si="45"/>
        <v>4191.0597127289893</v>
      </c>
      <c r="M53" s="76">
        <f t="shared" si="45"/>
        <v>4059.6463836178355</v>
      </c>
      <c r="N53" s="76">
        <f t="shared" si="45"/>
        <v>3921.8243753825727</v>
      </c>
      <c r="O53" s="69" t="s">
        <v>222</v>
      </c>
    </row>
    <row r="54" spans="1:15" x14ac:dyDescent="0.45">
      <c r="A54" t="s">
        <v>182</v>
      </c>
      <c r="B54" s="9">
        <f>[1]Historicals!B68</f>
        <v>191</v>
      </c>
      <c r="C54" s="9">
        <f>[1]Historicals!C68</f>
        <v>236</v>
      </c>
      <c r="D54" s="9">
        <f>[1]Historicals!D68</f>
        <v>215</v>
      </c>
      <c r="E54" s="9">
        <f>[1]Historicals!E68</f>
        <v>218</v>
      </c>
      <c r="F54" s="9">
        <f>[1]Historicals!F68</f>
        <v>325</v>
      </c>
      <c r="G54" s="9">
        <f>[1]Historicals!G68</f>
        <v>429</v>
      </c>
      <c r="H54" s="9">
        <f>[1]Historicals!H68</f>
        <v>611</v>
      </c>
      <c r="I54" s="9">
        <f>[1]Historicals!I68</f>
        <v>638</v>
      </c>
      <c r="J54" s="3">
        <f>I54*(1+J4)</f>
        <v>669.11356594368851</v>
      </c>
      <c r="K54" s="3">
        <f t="shared" ref="K54:N54" si="46">J54*(1+K4)</f>
        <v>701.74445788382263</v>
      </c>
      <c r="L54" s="3">
        <f t="shared" si="46"/>
        <v>735.96667178035284</v>
      </c>
      <c r="M54" s="3">
        <f t="shared" si="46"/>
        <v>771.85781217971805</v>
      </c>
      <c r="N54" s="3">
        <f t="shared" si="46"/>
        <v>809.49926819602661</v>
      </c>
    </row>
    <row r="55" spans="1:15" s="67" customFormat="1" ht="28.5" x14ac:dyDescent="0.45">
      <c r="A55" s="77" t="s">
        <v>183</v>
      </c>
      <c r="B55" s="78">
        <f>SUM(B53:B54)</f>
        <v>4680</v>
      </c>
      <c r="C55" s="78">
        <f t="shared" ref="C55:N55" si="47">SUM(C53:C54)</f>
        <v>3096</v>
      </c>
      <c r="D55" s="78">
        <f t="shared" si="47"/>
        <v>3846</v>
      </c>
      <c r="E55" s="78">
        <f t="shared" si="47"/>
        <v>4955</v>
      </c>
      <c r="F55" s="78">
        <f t="shared" si="47"/>
        <v>5903</v>
      </c>
      <c r="G55" s="78">
        <f t="shared" si="47"/>
        <v>2485</v>
      </c>
      <c r="H55" s="78">
        <f t="shared" si="47"/>
        <v>6657</v>
      </c>
      <c r="I55" s="78">
        <f t="shared" si="47"/>
        <v>5188</v>
      </c>
      <c r="J55" s="78">
        <f t="shared" si="47"/>
        <v>5104.9520486326282</v>
      </c>
      <c r="K55" s="78">
        <f t="shared" si="47"/>
        <v>5018.1068221211117</v>
      </c>
      <c r="L55" s="78">
        <f t="shared" si="47"/>
        <v>4927.0263845093423</v>
      </c>
      <c r="M55" s="78">
        <f t="shared" si="47"/>
        <v>4831.5041957975536</v>
      </c>
      <c r="N55" s="78">
        <f t="shared" si="47"/>
        <v>4731.3236435785993</v>
      </c>
      <c r="O55" s="69" t="s">
        <v>223</v>
      </c>
    </row>
    <row r="56" spans="1:15" x14ac:dyDescent="0.45">
      <c r="A56" t="s">
        <v>184</v>
      </c>
      <c r="B56" s="3">
        <f>SUM([1]Historicals!B78:B83)</f>
        <v>-175</v>
      </c>
      <c r="C56" s="3">
        <f>SUM([1]Historicals!C78:C83)</f>
        <v>-1040</v>
      </c>
      <c r="D56" s="3">
        <f>SUM([1]Historicals!D78:D83)</f>
        <v>-974</v>
      </c>
      <c r="E56" s="3">
        <f>SUM([1]Historicals!E78:E83)</f>
        <v>301</v>
      </c>
      <c r="F56" s="3">
        <f>SUM([1]Historicals!F78:F83)</f>
        <v>-264</v>
      </c>
      <c r="G56" s="3">
        <f>SUM([1]Historicals!G78:G83)</f>
        <v>-1059</v>
      </c>
      <c r="H56" s="3">
        <f>SUM([1]Historicals!H78:H83)</f>
        <v>-3971</v>
      </c>
      <c r="I56" s="3">
        <f>SUM([1]Historicals!I78:I83)</f>
        <v>-1505</v>
      </c>
      <c r="J56" s="3">
        <f>I56*(1+J4)</f>
        <v>-1578.3948538326822</v>
      </c>
      <c r="K56" s="3">
        <f t="shared" ref="K56:N56" si="48">J56*(1+K4)</f>
        <v>-1655.3689798043151</v>
      </c>
      <c r="L56" s="3">
        <f t="shared" si="48"/>
        <v>-1736.0969295132149</v>
      </c>
      <c r="M56" s="3">
        <f t="shared" si="48"/>
        <v>-1820.7617669756673</v>
      </c>
      <c r="N56" s="3">
        <f t="shared" si="48"/>
        <v>-1909.5554837539501</v>
      </c>
    </row>
    <row r="57" spans="1:15" x14ac:dyDescent="0.45">
      <c r="A57" t="s">
        <v>185</v>
      </c>
      <c r="B57" s="3">
        <f>[1]Historicals!B84</f>
        <v>0</v>
      </c>
      <c r="C57" s="3">
        <f>[1]Historicals!C84</f>
        <v>6</v>
      </c>
      <c r="D57" s="3">
        <f>[1]Historicals!D84</f>
        <v>-34</v>
      </c>
      <c r="E57" s="3">
        <f>[1]Historicals!E84</f>
        <v>-25</v>
      </c>
      <c r="F57" s="3">
        <f>[1]Historicals!F84</f>
        <v>0</v>
      </c>
      <c r="G57" s="3">
        <f>[1]Historicals!G84</f>
        <v>31</v>
      </c>
      <c r="H57" s="3">
        <f>[1]Historicals!H84</f>
        <v>171</v>
      </c>
      <c r="I57" s="3">
        <f>[1]Historicals!I84</f>
        <v>-19</v>
      </c>
      <c r="J57" s="3">
        <f>I57*(1+J4)</f>
        <v>-19.926579550047151</v>
      </c>
      <c r="K57" s="3">
        <f t="shared" ref="K57:N57" si="49">J57*(1+K4)</f>
        <v>-20.898345924439859</v>
      </c>
      <c r="L57" s="3">
        <f t="shared" si="49"/>
        <v>-21.917502764618661</v>
      </c>
      <c r="M57" s="3">
        <f t="shared" si="49"/>
        <v>-22.9863611777659</v>
      </c>
      <c r="N57" s="3">
        <f t="shared" si="49"/>
        <v>-24.107344977624617</v>
      </c>
    </row>
    <row r="58" spans="1:15" s="67" customFormat="1" ht="28.5" x14ac:dyDescent="0.45">
      <c r="A58" s="77" t="s">
        <v>186</v>
      </c>
      <c r="B58" s="78">
        <f>SUM(B56:B57)</f>
        <v>-175</v>
      </c>
      <c r="C58" s="78">
        <f t="shared" ref="C58:N58" si="50">SUM(C56:C57)</f>
        <v>-1034</v>
      </c>
      <c r="D58" s="78">
        <f t="shared" si="50"/>
        <v>-1008</v>
      </c>
      <c r="E58" s="78">
        <f t="shared" si="50"/>
        <v>276</v>
      </c>
      <c r="F58" s="78">
        <f t="shared" si="50"/>
        <v>-264</v>
      </c>
      <c r="G58" s="78">
        <f t="shared" si="50"/>
        <v>-1028</v>
      </c>
      <c r="H58" s="78">
        <f t="shared" si="50"/>
        <v>-3800</v>
      </c>
      <c r="I58" s="78">
        <f t="shared" si="50"/>
        <v>-1524</v>
      </c>
      <c r="J58" s="78">
        <f t="shared" si="50"/>
        <v>-1598.3214333827293</v>
      </c>
      <c r="K58" s="78">
        <f t="shared" si="50"/>
        <v>-1676.2673257287549</v>
      </c>
      <c r="L58" s="78">
        <f t="shared" si="50"/>
        <v>-1758.0144322778335</v>
      </c>
      <c r="M58" s="78">
        <f t="shared" si="50"/>
        <v>-1843.7481281534333</v>
      </c>
      <c r="N58" s="78">
        <f t="shared" si="50"/>
        <v>-1933.6628287315746</v>
      </c>
      <c r="O58" s="69" t="s">
        <v>224</v>
      </c>
    </row>
    <row r="59" spans="1:15" x14ac:dyDescent="0.45">
      <c r="A59" t="s">
        <v>187</v>
      </c>
      <c r="B59" s="3">
        <f>SUM([1]Historicals!B91+[1]Historicals!B93)</f>
        <v>-2020</v>
      </c>
      <c r="C59" s="3">
        <f>SUM([1]Historicals!C91+[1]Historicals!C93)</f>
        <v>-2731</v>
      </c>
      <c r="D59" s="3">
        <f>SUM([1]Historicals!D91+[1]Historicals!D93)</f>
        <v>-2734</v>
      </c>
      <c r="E59" s="3">
        <f>SUM([1]Historicals!E91+[1]Historicals!E93)</f>
        <v>-3521</v>
      </c>
      <c r="F59" s="3">
        <f>SUM([1]Historicals!F91+[1]Historicals!F93)</f>
        <v>-3586</v>
      </c>
      <c r="G59" s="3">
        <f>SUM([1]Historicals!G91+[1]Historicals!G93)</f>
        <v>-2182</v>
      </c>
      <c r="H59" s="3">
        <f>SUM([1]Historicals!H91+[1]Historicals!H93)</f>
        <v>564</v>
      </c>
      <c r="I59" s="3">
        <f>SUM([1]Historicals!I91+[1]Historicals!I93)</f>
        <v>-2863</v>
      </c>
      <c r="J59" s="3">
        <f>I59*(1+J4)</f>
        <v>-3002.6209079886839</v>
      </c>
      <c r="K59" s="3">
        <f t="shared" ref="K59:N59" si="51">J59*(1+K4)</f>
        <v>-3149.0507569300694</v>
      </c>
      <c r="L59" s="3">
        <f t="shared" si="51"/>
        <v>-3302.6216007949065</v>
      </c>
      <c r="M59" s="3">
        <f t="shared" si="51"/>
        <v>-3463.6816869444092</v>
      </c>
      <c r="N59" s="3">
        <f t="shared" si="51"/>
        <v>-3632.5962458389095</v>
      </c>
    </row>
    <row r="60" spans="1:15" x14ac:dyDescent="0.45">
      <c r="A60" s="50" t="s">
        <v>129</v>
      </c>
      <c r="B60" s="60" t="str">
        <f>+IFERROR(B59/A59-1,"nm")</f>
        <v>nm</v>
      </c>
      <c r="C60" s="60">
        <f t="shared" ref="C60:L60" si="52">+IFERROR(C59/B59-1,"nm")</f>
        <v>0.35198019801980207</v>
      </c>
      <c r="D60" s="60">
        <f t="shared" si="52"/>
        <v>1.0984987184181616E-3</v>
      </c>
      <c r="E60" s="60">
        <f t="shared" si="52"/>
        <v>0.28785662033650339</v>
      </c>
      <c r="F60" s="60">
        <f t="shared" si="52"/>
        <v>1.8460664583924924E-2</v>
      </c>
      <c r="G60" s="60">
        <f t="shared" si="52"/>
        <v>-0.39152258784160621</v>
      </c>
      <c r="H60" s="60">
        <f t="shared" si="52"/>
        <v>-1.2584784601283228</v>
      </c>
      <c r="I60" s="60">
        <f t="shared" si="52"/>
        <v>-6.0762411347517729</v>
      </c>
      <c r="J60" s="60">
        <f t="shared" si="52"/>
        <v>4.8767344739323759E-2</v>
      </c>
      <c r="K60" s="60">
        <f t="shared" si="52"/>
        <v>4.8767344739323759E-2</v>
      </c>
      <c r="L60" s="60">
        <f t="shared" si="52"/>
        <v>4.8767344739323759E-2</v>
      </c>
      <c r="M60" s="60">
        <f>+IFERROR(M59/L59-1,"nm")</f>
        <v>4.8767344739323759E-2</v>
      </c>
      <c r="N60" s="60">
        <f t="shared" ref="N60" si="53">+IFERROR(N59/M59-1,"nm")</f>
        <v>4.8767344739323759E-2</v>
      </c>
    </row>
    <row r="61" spans="1:15" x14ac:dyDescent="0.45">
      <c r="A61" t="s">
        <v>188</v>
      </c>
      <c r="B61" s="3">
        <f>[1]Historicals!B94</f>
        <v>-899</v>
      </c>
      <c r="C61" s="3">
        <f>[1]Historicals!C94</f>
        <v>-1022</v>
      </c>
      <c r="D61" s="3">
        <f>[1]Historicals!D94</f>
        <v>-1133</v>
      </c>
      <c r="E61" s="3">
        <f>[1]Historicals!E94</f>
        <v>-1243</v>
      </c>
      <c r="F61" s="3">
        <f>[1]Historicals!F94</f>
        <v>-1332</v>
      </c>
      <c r="G61" s="3">
        <f>[1]Historicals!G94</f>
        <v>-1452</v>
      </c>
      <c r="H61" s="3">
        <f>[1]Historicals!H94</f>
        <v>-1638</v>
      </c>
      <c r="I61" s="3">
        <f>[1]Historicals!I94</f>
        <v>-1837</v>
      </c>
      <c r="J61" s="3">
        <f t="shared" ref="J61:N61" si="54">I61*(1+0%)</f>
        <v>-1837</v>
      </c>
      <c r="K61" s="3">
        <f t="shared" si="54"/>
        <v>-1837</v>
      </c>
      <c r="L61" s="3">
        <f t="shared" si="54"/>
        <v>-1837</v>
      </c>
      <c r="M61" s="3">
        <f t="shared" si="54"/>
        <v>-1837</v>
      </c>
      <c r="N61" s="3">
        <f t="shared" si="54"/>
        <v>-1837</v>
      </c>
      <c r="O61" t="s">
        <v>225</v>
      </c>
    </row>
    <row r="62" spans="1:15" x14ac:dyDescent="0.45">
      <c r="A62" t="s">
        <v>189</v>
      </c>
      <c r="B62" s="3">
        <f>SUM([1]Historicals!B87:B90,[1]Historicals!B92)</f>
        <v>129</v>
      </c>
      <c r="C62" s="3">
        <f>SUM([1]Historicals!C87:C90,[1]Historicals!C92)</f>
        <v>1082</v>
      </c>
      <c r="D62" s="3">
        <f>SUM([1]Historicals!D87:D90,[1]Historicals!D92)</f>
        <v>1748</v>
      </c>
      <c r="E62" s="3">
        <f>SUM([1]Historicals!E87:E90,[1]Historicals!E92)</f>
        <v>-16</v>
      </c>
      <c r="F62" s="3">
        <f>SUM([1]Historicals!F87:F90,[1]Historicals!F92)</f>
        <v>-358</v>
      </c>
      <c r="G62" s="3">
        <f>SUM([1]Historicals!G87:G90,[1]Historicals!G92)</f>
        <v>6177</v>
      </c>
      <c r="H62" s="3">
        <f>SUM([1]Historicals!H87:H90,[1]Historicals!H92)</f>
        <v>-249</v>
      </c>
      <c r="I62" s="3">
        <f>SUM([1]Historicals!I87:I90,[1]Historicals!I92)</f>
        <v>15</v>
      </c>
      <c r="J62" s="3">
        <f>I62*(1+J4)</f>
        <v>15.731510171089857</v>
      </c>
      <c r="K62" s="3">
        <f t="shared" ref="K62:N62" si="55">J62*(1+K4)</f>
        <v>16.498694150873575</v>
      </c>
      <c r="L62" s="3">
        <f t="shared" si="55"/>
        <v>17.303291656277892</v>
      </c>
      <c r="M62" s="3">
        <f t="shared" si="55"/>
        <v>18.147127245604661</v>
      </c>
      <c r="N62" s="3">
        <f t="shared" si="55"/>
        <v>19.032114456019439</v>
      </c>
    </row>
    <row r="63" spans="1:15" x14ac:dyDescent="0.45">
      <c r="A63" t="s">
        <v>190</v>
      </c>
      <c r="B63" s="3">
        <f>[1]Historicals!B95</f>
        <v>0</v>
      </c>
      <c r="C63" s="3">
        <f>[1]Historicals!C95</f>
        <v>0</v>
      </c>
      <c r="D63" s="3">
        <f>[1]Historicals!D95</f>
        <v>-29</v>
      </c>
      <c r="E63" s="3">
        <f>[1]Historicals!E95</f>
        <v>-55</v>
      </c>
      <c r="F63" s="3">
        <f>[1]Historicals!F95</f>
        <v>-17</v>
      </c>
      <c r="G63" s="3">
        <f>[1]Historicals!G95</f>
        <v>-52</v>
      </c>
      <c r="H63" s="3">
        <f>[1]Historicals!H95</f>
        <v>-136</v>
      </c>
      <c r="I63" s="3">
        <f>[1]Historicals!I95</f>
        <v>-151</v>
      </c>
      <c r="J63" s="3">
        <f>I63*(1+J4)</f>
        <v>-158.36386905563788</v>
      </c>
      <c r="K63" s="3">
        <f t="shared" ref="K63:N63" si="56">J63*(1+K4)</f>
        <v>-166.08685445212728</v>
      </c>
      <c r="L63" s="3">
        <f t="shared" si="56"/>
        <v>-174.18646933986406</v>
      </c>
      <c r="M63" s="3">
        <f t="shared" si="56"/>
        <v>-182.68108093908685</v>
      </c>
      <c r="N63" s="3">
        <f t="shared" si="56"/>
        <v>-191.5899521905956</v>
      </c>
    </row>
    <row r="64" spans="1:15" x14ac:dyDescent="0.45">
      <c r="A64" s="26" t="s">
        <v>191</v>
      </c>
      <c r="B64" s="25">
        <f>SUM(B59,B61:B62,B63)</f>
        <v>-2790</v>
      </c>
      <c r="C64" s="25">
        <f t="shared" ref="C64:N64" si="57">SUM(C59,C61:C62,C63)</f>
        <v>-2671</v>
      </c>
      <c r="D64" s="25">
        <f t="shared" si="57"/>
        <v>-2148</v>
      </c>
      <c r="E64" s="25">
        <f t="shared" si="57"/>
        <v>-4835</v>
      </c>
      <c r="F64" s="25">
        <f t="shared" si="57"/>
        <v>-5293</v>
      </c>
      <c r="G64" s="25">
        <f t="shared" si="57"/>
        <v>2491</v>
      </c>
      <c r="H64" s="25">
        <f t="shared" si="57"/>
        <v>-1459</v>
      </c>
      <c r="I64" s="25">
        <f t="shared" si="57"/>
        <v>-4836</v>
      </c>
      <c r="J64" s="25">
        <f t="shared" si="57"/>
        <v>-4982.253266873232</v>
      </c>
      <c r="K64" s="25">
        <f t="shared" si="57"/>
        <v>-5135.6389172313238</v>
      </c>
      <c r="L64" s="25">
        <f t="shared" si="57"/>
        <v>-5296.504778478492</v>
      </c>
      <c r="M64" s="25">
        <f t="shared" si="57"/>
        <v>-5465.2156406378917</v>
      </c>
      <c r="N64" s="25">
        <f t="shared" si="57"/>
        <v>-5642.1540835734859</v>
      </c>
      <c r="O64" t="s">
        <v>226</v>
      </c>
    </row>
    <row r="65" spans="1:15" x14ac:dyDescent="0.45">
      <c r="A65" t="s">
        <v>192</v>
      </c>
      <c r="B65" s="3">
        <f>[1]Historicals!B97</f>
        <v>-83</v>
      </c>
      <c r="C65" s="3">
        <f>[1]Historicals!C97</f>
        <v>-105</v>
      </c>
      <c r="D65" s="3">
        <f>[1]Historicals!D97</f>
        <v>-20</v>
      </c>
      <c r="E65" s="3">
        <f>[1]Historicals!E97</f>
        <v>45</v>
      </c>
      <c r="F65" s="3">
        <f>[1]Historicals!F97</f>
        <v>-129</v>
      </c>
      <c r="G65" s="3">
        <f>[1]Historicals!G97</f>
        <v>-66</v>
      </c>
      <c r="H65" s="3">
        <f>[1]Historicals!H97</f>
        <v>143</v>
      </c>
      <c r="I65" s="3">
        <f>[1]Historicals!I97</f>
        <v>-143</v>
      </c>
      <c r="J65" s="3">
        <f>I65*(1+J4)</f>
        <v>-149.97373029772331</v>
      </c>
      <c r="K65" s="3">
        <f t="shared" ref="K65:N65" si="58">J65*(1+K4)</f>
        <v>-157.28755090499473</v>
      </c>
      <c r="L65" s="3">
        <f t="shared" si="58"/>
        <v>-164.95804712318255</v>
      </c>
      <c r="M65" s="3">
        <f t="shared" si="58"/>
        <v>-173.00261307476441</v>
      </c>
      <c r="N65" s="3">
        <f t="shared" si="58"/>
        <v>-181.4394911473853</v>
      </c>
    </row>
    <row r="66" spans="1:15" s="67" customFormat="1" ht="28.5" x14ac:dyDescent="0.45">
      <c r="A66" s="77" t="s">
        <v>193</v>
      </c>
      <c r="B66" s="78">
        <f>B55+B58+B64+B65</f>
        <v>1632</v>
      </c>
      <c r="C66" s="78">
        <f t="shared" ref="C66:N66" si="59">C55+C58+C64+C65</f>
        <v>-714</v>
      </c>
      <c r="D66" s="78">
        <f t="shared" si="59"/>
        <v>670</v>
      </c>
      <c r="E66" s="78">
        <f t="shared" si="59"/>
        <v>441</v>
      </c>
      <c r="F66" s="78">
        <f t="shared" si="59"/>
        <v>217</v>
      </c>
      <c r="G66" s="78">
        <f t="shared" si="59"/>
        <v>3882</v>
      </c>
      <c r="H66" s="78">
        <f t="shared" si="59"/>
        <v>1541</v>
      </c>
      <c r="I66" s="78">
        <f t="shared" si="59"/>
        <v>-1315</v>
      </c>
      <c r="J66" s="78">
        <f t="shared" si="59"/>
        <v>-1625.596381921056</v>
      </c>
      <c r="K66" s="78">
        <f t="shared" si="59"/>
        <v>-1951.0869717439621</v>
      </c>
      <c r="L66" s="78">
        <f t="shared" si="59"/>
        <v>-2292.4508733701655</v>
      </c>
      <c r="M66" s="78">
        <f t="shared" si="59"/>
        <v>-2650.4621860685356</v>
      </c>
      <c r="N66" s="78">
        <f t="shared" si="59"/>
        <v>-3025.9327598738464</v>
      </c>
      <c r="O66" s="69" t="s">
        <v>227</v>
      </c>
    </row>
    <row r="67" spans="1:15" x14ac:dyDescent="0.45">
      <c r="A67" t="s">
        <v>194</v>
      </c>
      <c r="B67" s="3">
        <f>[1]Historicals!B99</f>
        <v>2220</v>
      </c>
      <c r="C67" s="3">
        <f>[1]Historicals!C99</f>
        <v>3852</v>
      </c>
      <c r="D67" s="3">
        <f>[1]Historicals!D99</f>
        <v>3138</v>
      </c>
      <c r="E67" s="3">
        <f>[1]Historicals!E99</f>
        <v>3808</v>
      </c>
      <c r="F67" s="3">
        <f>[1]Historicals!F99</f>
        <v>4249</v>
      </c>
      <c r="G67" s="3">
        <f>[1]Historicals!G99</f>
        <v>4466</v>
      </c>
      <c r="H67" s="3">
        <f>[1]Historicals!H99</f>
        <v>8348</v>
      </c>
      <c r="I67" s="3">
        <f>[1]Historicals!I99</f>
        <v>9889</v>
      </c>
      <c r="J67" s="3">
        <f>I67*(1+J4)</f>
        <v>10371.260272127172</v>
      </c>
      <c r="K67" s="3">
        <f t="shared" ref="K67:N67" si="60">J67*(1+K4)</f>
        <v>10877.039097199251</v>
      </c>
      <c r="L67" s="3">
        <f t="shared" si="60"/>
        <v>11407.483412595469</v>
      </c>
      <c r="M67" s="3">
        <f t="shared" si="60"/>
        <v>11963.79608878563</v>
      </c>
      <c r="N67" s="3">
        <f t="shared" si="60"/>
        <v>12547.238657038411</v>
      </c>
    </row>
    <row r="68" spans="1:15" ht="14.65" thickBot="1" x14ac:dyDescent="0.5">
      <c r="A68" s="6" t="s">
        <v>195</v>
      </c>
      <c r="B68" s="7">
        <f t="shared" ref="B68:N68" si="61">+B66+B67</f>
        <v>3852</v>
      </c>
      <c r="C68" s="7">
        <f t="shared" si="61"/>
        <v>3138</v>
      </c>
      <c r="D68" s="7">
        <f t="shared" si="61"/>
        <v>3808</v>
      </c>
      <c r="E68" s="7">
        <f t="shared" si="61"/>
        <v>4249</v>
      </c>
      <c r="F68" s="7">
        <f t="shared" si="61"/>
        <v>4466</v>
      </c>
      <c r="G68" s="7">
        <f t="shared" si="61"/>
        <v>8348</v>
      </c>
      <c r="H68" s="7">
        <f t="shared" si="61"/>
        <v>9889</v>
      </c>
      <c r="I68" s="7">
        <f t="shared" si="61"/>
        <v>8574</v>
      </c>
      <c r="J68" s="7">
        <f t="shared" si="61"/>
        <v>8745.6638902061168</v>
      </c>
      <c r="K68" s="7">
        <f t="shared" si="61"/>
        <v>8925.9521254552892</v>
      </c>
      <c r="L68" s="7">
        <f t="shared" si="61"/>
        <v>9115.0325392253035</v>
      </c>
      <c r="M68" s="7">
        <f t="shared" si="61"/>
        <v>9313.333902717095</v>
      </c>
      <c r="N68" s="7">
        <f t="shared" si="61"/>
        <v>9521.305897164566</v>
      </c>
    </row>
    <row r="69" spans="1:15" ht="14.65" thickTop="1" x14ac:dyDescent="0.45">
      <c r="A69" s="56" t="s">
        <v>175</v>
      </c>
      <c r="B69" s="79">
        <f>[1]Historicals!B25-B68</f>
        <v>0</v>
      </c>
      <c r="C69" s="79">
        <f>[1]Historicals!C25-C68</f>
        <v>0</v>
      </c>
      <c r="D69" s="79">
        <f>[1]Historicals!D25-D68</f>
        <v>0</v>
      </c>
      <c r="E69" s="79">
        <f>[1]Historicals!E25-E68</f>
        <v>0</v>
      </c>
      <c r="F69" s="79">
        <f>[1]Historicals!F25-F68</f>
        <v>0</v>
      </c>
      <c r="G69" s="79">
        <f>[1]Historicals!G25-G68</f>
        <v>0</v>
      </c>
      <c r="H69" s="79">
        <f>[1]Historicals!H25-H68</f>
        <v>0</v>
      </c>
      <c r="I69" s="79">
        <f>[1]Historicals!I25-I68</f>
        <v>0</v>
      </c>
      <c r="J69" s="79">
        <f t="shared" ref="J69:N69" si="62">I69*(1+0%)</f>
        <v>0</v>
      </c>
      <c r="K69" s="79">
        <f t="shared" si="62"/>
        <v>0</v>
      </c>
      <c r="L69" s="79">
        <f t="shared" si="62"/>
        <v>0</v>
      </c>
      <c r="M69" s="79">
        <f t="shared" si="62"/>
        <v>0</v>
      </c>
      <c r="N69" s="79">
        <f t="shared" si="62"/>
        <v>0</v>
      </c>
    </row>
    <row r="70" spans="1:15" x14ac:dyDescent="0.45">
      <c r="A70" s="1" t="s">
        <v>196</v>
      </c>
      <c r="B70" s="46">
        <f>B33+B36-(B21+(B22-[1]Historicals!B27-[1]Historicals!B28))</f>
        <v>-4738</v>
      </c>
      <c r="C70" s="46">
        <f>C33+C36-(C21+(C22-[1]Historicals!C27-[1]Historicals!C28))</f>
        <v>-3420</v>
      </c>
      <c r="D70" s="46">
        <f>D33+D36-(D21+(D22-[1]Historicals!D27-[1]Historicals!D28))</f>
        <v>-2702</v>
      </c>
      <c r="E70" s="46">
        <f>E33+E36-(E21+(E22-[1]Historicals!E27-[1]Historicals!E28))</f>
        <v>-1771</v>
      </c>
      <c r="F70" s="46">
        <f>F33+F36-(F21+(F22-[1]Historicals!F27-[1]Historicals!F28))</f>
        <v>-1193</v>
      </c>
      <c r="G70" s="46">
        <f>G33+G36-(G21+(G22-[1]Historicals!G27-[1]Historicals!G28))</f>
        <v>622</v>
      </c>
      <c r="H70" s="46">
        <f>H33+H36-(H21+(H22-[1]Historicals!H27-[1]Historicals!H28))</f>
        <v>-4063</v>
      </c>
      <c r="I70" s="46">
        <f>I33+I36-(I21+(I22-[1]Historicals!I27-[1]Historicals!I28))</f>
        <v>-3577</v>
      </c>
      <c r="J70" s="46">
        <f>I70*(1+J4)</f>
        <v>-3751.440792132561</v>
      </c>
      <c r="K70" s="46">
        <f t="shared" ref="K70:N70" si="63">J70*(1+K4)</f>
        <v>-3934.3885985116513</v>
      </c>
      <c r="L70" s="46">
        <f t="shared" si="63"/>
        <v>-4126.2582836337342</v>
      </c>
      <c r="M70" s="46">
        <f t="shared" si="63"/>
        <v>-4327.4849438351912</v>
      </c>
      <c r="N70" s="46">
        <f t="shared" si="63"/>
        <v>-4538.524893945435</v>
      </c>
      <c r="O70" t="s">
        <v>228</v>
      </c>
    </row>
    <row r="72" spans="1:15" ht="15.75" x14ac:dyDescent="0.5">
      <c r="A72" t="s">
        <v>206</v>
      </c>
      <c r="B72" s="83">
        <v>112.69333115384613</v>
      </c>
      <c r="C72" s="84">
        <v>55.32</v>
      </c>
      <c r="D72" s="84">
        <v>58.45</v>
      </c>
      <c r="E72" s="84">
        <v>72.349999999999994</v>
      </c>
      <c r="F72" s="84">
        <v>89.5</v>
      </c>
      <c r="G72" s="84">
        <v>95.6</v>
      </c>
      <c r="H72" s="84">
        <v>150.25</v>
      </c>
      <c r="I72" s="84">
        <v>115.8</v>
      </c>
      <c r="J72" s="84">
        <v>110.22</v>
      </c>
      <c r="K72" s="84">
        <v>89.39</v>
      </c>
      <c r="L72" s="84">
        <f>(83.47+97.67)/2</f>
        <v>90.57</v>
      </c>
      <c r="M72" s="83">
        <f>(66.51+91.02)/2</f>
        <v>78.765000000000001</v>
      </c>
      <c r="N72" s="84">
        <f>(52.4+72.86)/2</f>
        <v>62.629999999999995</v>
      </c>
      <c r="O72" t="s">
        <v>236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Edward Montenegro</cp:lastModifiedBy>
  <dcterms:created xsi:type="dcterms:W3CDTF">2020-05-20T17:26:08Z</dcterms:created>
  <dcterms:modified xsi:type="dcterms:W3CDTF">2024-12-15T20:21:52Z</dcterms:modified>
</cp:coreProperties>
</file>