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wahsan001\Downloads\"/>
    </mc:Choice>
  </mc:AlternateContent>
  <xr:revisionPtr revIDLastSave="0" documentId="13_ncr:1_{BBA60088-64EB-4FA7-8E37-8EF811B86B65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3" l="1"/>
  <c r="D47" i="3"/>
  <c r="C47" i="3"/>
  <c r="E48" i="3"/>
  <c r="D48" i="3"/>
  <c r="C48" i="3"/>
  <c r="H48" i="3"/>
  <c r="I48" i="3"/>
  <c r="G48" i="3"/>
  <c r="I48" i="1"/>
  <c r="H48" i="1"/>
  <c r="G48" i="1"/>
  <c r="B48" i="1"/>
  <c r="C37" i="3" s="1"/>
  <c r="E37" i="3"/>
  <c r="D37" i="3"/>
  <c r="E36" i="3"/>
  <c r="D36" i="3"/>
  <c r="C36" i="3"/>
  <c r="E35" i="3"/>
  <c r="D35" i="3"/>
  <c r="C35" i="3"/>
  <c r="E34" i="3"/>
  <c r="D34" i="3"/>
  <c r="I62" i="1"/>
  <c r="H62" i="1"/>
  <c r="G62" i="1"/>
  <c r="E26" i="3"/>
  <c r="D26" i="3"/>
  <c r="E25" i="3"/>
  <c r="D25" i="3"/>
  <c r="C25" i="3"/>
  <c r="C26" i="3" l="1"/>
  <c r="C34" i="3"/>
  <c r="E18" i="3"/>
  <c r="D18" i="3"/>
  <c r="C18" i="3"/>
  <c r="E13" i="3"/>
  <c r="D13" i="3"/>
  <c r="C13" i="3"/>
  <c r="D12" i="3"/>
  <c r="E12" i="3"/>
  <c r="C12" i="3"/>
  <c r="E17" i="3"/>
  <c r="D17" i="3"/>
  <c r="C17" i="3"/>
  <c r="E11" i="3"/>
  <c r="D11" i="3"/>
  <c r="C11" i="3"/>
  <c r="E10" i="3"/>
  <c r="D10" i="3"/>
  <c r="C10" i="3"/>
  <c r="E9" i="3"/>
  <c r="D9" i="3"/>
  <c r="C9" i="3"/>
  <c r="E7" i="3"/>
  <c r="D7" i="3"/>
  <c r="C7" i="3"/>
  <c r="I36" i="1"/>
  <c r="H36" i="1"/>
  <c r="G36" i="1"/>
  <c r="E6" i="3"/>
  <c r="H42" i="1"/>
  <c r="D6" i="3"/>
  <c r="G42" i="1"/>
  <c r="C5" i="3"/>
  <c r="E5" i="3"/>
  <c r="D5" i="3"/>
  <c r="D109" i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<sst xmlns="http://schemas.openxmlformats.org/spreadsheetml/2006/main" count="195" uniqueCount="154">
  <si>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</si>
  <si>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</si>
  <si>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</si>
  <si>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</si>
  <si>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</si>
  <si>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</si>
  <si>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</si>
  <si>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</si>
  <si>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</si>
  <si>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</si>
  <si>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</si>
  <si>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</si>
  <si>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</si>
  <si>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</si>
  <si>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</si>
  <si>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</si>
  <si>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</si>
  <si>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</si>
  <si>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</si>
  <si>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</si>
  <si>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</si>
  <si>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</si>
  <si>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</si>
  <si>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</si>
  <si>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</si>
  <si>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</si>
  <si>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</si>
  <si>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</si>
  <si>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</si>
  <si>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</si>
  <si>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</si>
  <si>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</si>
  <si>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</si>
  <si>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</si>
  <si>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</si>
  <si>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</si>
  <si>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</si>
  <si>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</si>
  <si>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</si>
  <si>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</si>
  <si>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</si>
  <si>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</si>
  <si>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</si>
  <si>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</si>
  <si>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</si>
  <si>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</si>
  <si>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</si>
  <si>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</si>
  <si>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</si>
  <si>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</si>
  <si>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</si>
  <si>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</si>
  <si>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</si>
  <si>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</si>
  <si>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</si>
  <si>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</si>
  <si>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</si>
  <si>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</si>
  <si>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</si>
  <si>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</si>
  <si>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</si>
  <si>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</si>
  <si>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</si>
  <si>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</si>
  <si>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</si>
  <si>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</si>
  <si>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</si>
  <si>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</si>
  <si>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</si>
  <si>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</si>
  <si>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</si>
  <si>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</si>
  <si>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</si>
  <si>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</si>
  <si>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</si>
  <si>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</si>
  <si>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</si>
  <si>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</si>
  <si>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</si>
  <si>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</si>
  <si>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</si>
  <si>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</si>
  <si>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</si>
  <si>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</si>
  <si>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</si>
  <si>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</si>
  <si>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</si>
  <si>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</si>
  <si>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</si>
  <si>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</si>
  <si>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</si>
  <si>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</si>
  <si>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</si>
  <si>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</si>
  <si>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</si>
  <si>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</si>
  <si>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</si>
  <si>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</si>
  <si>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</si>
  <si>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</si>
  <si>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</si>
  <si>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</si>
  <si>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</si>
  <si>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</si>
  <si>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</si>
  <si>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</si>
  <si>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</si>
  <si>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</si>
  <si>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</si>
  <si>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</si>
  <si>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</si>
  <si>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</si>
  <si>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</si>
  <si>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</si>
  <si>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</si>
  <si>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</si>
  <si>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</si>
  <si>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</si>
  <si>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</si>
  <si>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</si>
  <si>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</si>
  <si>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</si>
  <si>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</si>
  <si>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</si>
  <si>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</si>
  <si>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</si>
  <si>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</si>
  <si>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</si>
  <si>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</si>
  <si>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</si>
  <si>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</si>
  <si>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</si>
  <si>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</si>
  <si>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</si>
  <si>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</si>
  <si>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</si>
  <si>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</si>
  <si>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</si>
  <si>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</si>
  <si>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</si>
  <si>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</si>
  <si>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</si>
  <si>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</si>
  <si>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</si>
  <si>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</si>
  <si>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</si>
  <si>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</si>
  <si>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</si>
  <si>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</si>
  <si>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</si>
  <si>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??</t>
  </si>
  <si>
    <t>%</t>
  </si>
  <si>
    <t>share price??</t>
  </si>
  <si>
    <t>as 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</si>
</sst>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9" workbookViewId="0">
      <selection activeCell="I49" sqref="I49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  <col min="8" max="8" width="11.7265625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4" t="s">
        <v>24</v>
      </c>
      <c r="B31" s="24"/>
      <c r="C31" s="24"/>
      <c r="D31" s="24"/>
    </row>
    <row r="32" spans="1:4" x14ac:dyDescent="0.35">
      <c r="B32" s="23" t="s">
        <v>142</v>
      </c>
      <c r="C32" s="23"/>
      <c r="D32" s="23"/>
    </row>
    <row r="33" spans="1:9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9" x14ac:dyDescent="0.35">
      <c r="A35" t="s">
        <v>25</v>
      </c>
    </row>
    <row r="36" spans="1:9" x14ac:dyDescent="0.35">
      <c r="A36" s="1" t="s">
        <v>26</v>
      </c>
      <c r="B36" s="12">
        <v>23646</v>
      </c>
      <c r="C36" s="12">
        <v>34940</v>
      </c>
      <c r="D36" s="12">
        <v>38016</v>
      </c>
      <c r="G36" s="25">
        <f>B36+B37</f>
        <v>48304</v>
      </c>
      <c r="H36" s="25">
        <f>C36+C37</f>
        <v>62639</v>
      </c>
      <c r="I36" s="25">
        <f>D36+D37</f>
        <v>90943</v>
      </c>
    </row>
    <row r="37" spans="1:9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9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9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9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9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9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G42" s="25">
        <f>C42-C39</f>
        <v>128256</v>
      </c>
      <c r="H42" s="25">
        <f>D42-D39</f>
        <v>139652</v>
      </c>
    </row>
    <row r="43" spans="1:9" x14ac:dyDescent="0.35">
      <c r="A43" t="s">
        <v>48</v>
      </c>
      <c r="B43" s="12"/>
      <c r="C43" s="12"/>
      <c r="D43" s="12"/>
    </row>
    <row r="44" spans="1:9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9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9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9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9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G48" s="25">
        <f>B48-B56</f>
        <v>198773</v>
      </c>
      <c r="H48" s="25">
        <f>C48-C56</f>
        <v>225521</v>
      </c>
      <c r="I48" s="25">
        <f>D48-D56</f>
        <v>218496</v>
      </c>
    </row>
    <row r="49" spans="1:9" ht="15" thickTop="1" x14ac:dyDescent="0.35"/>
    <row r="50" spans="1:9" x14ac:dyDescent="0.35">
      <c r="A50" t="s">
        <v>34</v>
      </c>
    </row>
    <row r="51" spans="1:9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9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9" x14ac:dyDescent="0.35">
      <c r="A57" t="s">
        <v>51</v>
      </c>
      <c r="B57" s="12"/>
      <c r="C57" s="12"/>
      <c r="D57" s="12"/>
    </row>
    <row r="58" spans="1:9" x14ac:dyDescent="0.35">
      <c r="A58" s="1" t="s">
        <v>37</v>
      </c>
      <c r="B58" s="12"/>
      <c r="C58" s="12"/>
      <c r="D58" s="12"/>
    </row>
    <row r="59" spans="1:9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9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G62" s="25">
        <f>B62/352755</f>
        <v>0.85635355983614692</v>
      </c>
      <c r="H62" s="25">
        <f>C62/351002</f>
        <v>0.82025743443057308</v>
      </c>
      <c r="I62" s="25">
        <f>D62/323888</f>
        <v>0.79826668477992391</v>
      </c>
    </row>
    <row r="63" spans="1:9" x14ac:dyDescent="0.35">
      <c r="B63" s="12"/>
      <c r="C63" s="12"/>
      <c r="D63" s="12"/>
    </row>
    <row r="64" spans="1:9" x14ac:dyDescent="0.35">
      <c r="A64" t="s">
        <v>42</v>
      </c>
      <c r="B64" s="12"/>
      <c r="C64" s="12"/>
      <c r="D64" s="12"/>
    </row>
    <row r="65" spans="1:8" x14ac:dyDescent="0.35">
      <c r="A65" s="1" t="s">
        <v>54</v>
      </c>
      <c r="B65" s="12">
        <v>64849</v>
      </c>
      <c r="C65" s="12">
        <v>57365</v>
      </c>
      <c r="D65" s="12">
        <v>50779</v>
      </c>
      <c r="H65" s="2">
        <v>12600000</v>
      </c>
    </row>
    <row r="66" spans="1:8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8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8" ht="15" thickTop="1" x14ac:dyDescent="0.35"/>
    <row r="71" spans="1:8" x14ac:dyDescent="0.35">
      <c r="A71" s="24" t="s">
        <v>55</v>
      </c>
      <c r="B71" s="24"/>
      <c r="C71" s="24"/>
      <c r="D71" s="24"/>
    </row>
    <row r="72" spans="1:8" x14ac:dyDescent="0.35">
      <c r="B72" s="23" t="s">
        <v>23</v>
      </c>
      <c r="C72" s="23"/>
      <c r="D72" s="23"/>
    </row>
    <row r="73" spans="1:8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8" x14ac:dyDescent="0.35">
      <c r="A75" s="7" t="s">
        <v>56</v>
      </c>
      <c r="B75" s="15"/>
      <c r="C75" s="15"/>
      <c r="D75" s="15"/>
    </row>
    <row r="76" spans="1:8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8" x14ac:dyDescent="0.35">
      <c r="A77" s="11" t="s">
        <v>18</v>
      </c>
      <c r="B77" s="15"/>
      <c r="C77" s="15"/>
      <c r="D77" s="15"/>
    </row>
    <row r="78" spans="1:8" x14ac:dyDescent="0.35">
      <c r="A78" s="1" t="s">
        <v>58</v>
      </c>
      <c r="B78" s="12"/>
      <c r="C78" s="12"/>
      <c r="D78" s="12"/>
    </row>
    <row r="79" spans="1:8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I49" sqref="I49"/>
    </sheetView>
  </sheetViews>
  <sheetFormatPr defaultRowHeight="14.5" x14ac:dyDescent="0.35"/>
  <cols>
    <col min="1" max="1" width="4.6328125" customWidth="1"/>
    <col min="2" max="2" width="44.9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134836/125481</f>
        <v>1.0745531195957954</v>
      </c>
      <c r="E5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v>0.84723499999999996</v>
      </c>
      <c r="D6">
        <f>128256/'Financial Statements'!C56</f>
        <v>1.0221149018576519</v>
      </c>
      <c r="E6">
        <f>139652/'Financial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>
        <f>'Financial Statements'!G36/'Financial Statements'!B56</f>
        <v>0.31369900377966253</v>
      </c>
      <c r="D7">
        <f>'Financial Statements'!H36/'Financial Statements'!C56</f>
        <v>0.49919111259872012</v>
      </c>
      <c r="E7">
        <f>'Financial Statements'!I36/'Financial Statements'!D56</f>
        <v>0.86290230757552755</v>
      </c>
    </row>
    <row r="8" spans="1:10" x14ac:dyDescent="0.35">
      <c r="A8" s="18">
        <f t="shared" si="0"/>
        <v>1.4000000000000004</v>
      </c>
      <c r="B8" s="1" t="s">
        <v>103</v>
      </c>
      <c r="C8" t="s">
        <v>150</v>
      </c>
      <c r="D8" t="s">
        <v>150</v>
      </c>
      <c r="E8" t="s">
        <v>150</v>
      </c>
    </row>
    <row r="9" spans="1:10" x14ac:dyDescent="0.35">
      <c r="A9" s="18">
        <f t="shared" si="0"/>
        <v>1.5000000000000004</v>
      </c>
      <c r="B9" s="1" t="s">
        <v>104</v>
      </c>
      <c r="C9">
        <f>'Financial Statements'!B39/'Financial Statements'!B12*365</f>
        <v>8.0756980666171607</v>
      </c>
      <c r="D9">
        <f>'Financial Statements'!C39/'Financial Statements'!C12*365</f>
        <v>11.27659274770989</v>
      </c>
      <c r="E9">
        <f>'Financial Statements'!D39/'Financial Statements'!D12*365</f>
        <v>8.7418833562358831</v>
      </c>
    </row>
    <row r="10" spans="1:10" x14ac:dyDescent="0.35">
      <c r="A10" s="18">
        <f t="shared" si="0"/>
        <v>1.6000000000000005</v>
      </c>
      <c r="B10" s="1" t="s">
        <v>105</v>
      </c>
      <c r="C10">
        <f>'Financial Statements'!B51/'Financial Statements'!B12*365</f>
        <v>104.68527730310539</v>
      </c>
      <c r="D10">
        <f>'Financial Statements'!C51/'Financial Statements'!C12*365</f>
        <v>93.851071222315596</v>
      </c>
      <c r="E10">
        <f>'Financial Statements'!D51/'Financial Statements'!D12*365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>
        <f>'Financial Statements'!B38/'Financial Statements'!B8*365</f>
        <v>26.087825363656648</v>
      </c>
      <c r="D11">
        <f>'Financial Statements'!C38/'Financial Statements'!C8*365</f>
        <v>26.219311841713207</v>
      </c>
      <c r="E11">
        <f>'Financial Statements'!D38/'Financial Statements'!D8*365</f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>
        <f>C10-C9+C11</f>
        <v>122.69740460014488</v>
      </c>
      <c r="D12">
        <f t="shared" ref="D12:E12" si="1">D10-D9+D11</f>
        <v>108.79379031631892</v>
      </c>
      <c r="E12">
        <f t="shared" si="1"/>
        <v>103.73974351223507</v>
      </c>
    </row>
    <row r="13" spans="1:10" x14ac:dyDescent="0.35">
      <c r="A13" s="18">
        <f t="shared" si="0"/>
        <v>1.9000000000000008</v>
      </c>
      <c r="B13" s="1" t="s">
        <v>108</v>
      </c>
      <c r="C13">
        <f>C12/'Financial Statements'!B8*100</f>
        <v>3.1115569931667263E-2</v>
      </c>
      <c r="D13">
        <f>D12/'Financial Statements'!C8*100</f>
        <v>2.9739949296046633E-2</v>
      </c>
      <c r="E13">
        <f>E12/'Financial Statements'!D8*100</f>
        <v>3.7790191250836949E-2</v>
      </c>
    </row>
    <row r="14" spans="1:10" x14ac:dyDescent="0.35">
      <c r="A14" s="18"/>
      <c r="B14" s="3" t="s">
        <v>109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  <c r="C16" t="s">
        <v>151</v>
      </c>
      <c r="D16" t="s">
        <v>151</v>
      </c>
      <c r="E16" t="s">
        <v>151</v>
      </c>
    </row>
    <row r="17" spans="1:6" x14ac:dyDescent="0.35">
      <c r="A17" s="18">
        <f>+A16+0.1</f>
        <v>2.1</v>
      </c>
      <c r="B17" s="1" t="s">
        <v>9</v>
      </c>
      <c r="C17">
        <f>'Financial Statements'!B13/'Financial Statements'!B8*100</f>
        <v>43.309630561360088</v>
      </c>
      <c r="D17">
        <f>'Financial Statements'!C13/'Financial Statements'!C8*100</f>
        <v>41.779359625167778</v>
      </c>
      <c r="E17">
        <f>'Financial Statements'!D13/'Financial Statements'!D8*100</f>
        <v>38.233247727810863</v>
      </c>
    </row>
    <row r="18" spans="1:6" x14ac:dyDescent="0.35">
      <c r="A18" s="18">
        <f>+A17+0.1</f>
        <v>2.2000000000000002</v>
      </c>
      <c r="B18" s="1" t="s">
        <v>111</v>
      </c>
      <c r="C18">
        <f>'Financial Statements'!B18/'Financial Statements'!B8*100</f>
        <v>30.288744395528592</v>
      </c>
      <c r="D18">
        <f>'Financial Statements'!C18/'Financial Statements'!C8*100</f>
        <v>29.782377527561593</v>
      </c>
      <c r="E18">
        <f>'Financial Statements'!D18/'Financial Statements'!D8*100</f>
        <v>24.147314354406863</v>
      </c>
    </row>
    <row r="19" spans="1:6" x14ac:dyDescent="0.35">
      <c r="A19" s="18"/>
      <c r="B19" s="3" t="s">
        <v>112</v>
      </c>
    </row>
    <row r="20" spans="1:6" x14ac:dyDescent="0.35">
      <c r="A20" s="18">
        <f>+A18+0.1</f>
        <v>2.3000000000000003</v>
      </c>
      <c r="B20" s="1" t="s">
        <v>113</v>
      </c>
    </row>
    <row r="21" spans="1:6" x14ac:dyDescent="0.35">
      <c r="A21" s="18"/>
      <c r="B21" s="3" t="s">
        <v>114</v>
      </c>
    </row>
    <row r="22" spans="1:6" x14ac:dyDescent="0.35">
      <c r="A22" s="18">
        <f>+A20+0.1</f>
        <v>2.4000000000000004</v>
      </c>
      <c r="B22" s="1" t="s">
        <v>115</v>
      </c>
    </row>
    <row r="23" spans="1:6" x14ac:dyDescent="0.35">
      <c r="A23" s="18"/>
    </row>
    <row r="24" spans="1:6" x14ac:dyDescent="0.35">
      <c r="A24" s="18">
        <f>+A16+1</f>
        <v>3</v>
      </c>
      <c r="B24" s="7" t="s">
        <v>116</v>
      </c>
    </row>
    <row r="25" spans="1:6" x14ac:dyDescent="0.35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6" x14ac:dyDescent="0.35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6" x14ac:dyDescent="0.35">
      <c r="A27" s="18">
        <f t="shared" si="2"/>
        <v>3.3000000000000003</v>
      </c>
      <c r="B27" s="1" t="s">
        <v>119</v>
      </c>
      <c r="C27" s="26">
        <v>1</v>
      </c>
      <c r="D27" s="26">
        <v>1</v>
      </c>
      <c r="E27" s="26">
        <v>1</v>
      </c>
      <c r="F27" s="26"/>
    </row>
    <row r="28" spans="1:6" x14ac:dyDescent="0.35">
      <c r="A28" s="18">
        <f t="shared" si="2"/>
        <v>3.4000000000000004</v>
      </c>
      <c r="B28" s="1" t="s">
        <v>120</v>
      </c>
      <c r="C28" t="s">
        <v>150</v>
      </c>
      <c r="D28" t="s">
        <v>150</v>
      </c>
      <c r="E28" t="s">
        <v>150</v>
      </c>
    </row>
    <row r="29" spans="1:6" x14ac:dyDescent="0.35">
      <c r="A29" s="18">
        <f t="shared" si="2"/>
        <v>3.5000000000000004</v>
      </c>
      <c r="B29" s="1" t="s">
        <v>121</v>
      </c>
      <c r="C29" t="s">
        <v>150</v>
      </c>
      <c r="D29" t="s">
        <v>150</v>
      </c>
      <c r="E29" t="s">
        <v>150</v>
      </c>
    </row>
    <row r="30" spans="1:6" x14ac:dyDescent="0.35">
      <c r="A30" s="18">
        <f t="shared" si="2"/>
        <v>3.6000000000000005</v>
      </c>
      <c r="B30" s="1" t="s">
        <v>122</v>
      </c>
      <c r="C30" t="s">
        <v>150</v>
      </c>
      <c r="D30" t="s">
        <v>150</v>
      </c>
      <c r="E30" t="s">
        <v>150</v>
      </c>
    </row>
    <row r="31" spans="1:6" x14ac:dyDescent="0.35">
      <c r="A31" s="18"/>
      <c r="B31" s="3" t="s">
        <v>123</v>
      </c>
    </row>
    <row r="32" spans="1:6" x14ac:dyDescent="0.35">
      <c r="A32" s="18"/>
    </row>
    <row r="33" spans="1:9" x14ac:dyDescent="0.35">
      <c r="A33" s="18">
        <f>+A24+1</f>
        <v>4</v>
      </c>
      <c r="B33" s="17" t="s">
        <v>124</v>
      </c>
    </row>
    <row r="34" spans="1:9" x14ac:dyDescent="0.35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9" x14ac:dyDescent="0.35">
      <c r="A35" s="18">
        <f t="shared" ref="A35:A37" si="3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9" x14ac:dyDescent="0.35">
      <c r="A36" s="18">
        <f t="shared" si="3"/>
        <v>4.2999999999999989</v>
      </c>
      <c r="B36" s="1" t="s">
        <v>127</v>
      </c>
      <c r="C36">
        <f>'Financial Statements'!B39/'Financial Statements'!B12*365</f>
        <v>8.0756980666171607</v>
      </c>
      <c r="D36">
        <f>'Financial Statements'!C39/'Financial Statements'!C12*365</f>
        <v>11.27659274770989</v>
      </c>
      <c r="E36">
        <f>'Financial Statements'!D39/'Financial Statements'!D12*365</f>
        <v>8.7418833562358831</v>
      </c>
    </row>
    <row r="37" spans="1:9" x14ac:dyDescent="0.35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9" x14ac:dyDescent="0.35">
      <c r="A38" s="18"/>
    </row>
    <row r="39" spans="1:9" x14ac:dyDescent="0.35">
      <c r="A39" s="18">
        <f>+A33+1</f>
        <v>5</v>
      </c>
      <c r="B39" s="17" t="s">
        <v>129</v>
      </c>
    </row>
    <row r="40" spans="1:9" x14ac:dyDescent="0.35">
      <c r="A40" s="18">
        <f>+A39+0.1</f>
        <v>5.0999999999999996</v>
      </c>
      <c r="B40" s="1" t="s">
        <v>130</v>
      </c>
      <c r="F40" t="s">
        <v>152</v>
      </c>
    </row>
    <row r="41" spans="1:9" x14ac:dyDescent="0.35">
      <c r="A41" s="18">
        <f t="shared" ref="A41:A44" si="4">+A40+0.1</f>
        <v>5.1999999999999993</v>
      </c>
      <c r="B41" s="3" t="s">
        <v>131</v>
      </c>
      <c r="C41" s="10">
        <v>6.15</v>
      </c>
      <c r="D41" s="10">
        <v>5.67</v>
      </c>
      <c r="E41" s="10">
        <v>3.31</v>
      </c>
    </row>
    <row r="42" spans="1:9" x14ac:dyDescent="0.35">
      <c r="A42" s="18">
        <f t="shared" si="4"/>
        <v>5.2999999999999989</v>
      </c>
      <c r="B42" s="1" t="s">
        <v>132</v>
      </c>
    </row>
    <row r="43" spans="1:9" x14ac:dyDescent="0.35">
      <c r="A43" s="18">
        <f t="shared" si="4"/>
        <v>5.3999999999999986</v>
      </c>
      <c r="B43" s="3" t="s">
        <v>133</v>
      </c>
    </row>
    <row r="44" spans="1:9" x14ac:dyDescent="0.35">
      <c r="A44" s="18">
        <f t="shared" si="4"/>
        <v>5.4999999999999982</v>
      </c>
      <c r="B44" s="1" t="s">
        <v>134</v>
      </c>
    </row>
    <row r="45" spans="1:9" x14ac:dyDescent="0.35">
      <c r="A45" s="18"/>
      <c r="B45" s="3" t="s">
        <v>135</v>
      </c>
    </row>
    <row r="46" spans="1:9" x14ac:dyDescent="0.35">
      <c r="A46" s="18">
        <f>+A44+0.1</f>
        <v>5.5999999999999979</v>
      </c>
      <c r="B46" s="1" t="s">
        <v>136</v>
      </c>
    </row>
    <row r="47" spans="1:9" x14ac:dyDescent="0.35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9" x14ac:dyDescent="0.35">
      <c r="A48" s="18">
        <f t="shared" si="5"/>
        <v>5.6999999999999975</v>
      </c>
      <c r="B48" s="1" t="s">
        <v>138</v>
      </c>
      <c r="C48">
        <f>'Financial Statements'!B20/198773</f>
        <v>0.59919103701206899</v>
      </c>
      <c r="D48">
        <f>'Financial Statements'!C18/225521</f>
        <v>0.48309913489209433</v>
      </c>
      <c r="E48">
        <f>'Financial Statements'!D18/218496</f>
        <v>0.30338312829525482</v>
      </c>
      <c r="G48">
        <f>'Financial Statements'!G48</f>
        <v>198773</v>
      </c>
      <c r="H48">
        <f>'Financial Statements'!H48</f>
        <v>225521</v>
      </c>
      <c r="I48">
        <f>'Financial Statements'!I48</f>
        <v>218496</v>
      </c>
    </row>
    <row r="49" spans="1:5" x14ac:dyDescent="0.35">
      <c r="A49" s="18">
        <f t="shared" si="5"/>
        <v>0.2</v>
      </c>
      <c r="B49" s="1" t="s">
        <v>128</v>
      </c>
      <c r="C49" t="s">
        <v>153</v>
      </c>
      <c r="D49" t="s">
        <v>153</v>
      </c>
      <c r="E49" t="s">
        <v>153</v>
      </c>
    </row>
    <row r="50" spans="1:5" x14ac:dyDescent="0.35">
      <c r="A50" s="18">
        <f t="shared" si="5"/>
        <v>5.7999999999999972</v>
      </c>
      <c r="B50" s="1" t="s">
        <v>139</v>
      </c>
      <c r="C50" t="s">
        <v>150</v>
      </c>
      <c r="D50" t="s">
        <v>150</v>
      </c>
      <c r="E50" t="s">
        <v>150</v>
      </c>
    </row>
    <row r="51" spans="1:5" x14ac:dyDescent="0.35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Waleed Ahsan (UK)</cp:lastModifiedBy>
  <dcterms:created xsi:type="dcterms:W3CDTF">2020-05-18T16:32:37Z</dcterms:created>
  <dcterms:modified xsi:type="dcterms:W3CDTF">2024-10-03T14:07:38Z</dcterms:modified>
</cp:coreProperties>
</file>