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13FDC93E-01C3-4D3D-94C0-C6B3E142A2E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I9" i="2"/>
  <c r="H9" i="2"/>
  <c r="E50" i="3"/>
  <c r="D50" i="3"/>
  <c r="C50" i="3"/>
  <c r="B68" i="1"/>
  <c r="C47" i="3" s="1"/>
  <c r="B99" i="1"/>
  <c r="D12" i="3"/>
  <c r="E12" i="3"/>
  <c r="C12" i="3"/>
  <c r="E20" i="3"/>
  <c r="D20" i="3"/>
  <c r="C20" i="3"/>
  <c r="E21" i="3"/>
  <c r="D21" i="3"/>
  <c r="C21" i="3"/>
  <c r="E18" i="3"/>
  <c r="D18" i="3"/>
  <c r="C18" i="3"/>
  <c r="E19" i="3"/>
  <c r="D19" i="3"/>
  <c r="C19" i="3"/>
  <c r="B22" i="1"/>
  <c r="E49" i="3"/>
  <c r="D49" i="3"/>
  <c r="C49" i="3"/>
  <c r="E47" i="3"/>
  <c r="D47" i="3"/>
  <c r="E37" i="3"/>
  <c r="D37" i="3"/>
  <c r="C37" i="3"/>
  <c r="E35" i="3"/>
  <c r="D35" i="3"/>
  <c r="C35" i="3"/>
  <c r="E34" i="3"/>
  <c r="D34" i="3"/>
  <c r="C34" i="3"/>
  <c r="E25" i="3"/>
  <c r="D25" i="3"/>
  <c r="C25" i="3"/>
  <c r="E22" i="3"/>
  <c r="D22" i="3"/>
  <c r="C22" i="3"/>
  <c r="E17" i="3"/>
  <c r="D17" i="3"/>
  <c r="C17" i="3"/>
  <c r="E7" i="3"/>
  <c r="D7" i="3"/>
  <c r="C7" i="3"/>
  <c r="E5" i="3"/>
  <c r="D5" i="3"/>
  <c r="C5" i="3"/>
  <c r="D19" i="2"/>
  <c r="C19" i="2"/>
  <c r="B19" i="2"/>
  <c r="D18" i="2"/>
  <c r="C18" i="2"/>
  <c r="B18" i="2"/>
  <c r="I18" i="2"/>
  <c r="H18" i="2"/>
  <c r="G18" i="2"/>
  <c r="I17" i="2"/>
  <c r="H17" i="2"/>
  <c r="G17" i="2"/>
  <c r="B16" i="2"/>
  <c r="C16" i="2"/>
  <c r="D16" i="2"/>
  <c r="B15" i="2"/>
  <c r="C15" i="2"/>
  <c r="D15" i="2"/>
  <c r="D22" i="2"/>
  <c r="C22" i="2"/>
  <c r="B22" i="2"/>
  <c r="J18" i="1"/>
  <c r="I18" i="1"/>
  <c r="F56" i="1"/>
  <c r="G56" i="1"/>
  <c r="G59" i="1"/>
  <c r="G60" i="1"/>
  <c r="G47" i="1"/>
  <c r="G48" i="1"/>
  <c r="G51" i="1"/>
  <c r="G52" i="1"/>
  <c r="G53" i="1"/>
  <c r="G54" i="1"/>
  <c r="G55" i="1"/>
  <c r="F47" i="1"/>
  <c r="F48" i="1"/>
  <c r="F51" i="1"/>
  <c r="F52" i="1"/>
  <c r="F53" i="1"/>
  <c r="F54" i="1"/>
  <c r="F55" i="1"/>
  <c r="G42" i="1"/>
  <c r="G44" i="1"/>
  <c r="G45" i="1"/>
  <c r="G46" i="1"/>
  <c r="F42" i="1"/>
  <c r="F45" i="1"/>
  <c r="F46" i="1"/>
  <c r="F41" i="1"/>
  <c r="G41" i="1"/>
  <c r="F40" i="1"/>
  <c r="G40" i="1"/>
  <c r="B69" i="1"/>
  <c r="J17" i="1"/>
  <c r="I17" i="1"/>
  <c r="J16" i="1"/>
  <c r="I16" i="1"/>
  <c r="J15" i="1"/>
  <c r="I15" i="1"/>
  <c r="J14" i="1"/>
  <c r="I14" i="1"/>
  <c r="H6" i="2"/>
  <c r="I6" i="2"/>
  <c r="F9" i="2"/>
  <c r="E9" i="2"/>
  <c r="D108" i="1"/>
  <c r="C108" i="1"/>
  <c r="B108" i="1"/>
  <c r="D99" i="1"/>
  <c r="C99" i="1"/>
  <c r="D68" i="1" l="1"/>
  <c r="C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76" i="1" s="1"/>
  <c r="B91" i="1" s="1"/>
  <c r="B109" i="1" s="1"/>
  <c r="B62" i="1"/>
  <c r="C48" i="1"/>
  <c r="D62" i="1"/>
  <c r="D69" i="1" s="1"/>
  <c r="C69" i="1"/>
  <c r="D48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<sst xmlns="http://schemas.openxmlformats.org/spreadsheetml/2006/main" count="185" uniqueCount="162">
  <si>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</si>
  <si>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</si>
  <si>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</si>
  <si>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</si>
  <si>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</si>
  <si>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</si>
  <si>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</si>
  <si>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</si>
  <si>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</si>
  <si>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</si>
  <si>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</si>
  <si>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</si>
  <si>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</si>
  <si>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</si>
  <si>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</si>
  <si>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</si>
  <si>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</si>
  <si>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</si>
  <si>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</si>
  <si>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</si>
  <si>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</si>
  <si>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</si>
  <si>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</si>
  <si>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</si>
  <si>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</si>
  <si>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</si>
  <si>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</si>
  <si>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</si>
  <si>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</si>
  <si>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</si>
  <si>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</si>
  <si>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</si>
  <si>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</si>
  <si>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</si>
  <si>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</si>
  <si>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</si>
  <si>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</si>
  <si>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</si>
  <si>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</si>
  <si>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</si>
  <si>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</si>
  <si>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</si>
  <si>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</si>
  <si>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</si>
  <si>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</si>
  <si>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</si>
  <si>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</si>
  <si>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</si>
  <si>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</si>
  <si>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</si>
  <si>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</si>
  <si>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</si>
  <si>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</si>
  <si>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</si>
  <si>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</si>
  <si>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</si>
  <si>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</si>
  <si>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</si>
  <si>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</si>
  <si>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</si>
  <si>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</si>
  <si>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</si>
  <si>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</si>
  <si>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</si>
  <si>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</si>
  <si>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</si>
  <si>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</si>
  <si>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</si>
  <si>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</si>
  <si>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</si>
  <si>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</si>
  <si>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</si>
  <si>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</si>
  <si>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</si>
  <si>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</si>
  <si>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</si>
  <si>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</si>
  <si>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</si>
  <si>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</si>
  <si>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</si>
  <si>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</si>
  <si>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</si>
  <si>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</si>
  <si>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</si>
  <si>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</si>
  <si>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</si>
  <si>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</si>
  <si>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</si>
  <si>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</si>
  <si>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</si>
  <si>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</si>
  <si>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</si>
  <si>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</si>
  <si>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</si>
  <si>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</si>
  <si>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</si>
  <si>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</si>
  <si>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</si>
  <si>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</si>
  <si>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</si>
  <si>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</si>
  <si>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</si>
  <si>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</si>
  <si>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</si>
  <si>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</si>
  <si>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</si>
  <si>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</si>
  <si>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</si>
  <si>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</si>
  <si>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</si>
  <si>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</si>
  <si>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</si>
  <si>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</si>
  <si>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</si>
  <si>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</si>
  <si>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</si>
  <si>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</si>
  <si>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</si>
  <si>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</si>
  <si>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</si>
  <si>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</si>
  <si>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</si>
  <si>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</si>
  <si>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</si>
  <si>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</si>
  <si>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</si>
  <si>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</si>
  <si>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</si>
  <si>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</si>
  <si>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</si>
  <si>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</si>
  <si>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</si>
  <si>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</si>
  <si>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</si>
  <si>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</si>
  <si>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</si>
  <si>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</si>
  <si>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</si>
  <si>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</si>
  <si>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</si>
  <si>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</si>
  <si>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</si>
  <si>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</si>
  <si>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</si>
  <si>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</si>
  <si>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</si>
  <si>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</si>
  <si>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</si>
  <si>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</si>
  <si>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</si>
  <si>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Services (%)</t>
  </si>
  <si>
    <t>Products (%)</t>
  </si>
  <si>
    <t>net sales growth rate (%)</t>
  </si>
  <si>
    <t>R&amp;D</t>
  </si>
  <si>
    <t>Selling, gen and admin</t>
  </si>
  <si>
    <t>Total Op Expenses</t>
  </si>
  <si>
    <t>Op Income</t>
  </si>
  <si>
    <t>Net Profit</t>
  </si>
  <si>
    <t>Admin, Sales, Gen</t>
  </si>
  <si>
    <t>R&amp;D margins</t>
  </si>
  <si>
    <t>Growth Rates %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</si>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</sst>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workbookViewId="0">
      <selection activeCell="A4" sqref="A4"/>
    </sheetView>
  </sheetViews>
  <sheetFormatPr defaultRowHeight="14.4" x14ac:dyDescent="0.3"/>
  <cols>
    <col min="1" max="1" width="104.5546875" customWidth="1"/>
    <col min="4" max="4" width="22" bestFit="1" customWidth="1"/>
    <col min="7" max="7" width="11.6640625" bestFit="1" customWidth="1"/>
  </cols>
  <sheetData>
    <row r="1" spans="1:9" ht="23.4" x14ac:dyDescent="0.45">
      <c r="A1" s="5" t="s">
        <v>87</v>
      </c>
    </row>
    <row r="3" spans="1:9" x14ac:dyDescent="0.3">
      <c r="A3" s="7" t="s">
        <v>141</v>
      </c>
    </row>
    <row r="4" spans="1:9" x14ac:dyDescent="0.3">
      <c r="A4" s="16" t="s">
        <v>88</v>
      </c>
    </row>
    <row r="5" spans="1:9" x14ac:dyDescent="0.3">
      <c r="A5" s="7" t="s">
        <v>97</v>
      </c>
      <c r="G5" s="7" t="s">
        <v>150</v>
      </c>
      <c r="H5" s="7">
        <v>22</v>
      </c>
      <c r="I5" s="7">
        <v>21</v>
      </c>
    </row>
    <row r="6" spans="1:9" x14ac:dyDescent="0.3">
      <c r="A6" s="1" t="s">
        <v>148</v>
      </c>
      <c r="H6" s="23">
        <f>'Financial Statements'!B7/'Financial Statements'!C7</f>
        <v>1.1418195104128608</v>
      </c>
      <c r="I6" s="23">
        <f>'Financial Statements'!C7/'Financial Statements'!D7</f>
        <v>1.2725970837672966</v>
      </c>
    </row>
    <row r="7" spans="1:9" x14ac:dyDescent="0.3">
      <c r="A7" s="1"/>
    </row>
    <row r="8" spans="1:9" x14ac:dyDescent="0.3">
      <c r="A8" s="17" t="s">
        <v>149</v>
      </c>
      <c r="D8" s="7" t="s">
        <v>152</v>
      </c>
      <c r="E8" s="7">
        <v>22</v>
      </c>
      <c r="F8" s="7">
        <v>21</v>
      </c>
      <c r="G8" s="7" t="s">
        <v>151</v>
      </c>
      <c r="H8" s="7">
        <v>22</v>
      </c>
      <c r="I8" s="7">
        <v>21</v>
      </c>
    </row>
    <row r="9" spans="1:9" x14ac:dyDescent="0.3">
      <c r="A9" s="1" t="s">
        <v>145</v>
      </c>
      <c r="E9" s="23">
        <f>'Financial Statements'!B8/'Financial Statements'!C8</f>
        <v>1.0779378760418461</v>
      </c>
      <c r="F9" s="23">
        <f>'Financial Statements'!C8/'Financial Statements'!D8</f>
        <v>1.332593847330747</v>
      </c>
      <c r="H9">
        <f>'Financial Statements'!B10/'Financial Statements'!C10</f>
        <v>1.0478763795990971</v>
      </c>
      <c r="I9">
        <f>'Financial Statements'!C10/'Financial Statements'!D10</f>
        <v>1.2708776753962694</v>
      </c>
    </row>
    <row r="10" spans="1:9" x14ac:dyDescent="0.3">
      <c r="A10" s="1" t="s">
        <v>89</v>
      </c>
    </row>
    <row r="11" spans="1:9" x14ac:dyDescent="0.3">
      <c r="A11" s="1" t="s">
        <v>90</v>
      </c>
    </row>
    <row r="12" spans="1:9" x14ac:dyDescent="0.3">
      <c r="A12" s="1" t="s">
        <v>91</v>
      </c>
    </row>
    <row r="13" spans="1:9" x14ac:dyDescent="0.3">
      <c r="A13" s="1"/>
    </row>
    <row r="14" spans="1:9" x14ac:dyDescent="0.3">
      <c r="A14" s="17" t="s">
        <v>92</v>
      </c>
      <c r="B14">
        <v>22</v>
      </c>
      <c r="C14">
        <v>21</v>
      </c>
      <c r="D14">
        <v>20</v>
      </c>
    </row>
    <row r="15" spans="1:9" x14ac:dyDescent="0.3">
      <c r="A15" s="1" t="s">
        <v>146</v>
      </c>
      <c r="B15">
        <f>'Financial Statements'!B12/'Financial Statements'!B8</f>
        <v>0.56690369438639909</v>
      </c>
      <c r="C15">
        <f>'Financial Statements'!C12/'Financial Statements'!C8</f>
        <v>0.58220640374832222</v>
      </c>
      <c r="D15">
        <f>'Financial Statements'!D12/'Financial Statements'!D8</f>
        <v>0.61766752272189129</v>
      </c>
    </row>
    <row r="16" spans="1:9" x14ac:dyDescent="0.3">
      <c r="A16" s="1" t="s">
        <v>89</v>
      </c>
      <c r="B16">
        <f>'Financial Statements'!B13/'Financial Statements'!B8</f>
        <v>0.43309630561360085</v>
      </c>
      <c r="C16">
        <f>'Financial Statements'!C13/'Financial Statements'!C8</f>
        <v>0.41779359625167778</v>
      </c>
      <c r="D16">
        <f>'Financial Statements'!D13/'Financial Statements'!D8</f>
        <v>0.38233247727810865</v>
      </c>
      <c r="G16">
        <v>22</v>
      </c>
      <c r="H16">
        <v>21</v>
      </c>
      <c r="I16">
        <v>20</v>
      </c>
    </row>
    <row r="17" spans="1:9" x14ac:dyDescent="0.3">
      <c r="A17" s="1" t="s">
        <v>90</v>
      </c>
      <c r="F17" t="s">
        <v>159</v>
      </c>
      <c r="G17">
        <f>'Financial Statements'!B15/'Financial Statements'!B8</f>
        <v>6.657148363798665E-2</v>
      </c>
      <c r="H17">
        <f>'Financial Statements'!C15/'Financial Statements'!C8</f>
        <v>5.9904269074427925E-2</v>
      </c>
      <c r="I17">
        <f>'Financial Statements'!D15/'Financial Statements'!D8</f>
        <v>6.8309564140393061E-2</v>
      </c>
    </row>
    <row r="18" spans="1:9" x14ac:dyDescent="0.3">
      <c r="A18" s="1" t="s">
        <v>14</v>
      </c>
      <c r="B18">
        <f>'Financial Statements'!B18/'Financial Statements'!B8</f>
        <v>0.30288744395528594</v>
      </c>
      <c r="C18">
        <f>'Financial Statements'!C18/'Financial Statements'!C8</f>
        <v>0.29782377527561593</v>
      </c>
      <c r="D18">
        <f>'Financial Statements'!D18/'Financial Statements'!D8</f>
        <v>0.24147314354406862</v>
      </c>
      <c r="F18" t="s">
        <v>158</v>
      </c>
      <c r="G18">
        <f>'Financial Statements'!B16/'Financial Statements'!B8</f>
        <v>6.3637378020328261E-2</v>
      </c>
      <c r="H18">
        <f>'Financial Statements'!C16/'Financial Statements'!C8</f>
        <v>6.006555190163388E-2</v>
      </c>
      <c r="I18">
        <f>'Financial Statements'!D16/'Financial Statements'!D8</f>
        <v>7.2549769593646979E-2</v>
      </c>
    </row>
    <row r="19" spans="1:9" x14ac:dyDescent="0.3">
      <c r="A19" s="1" t="s">
        <v>93</v>
      </c>
      <c r="B19">
        <f>'Financial Statements'!B22/'Financial Statements'!B8</f>
        <v>0.25309640705199732</v>
      </c>
      <c r="C19">
        <f>'Financial Statements'!C22/'Financial Statements'!C8</f>
        <v>0.25881793355694238</v>
      </c>
      <c r="D19">
        <f>'Financial Statements'!D22/'Financial Statements'!D8</f>
        <v>0.20913611278072236</v>
      </c>
    </row>
    <row r="20" spans="1:9" x14ac:dyDescent="0.3">
      <c r="A20" s="1"/>
    </row>
    <row r="21" spans="1:9" x14ac:dyDescent="0.3">
      <c r="A21" s="17" t="s">
        <v>98</v>
      </c>
    </row>
    <row r="22" spans="1:9" x14ac:dyDescent="0.3">
      <c r="A22" s="1" t="s">
        <v>94</v>
      </c>
      <c r="B22">
        <f>'Financial Statements'!B21/'Financial Statements'!B20</f>
        <v>0.16204461684424407</v>
      </c>
      <c r="C22">
        <f>'Financial Statements'!C21/'Financial Statements'!C20</f>
        <v>0.13302260844085087</v>
      </c>
      <c r="D22">
        <f>'Financial Statements'!D21/'Financial Statements'!D20</f>
        <v>0.14428164731484103</v>
      </c>
    </row>
    <row r="23" spans="1:9" x14ac:dyDescent="0.3">
      <c r="A23" s="1" t="s">
        <v>95</v>
      </c>
    </row>
    <row r="24" spans="1:9" x14ac:dyDescent="0.3">
      <c r="A24" s="1" t="s">
        <v>96</v>
      </c>
    </row>
    <row r="25" spans="1:9" x14ac:dyDescent="0.3">
      <c r="A25" s="1"/>
    </row>
    <row r="26" spans="1:9" x14ac:dyDescent="0.3">
      <c r="A26" s="17" t="s">
        <v>144</v>
      </c>
    </row>
    <row r="27" spans="1:9" x14ac:dyDescent="0.3">
      <c r="A27" s="16" t="s">
        <v>143</v>
      </c>
    </row>
    <row r="29" spans="1:9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85" zoomScale="90" zoomScaleNormal="90" workbookViewId="0">
      <selection activeCell="B114" sqref="B114:B115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13.88671875" bestFit="1" customWidth="1"/>
    <col min="7" max="7" width="10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1</v>
      </c>
      <c r="B2" s="28"/>
      <c r="C2" s="28"/>
      <c r="D2" s="28"/>
    </row>
    <row r="3" spans="1:10" x14ac:dyDescent="0.3">
      <c r="B3" s="27" t="s">
        <v>23</v>
      </c>
      <c r="C3" s="27"/>
      <c r="D3" s="2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25"/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7" t="s">
        <v>160</v>
      </c>
      <c r="G13" s="7"/>
      <c r="H13" s="7"/>
      <c r="I13" s="7">
        <v>22</v>
      </c>
      <c r="J13" s="7">
        <v>21</v>
      </c>
    </row>
    <row r="14" spans="1:10" x14ac:dyDescent="0.3">
      <c r="A14" t="s">
        <v>10</v>
      </c>
      <c r="B14" s="12"/>
      <c r="C14" s="12"/>
      <c r="D14" s="12"/>
      <c r="F14" t="s">
        <v>161</v>
      </c>
      <c r="I14" s="23">
        <f>B13/C13</f>
        <v>1.1174199795859614</v>
      </c>
      <c r="J14" s="23">
        <f>C13/D13</f>
        <v>1.4561911658218682</v>
      </c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F15" t="s">
        <v>153</v>
      </c>
      <c r="I15">
        <f t="shared" ref="I15:J18" si="3">B15/C15</f>
        <v>1.1979100118645614</v>
      </c>
      <c r="J15">
        <f t="shared" si="3"/>
        <v>1.1686220136518772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F16" t="s">
        <v>154</v>
      </c>
      <c r="I16">
        <f t="shared" si="3"/>
        <v>1.1420379556728713</v>
      </c>
      <c r="J16">
        <f t="shared" si="3"/>
        <v>1.1032837919260896</v>
      </c>
    </row>
    <row r="17" spans="1:10" x14ac:dyDescent="0.3">
      <c r="A17" s="8" t="s">
        <v>13</v>
      </c>
      <c r="B17" s="13">
        <f>+B15+B16</f>
        <v>51345</v>
      </c>
      <c r="C17" s="13">
        <f t="shared" ref="C17" si="4">+C15+C16</f>
        <v>43887</v>
      </c>
      <c r="D17" s="13">
        <f t="shared" ref="D17" si="5">+D15+D16</f>
        <v>38668</v>
      </c>
      <c r="F17" t="s">
        <v>155</v>
      </c>
      <c r="I17">
        <f t="shared" si="3"/>
        <v>1.1699364276437214</v>
      </c>
      <c r="J17">
        <f t="shared" si="3"/>
        <v>1.134969483810903</v>
      </c>
    </row>
    <row r="18" spans="1:10" s="7" customFormat="1" x14ac:dyDescent="0.3">
      <c r="A18" s="8" t="s">
        <v>14</v>
      </c>
      <c r="B18" s="13">
        <f>+B13-B17</f>
        <v>119437</v>
      </c>
      <c r="C18" s="13">
        <f t="shared" ref="C18:D18" si="6">+C13-C17</f>
        <v>108949</v>
      </c>
      <c r="D18" s="13">
        <f t="shared" si="6"/>
        <v>66288</v>
      </c>
      <c r="F18" t="s">
        <v>156</v>
      </c>
      <c r="H18"/>
      <c r="I18" s="7">
        <f t="shared" si="3"/>
        <v>1.0962652250135385</v>
      </c>
      <c r="J18" s="7">
        <f t="shared" si="3"/>
        <v>1.6435704803282645</v>
      </c>
    </row>
    <row r="19" spans="1:10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0" x14ac:dyDescent="0.3">
      <c r="A20" s="8" t="s">
        <v>16</v>
      </c>
      <c r="B20" s="13">
        <f>+B18+B19</f>
        <v>119103</v>
      </c>
      <c r="C20" s="13">
        <f t="shared" ref="C20:D20" si="7">+C18+C19</f>
        <v>109207</v>
      </c>
      <c r="D20" s="13">
        <f t="shared" si="7"/>
        <v>67091</v>
      </c>
    </row>
    <row r="21" spans="1:10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10" ht="15" thickBot="1" x14ac:dyDescent="0.35">
      <c r="A22" s="9" t="s">
        <v>18</v>
      </c>
      <c r="B22" s="14">
        <f>+B20-B21</f>
        <v>99803</v>
      </c>
      <c r="C22" s="14">
        <f t="shared" ref="C22:D22" si="8">+C20-C21</f>
        <v>94680</v>
      </c>
      <c r="D22" s="14">
        <f t="shared" si="8"/>
        <v>57411</v>
      </c>
      <c r="F22" t="s">
        <v>157</v>
      </c>
      <c r="I22">
        <f>B22/C22</f>
        <v>1.0541085762568652</v>
      </c>
      <c r="J22">
        <f>C22/D22</f>
        <v>1.649161310550243</v>
      </c>
    </row>
    <row r="23" spans="1:10" ht="15" thickTop="1" x14ac:dyDescent="0.3">
      <c r="A23" t="s">
        <v>19</v>
      </c>
    </row>
    <row r="24" spans="1:10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10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0" x14ac:dyDescent="0.3">
      <c r="A26" t="s">
        <v>22</v>
      </c>
    </row>
    <row r="27" spans="1:10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0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0" x14ac:dyDescent="0.3">
      <c r="A31" s="28" t="s">
        <v>24</v>
      </c>
      <c r="B31" s="28"/>
      <c r="C31" s="28"/>
      <c r="D31" s="28"/>
    </row>
    <row r="32" spans="1:10" x14ac:dyDescent="0.3">
      <c r="B32" s="27" t="s">
        <v>142</v>
      </c>
      <c r="C32" s="27"/>
      <c r="D32" s="27"/>
    </row>
    <row r="33" spans="1:7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7" x14ac:dyDescent="0.3">
      <c r="A35" t="s">
        <v>25</v>
      </c>
      <c r="F35" s="7">
        <v>22</v>
      </c>
      <c r="G35" s="7">
        <v>21</v>
      </c>
    </row>
    <row r="36" spans="1:7" x14ac:dyDescent="0.3">
      <c r="A36" s="1" t="s">
        <v>26</v>
      </c>
      <c r="B36" s="12">
        <v>23646</v>
      </c>
      <c r="C36" s="12">
        <v>34940</v>
      </c>
      <c r="D36" s="12">
        <v>38016</v>
      </c>
      <c r="F36" s="23">
        <v>-32</v>
      </c>
      <c r="G36" s="24">
        <v>-8</v>
      </c>
    </row>
    <row r="37" spans="1:7" x14ac:dyDescent="0.3">
      <c r="A37" s="1" t="s">
        <v>27</v>
      </c>
      <c r="B37" s="12">
        <v>24658</v>
      </c>
      <c r="C37" s="12">
        <v>27699</v>
      </c>
      <c r="D37" s="12">
        <v>52927</v>
      </c>
      <c r="F37" s="25">
        <v>-11</v>
      </c>
      <c r="G37" s="26">
        <v>-0.48</v>
      </c>
    </row>
    <row r="38" spans="1:7" x14ac:dyDescent="0.3">
      <c r="A38" s="1" t="s">
        <v>28</v>
      </c>
      <c r="B38" s="12">
        <v>28184</v>
      </c>
      <c r="C38" s="12">
        <v>26278</v>
      </c>
      <c r="D38" s="12">
        <v>16120</v>
      </c>
      <c r="F38" s="24">
        <v>7</v>
      </c>
      <c r="G38" s="24">
        <v>63</v>
      </c>
    </row>
    <row r="39" spans="1:7" x14ac:dyDescent="0.3">
      <c r="A39" s="1" t="s">
        <v>29</v>
      </c>
      <c r="B39" s="12">
        <v>4946</v>
      </c>
      <c r="C39" s="12">
        <v>6580</v>
      </c>
      <c r="D39" s="12">
        <v>4061</v>
      </c>
      <c r="F39" s="12">
        <v>-25</v>
      </c>
      <c r="G39">
        <v>62</v>
      </c>
    </row>
    <row r="40" spans="1:7" x14ac:dyDescent="0.3">
      <c r="A40" s="1" t="s">
        <v>47</v>
      </c>
      <c r="B40" s="12">
        <v>32748</v>
      </c>
      <c r="C40" s="12">
        <v>25228</v>
      </c>
      <c r="D40" s="12">
        <v>21325</v>
      </c>
      <c r="F40">
        <f>B40/C40</f>
        <v>1.2980814967496432</v>
      </c>
      <c r="G40">
        <f>C40/D40</f>
        <v>1.1830246189917937</v>
      </c>
    </row>
    <row r="41" spans="1:7" x14ac:dyDescent="0.3">
      <c r="A41" s="1" t="s">
        <v>30</v>
      </c>
      <c r="B41" s="12">
        <v>21223</v>
      </c>
      <c r="C41" s="12">
        <v>14111</v>
      </c>
      <c r="D41" s="12">
        <v>11264</v>
      </c>
      <c r="F41">
        <f>B41/C41</f>
        <v>1.5040039685351854</v>
      </c>
      <c r="G41">
        <f>C41/D41</f>
        <v>1.2527521306818181</v>
      </c>
    </row>
    <row r="42" spans="1:7" x14ac:dyDescent="0.3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F42">
        <f t="shared" ref="F42:F55" si="11">B42/C42</f>
        <v>1.0042199412619774</v>
      </c>
      <c r="G42">
        <f t="shared" ref="G42:G55" si="12">C42/D42</f>
        <v>0.93823105773312088</v>
      </c>
    </row>
    <row r="43" spans="1:7" x14ac:dyDescent="0.3">
      <c r="A43" t="s">
        <v>48</v>
      </c>
      <c r="B43" s="12"/>
      <c r="C43" s="12"/>
      <c r="D43" s="12"/>
    </row>
    <row r="44" spans="1:7" x14ac:dyDescent="0.3">
      <c r="A44" s="1" t="s">
        <v>27</v>
      </c>
      <c r="B44" s="12">
        <v>120805</v>
      </c>
      <c r="C44" s="12">
        <v>127877</v>
      </c>
      <c r="D44" s="12">
        <v>100887</v>
      </c>
      <c r="F44">
        <v>-0.06</v>
      </c>
      <c r="G44">
        <f t="shared" si="12"/>
        <v>1.2675270351977956</v>
      </c>
    </row>
    <row r="45" spans="1:7" x14ac:dyDescent="0.3">
      <c r="A45" s="1" t="s">
        <v>32</v>
      </c>
      <c r="B45" s="12">
        <v>42117</v>
      </c>
      <c r="C45" s="12">
        <v>39440</v>
      </c>
      <c r="D45" s="12">
        <v>36766</v>
      </c>
      <c r="F45">
        <f t="shared" si="11"/>
        <v>1.0678752535496958</v>
      </c>
      <c r="G45">
        <f t="shared" si="12"/>
        <v>1.0727302398955556</v>
      </c>
    </row>
    <row r="46" spans="1:7" x14ac:dyDescent="0.3">
      <c r="A46" s="1" t="s">
        <v>49</v>
      </c>
      <c r="B46" s="12">
        <v>54428</v>
      </c>
      <c r="C46" s="12">
        <v>48849</v>
      </c>
      <c r="D46" s="12">
        <v>42522</v>
      </c>
      <c r="F46">
        <f t="shared" si="11"/>
        <v>1.1142090933284203</v>
      </c>
      <c r="G46">
        <f t="shared" si="12"/>
        <v>1.1487935656836461</v>
      </c>
    </row>
    <row r="47" spans="1:7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F47">
        <f t="shared" si="11"/>
        <v>1.0054772720964444</v>
      </c>
      <c r="G47">
        <f t="shared" si="12"/>
        <v>1.1997557929790481</v>
      </c>
    </row>
    <row r="48" spans="1:7" ht="15" thickBot="1" x14ac:dyDescent="0.3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  <c r="F48">
        <f t="shared" si="11"/>
        <v>1.0049942735369028</v>
      </c>
      <c r="G48">
        <f t="shared" si="12"/>
        <v>1.0837141234006817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  <c r="F51">
        <f t="shared" si="11"/>
        <v>1.1707722367291784</v>
      </c>
      <c r="G51">
        <f t="shared" si="12"/>
        <v>1.294756005296009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  <c r="F52">
        <f t="shared" si="11"/>
        <v>1.2811361674352009</v>
      </c>
      <c r="G52">
        <f t="shared" si="12"/>
        <v>1.1126651672757941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  <c r="F53">
        <f t="shared" si="11"/>
        <v>1.0394114555964267</v>
      </c>
      <c r="G53">
        <f t="shared" si="12"/>
        <v>1.1458678307993377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  <c r="F54">
        <f t="shared" si="11"/>
        <v>1.6636666666666666</v>
      </c>
      <c r="G54">
        <f t="shared" si="12"/>
        <v>1.200960768614892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  <c r="F55">
        <f t="shared" si="11"/>
        <v>1.157599084572974</v>
      </c>
      <c r="G55">
        <f t="shared" si="12"/>
        <v>1.095748318705118</v>
      </c>
    </row>
    <row r="56" spans="1:7" x14ac:dyDescent="0.3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F56">
        <f t="shared" ref="F56" si="16">B56/C56</f>
        <v>1.2271339884125883</v>
      </c>
      <c r="G56">
        <f t="shared" ref="G56:G60" si="17">C56/D56</f>
        <v>1.1906121906786094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  <c r="F59">
        <v>-0.104</v>
      </c>
      <c r="G59">
        <f t="shared" si="17"/>
        <v>1.1058003182421681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  <c r="F60">
        <v>-0.08</v>
      </c>
      <c r="G60">
        <f t="shared" si="17"/>
        <v>0.97861993026243344</v>
      </c>
    </row>
    <row r="61" spans="1:7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9">+C56+C61</f>
        <v>287912</v>
      </c>
      <c r="D62" s="13">
        <f t="shared" si="19"/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6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6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6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6" x14ac:dyDescent="0.3">
      <c r="A68" s="8" t="s">
        <v>45</v>
      </c>
      <c r="B68" s="13">
        <f>+SUM(B65:B67)</f>
        <v>50672</v>
      </c>
      <c r="C68" s="13">
        <f t="shared" ref="C68:D68" si="20">+SUM(C65:C67)</f>
        <v>63090</v>
      </c>
      <c r="D68" s="13">
        <f t="shared" si="20"/>
        <v>65339</v>
      </c>
      <c r="F68" s="24"/>
    </row>
    <row r="69" spans="1:6" ht="15" thickBot="1" x14ac:dyDescent="0.35">
      <c r="A69" s="9" t="s">
        <v>46</v>
      </c>
      <c r="B69" s="14">
        <f>+B68+B62</f>
        <v>352755</v>
      </c>
      <c r="C69" s="14">
        <f t="shared" ref="C69:D69" si="21">+C68+C62</f>
        <v>351002</v>
      </c>
      <c r="D69" s="14">
        <f t="shared" si="21"/>
        <v>323888</v>
      </c>
    </row>
    <row r="70" spans="1:6" ht="15" thickTop="1" x14ac:dyDescent="0.3"/>
    <row r="71" spans="1:6" x14ac:dyDescent="0.3">
      <c r="A71" s="28" t="s">
        <v>55</v>
      </c>
      <c r="B71" s="28"/>
      <c r="C71" s="28"/>
      <c r="D71" s="28"/>
    </row>
    <row r="72" spans="1:6" x14ac:dyDescent="0.3">
      <c r="B72" s="27" t="s">
        <v>23</v>
      </c>
      <c r="C72" s="27"/>
      <c r="D72" s="27"/>
    </row>
    <row r="73" spans="1:6" x14ac:dyDescent="0.3">
      <c r="B73" s="7">
        <f>+B33</f>
        <v>2022</v>
      </c>
      <c r="C73" s="7">
        <f t="shared" ref="C73:D73" si="22">+C33</f>
        <v>2021</v>
      </c>
      <c r="D73" s="7">
        <f t="shared" si="22"/>
        <v>2020</v>
      </c>
    </row>
    <row r="75" spans="1:6" x14ac:dyDescent="0.3">
      <c r="A75" s="7" t="s">
        <v>56</v>
      </c>
      <c r="B75" s="15"/>
      <c r="C75" s="15"/>
      <c r="D75" s="15"/>
    </row>
    <row r="76" spans="1:6" x14ac:dyDescent="0.3">
      <c r="A76" t="s">
        <v>57</v>
      </c>
      <c r="B76" s="12">
        <f>+B22</f>
        <v>99803</v>
      </c>
      <c r="C76" s="12">
        <f t="shared" ref="C76:D76" si="23">+C22</f>
        <v>94680</v>
      </c>
      <c r="D76" s="12">
        <f t="shared" si="23"/>
        <v>57411</v>
      </c>
    </row>
    <row r="77" spans="1:6" x14ac:dyDescent="0.3">
      <c r="A77" s="11" t="s">
        <v>18</v>
      </c>
      <c r="B77" s="15"/>
      <c r="C77" s="15"/>
      <c r="D77" s="15"/>
    </row>
    <row r="78" spans="1:6" x14ac:dyDescent="0.3">
      <c r="A78" s="1" t="s">
        <v>58</v>
      </c>
      <c r="B78" s="12"/>
      <c r="C78" s="12"/>
      <c r="D78" s="12"/>
    </row>
    <row r="79" spans="1:6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6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4">+SUM(C76:C90)</f>
        <v>104038</v>
      </c>
      <c r="D91" s="13">
        <f t="shared" si="24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5">+SUM(C93:C98)</f>
        <v>-14545</v>
      </c>
      <c r="D99" s="13">
        <f t="shared" si="25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6">+SUM(C101:C107)</f>
        <v>-93353</v>
      </c>
      <c r="D108" s="13">
        <f t="shared" si="26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7">+C91+C99+C108</f>
        <v>-3860</v>
      </c>
      <c r="D109" s="13">
        <f t="shared" si="27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12">
        <v>334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5" workbookViewId="0">
      <selection activeCell="F28" sqref="F28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7" t="s">
        <v>23</v>
      </c>
      <c r="D2" s="27"/>
      <c r="E2" s="27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0.85</v>
      </c>
      <c r="D6">
        <v>1.02</v>
      </c>
      <c r="E6">
        <v>1.33</v>
      </c>
    </row>
    <row r="7" spans="1:10" x14ac:dyDescent="0.3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>
        <v>1100</v>
      </c>
      <c r="D8">
        <v>1045</v>
      </c>
      <c r="E8">
        <v>1355</v>
      </c>
    </row>
    <row r="9" spans="1:10" x14ac:dyDescent="0.3">
      <c r="A9" s="18">
        <f t="shared" si="0"/>
        <v>1.5000000000000004</v>
      </c>
      <c r="B9" s="1" t="s">
        <v>104</v>
      </c>
      <c r="C9">
        <v>9</v>
      </c>
      <c r="D9">
        <v>9</v>
      </c>
      <c r="E9">
        <v>8.7899999999999991</v>
      </c>
    </row>
    <row r="10" spans="1:10" x14ac:dyDescent="0.3">
      <c r="A10" s="18">
        <f t="shared" si="0"/>
        <v>1.6000000000000005</v>
      </c>
      <c r="B10" s="1" t="s">
        <v>105</v>
      </c>
      <c r="C10">
        <v>24</v>
      </c>
      <c r="D10">
        <v>83</v>
      </c>
      <c r="E10">
        <v>95</v>
      </c>
    </row>
    <row r="11" spans="1:10" x14ac:dyDescent="0.3">
      <c r="A11" s="18">
        <f t="shared" si="0"/>
        <v>1.7000000000000006</v>
      </c>
      <c r="B11" s="1" t="s">
        <v>106</v>
      </c>
      <c r="C11">
        <v>44.46</v>
      </c>
      <c r="D11">
        <v>36</v>
      </c>
      <c r="E11">
        <v>42</v>
      </c>
    </row>
    <row r="12" spans="1:10" x14ac:dyDescent="0.3">
      <c r="A12" s="18">
        <f t="shared" si="0"/>
        <v>1.8000000000000007</v>
      </c>
      <c r="B12" s="1" t="s">
        <v>107</v>
      </c>
      <c r="C12">
        <f>C9+C11-C10</f>
        <v>29.46</v>
      </c>
      <c r="D12">
        <f t="shared" ref="D12:E12" si="1">D9+D11-D10</f>
        <v>-38</v>
      </c>
      <c r="E12">
        <f t="shared" si="1"/>
        <v>-44.21</v>
      </c>
    </row>
    <row r="13" spans="1:10" x14ac:dyDescent="0.3">
      <c r="A13" s="18">
        <f t="shared" si="0"/>
        <v>1.9000000000000008</v>
      </c>
      <c r="B13" s="1" t="s">
        <v>108</v>
      </c>
      <c r="C13">
        <v>-3.2000000000000001E-2</v>
      </c>
      <c r="D13">
        <v>0.25</v>
      </c>
      <c r="E13">
        <v>0.14000000000000001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Statements'!D13/'Financial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'List of Ratios'!E19/'Financial Statements'!D8</f>
        <v>0.2817478097736007</v>
      </c>
    </row>
    <row r="19" spans="1:5" x14ac:dyDescent="0.3">
      <c r="A19" s="18"/>
      <c r="B19" s="3" t="s">
        <v>112</v>
      </c>
      <c r="C19">
        <f>'Financial Statements'!B20+334+'Financial Statements'!B79</f>
        <v>130541</v>
      </c>
      <c r="D19">
        <f>'Financial Statements'!C20-'Financial Statements'!C19+'Financial Statements'!C79</f>
        <v>120233</v>
      </c>
      <c r="E19">
        <f>'Financial Statements'!D20-'Financial Statements'!D19+'Financial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3">
      <c r="A21" s="18"/>
      <c r="B21" s="3" t="s">
        <v>114</v>
      </c>
      <c r="C21">
        <f>C19-'Financial Statements'!B79</f>
        <v>119437</v>
      </c>
      <c r="D21">
        <f>D19-'Financial Statements'!C79</f>
        <v>108949</v>
      </c>
      <c r="E21">
        <f>E19-'Financial Statements'!D79</f>
        <v>66288</v>
      </c>
    </row>
    <row r="22" spans="1:5" x14ac:dyDescent="0.3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f>'Financial Statements'!B68/'Financial Statements'!B62</f>
        <v>0.1677419781980449</v>
      </c>
      <c r="D25">
        <f>'Financial Statements'!C68/'Financial Statements'!C62</f>
        <v>0.21912945622273472</v>
      </c>
      <c r="E25">
        <f>'Financial Statements'!D68/'Financial Statements'!D62</f>
        <v>0.25271418570561094</v>
      </c>
    </row>
    <row r="26" spans="1:5" x14ac:dyDescent="0.3">
      <c r="A26" s="18">
        <f t="shared" ref="A26:A30" si="2">+A25+0.1</f>
        <v>3.2</v>
      </c>
      <c r="B26" s="1" t="s">
        <v>118</v>
      </c>
      <c r="C26">
        <v>0.51</v>
      </c>
      <c r="D26">
        <v>0.49</v>
      </c>
      <c r="E26">
        <v>0.48</v>
      </c>
    </row>
    <row r="27" spans="1:5" x14ac:dyDescent="0.3">
      <c r="A27" s="18">
        <f t="shared" si="2"/>
        <v>3.3000000000000003</v>
      </c>
      <c r="B27" s="1" t="s">
        <v>119</v>
      </c>
      <c r="C27">
        <v>0.75</v>
      </c>
      <c r="D27">
        <v>0.72</v>
      </c>
      <c r="E27">
        <v>0.7</v>
      </c>
    </row>
    <row r="28" spans="1:5" x14ac:dyDescent="0.3">
      <c r="A28" s="18">
        <f t="shared" si="2"/>
        <v>3.4000000000000004</v>
      </c>
      <c r="B28" s="1" t="s">
        <v>120</v>
      </c>
      <c r="C28">
        <v>41.7</v>
      </c>
      <c r="D28">
        <v>42.29</v>
      </c>
      <c r="E28">
        <v>24.35</v>
      </c>
    </row>
    <row r="29" spans="1:5" x14ac:dyDescent="0.3">
      <c r="A29" s="18">
        <f t="shared" si="2"/>
        <v>3.5000000000000004</v>
      </c>
      <c r="B29" s="1" t="s">
        <v>121</v>
      </c>
      <c r="C29">
        <v>1.46</v>
      </c>
      <c r="D29">
        <v>1.73</v>
      </c>
      <c r="E29">
        <v>1.17</v>
      </c>
    </row>
    <row r="30" spans="1:5" x14ac:dyDescent="0.3">
      <c r="A30" s="18">
        <f t="shared" si="2"/>
        <v>3.6000000000000005</v>
      </c>
      <c r="B30" s="1" t="s">
        <v>122</v>
      </c>
      <c r="C30">
        <v>7</v>
      </c>
      <c r="D30">
        <v>5.66</v>
      </c>
      <c r="E30">
        <v>4.32</v>
      </c>
    </row>
    <row r="31" spans="1:5" x14ac:dyDescent="0.3">
      <c r="A31" s="18"/>
      <c r="B31" s="3" t="s">
        <v>123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Statements'!D48/'Financial Statements'!D8</f>
        <v>1.1798553813088537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>
        <f>'Financial Statements'!B45/'Financial Statements'!B8</f>
        <v>0.10680702359457102</v>
      </c>
      <c r="D35">
        <f>'Financial Statements'!C45/'Financial Statements'!C8</f>
        <v>0.10781346957631821</v>
      </c>
      <c r="E35">
        <f>'Financial Statements'!D45/'Financial Statements'!D8</f>
        <v>0.13393075059650655</v>
      </c>
    </row>
    <row r="36" spans="1:5" x14ac:dyDescent="0.3">
      <c r="A36" s="18">
        <f t="shared" si="3"/>
        <v>4.2999999999999989</v>
      </c>
      <c r="B36" s="1" t="s">
        <v>127</v>
      </c>
      <c r="C36">
        <v>68</v>
      </c>
      <c r="D36">
        <v>68</v>
      </c>
      <c r="E36">
        <v>67</v>
      </c>
    </row>
    <row r="37" spans="1:5" x14ac:dyDescent="0.3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22.61</v>
      </c>
      <c r="D40">
        <v>25</v>
      </c>
      <c r="E40">
        <v>35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4"/>
        <v>5.2999999999999989</v>
      </c>
      <c r="B42" s="1" t="s">
        <v>132</v>
      </c>
      <c r="C42">
        <v>43</v>
      </c>
      <c r="D42">
        <v>37</v>
      </c>
      <c r="E42">
        <v>29.46</v>
      </c>
    </row>
    <row r="43" spans="1:5" x14ac:dyDescent="0.3">
      <c r="A43" s="18">
        <f t="shared" si="4"/>
        <v>5.3999999999999986</v>
      </c>
      <c r="B43" s="3" t="s">
        <v>133</v>
      </c>
      <c r="C43">
        <v>3.17</v>
      </c>
      <c r="D43">
        <v>3.84</v>
      </c>
      <c r="E43">
        <v>3.85</v>
      </c>
    </row>
    <row r="44" spans="1:5" x14ac:dyDescent="0.3">
      <c r="A44" s="18">
        <f t="shared" si="4"/>
        <v>5.4999999999999982</v>
      </c>
      <c r="B44" s="1" t="s">
        <v>134</v>
      </c>
      <c r="C44">
        <v>0.15</v>
      </c>
      <c r="D44">
        <v>0.15</v>
      </c>
      <c r="E44">
        <v>0.25</v>
      </c>
    </row>
    <row r="45" spans="1:5" x14ac:dyDescent="0.3">
      <c r="A45" s="18"/>
      <c r="B45" s="3" t="s">
        <v>135</v>
      </c>
      <c r="C45">
        <v>0.92</v>
      </c>
      <c r="D45">
        <v>0.88</v>
      </c>
      <c r="E45">
        <v>0.82</v>
      </c>
    </row>
    <row r="46" spans="1:5" x14ac:dyDescent="0.3">
      <c r="A46" s="18">
        <f>+A44+0.1</f>
        <v>5.5999999999999979</v>
      </c>
      <c r="B46" s="1" t="s">
        <v>136</v>
      </c>
      <c r="C46">
        <v>6.3E-3</v>
      </c>
      <c r="D46">
        <v>6.1999999999999998E-3</v>
      </c>
      <c r="E46">
        <v>7.1000000000000004E-3</v>
      </c>
    </row>
    <row r="47" spans="1:5" x14ac:dyDescent="0.3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>
        <v>0.6</v>
      </c>
      <c r="D48">
        <v>0.48</v>
      </c>
      <c r="E48">
        <v>0.3</v>
      </c>
    </row>
    <row r="49" spans="1:5" x14ac:dyDescent="0.3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>
        <f>C51/C19</f>
        <v>16.557250212576893</v>
      </c>
      <c r="D50">
        <f>D51/D19</f>
        <v>18.970665291558891</v>
      </c>
      <c r="E50">
        <f>E51/E19</f>
        <v>24.684526272238312</v>
      </c>
    </row>
    <row r="51" spans="1:5" x14ac:dyDescent="0.3">
      <c r="A51" s="18"/>
      <c r="B51" s="3" t="s">
        <v>140</v>
      </c>
      <c r="C51">
        <v>2161400</v>
      </c>
      <c r="D51">
        <v>2280900</v>
      </c>
      <c r="E51">
        <v>1909200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2020-05-18T16:32:37Z</dcterms:created>
  <dcterms:modified xsi:type="dcterms:W3CDTF">2024-10-11T15:26:49Z</dcterms:modified>
</cp:coreProperties>
</file>