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9F1EBE19-7B9D-4D34-A4DF-2A0BC576A23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3" l="1"/>
  <c r="E50" i="3"/>
  <c r="C50" i="3"/>
  <c r="D49" i="3"/>
  <c r="E49" i="3"/>
  <c r="C49" i="3"/>
  <c r="D48" i="3"/>
  <c r="E48" i="3"/>
  <c r="C48" i="3"/>
  <c r="D47" i="3"/>
  <c r="E47" i="3"/>
  <c r="C47" i="3"/>
  <c r="E42" i="3"/>
  <c r="D42" i="3"/>
  <c r="C42" i="3"/>
  <c r="D43" i="3"/>
  <c r="E43" i="3"/>
  <c r="C43" i="3"/>
  <c r="D41" i="3"/>
  <c r="E41" i="3"/>
  <c r="C41" i="3"/>
  <c r="E40" i="3"/>
  <c r="D40" i="3"/>
  <c r="C40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19" i="3"/>
  <c r="E19" i="3"/>
  <c r="C19" i="3"/>
  <c r="D18" i="3"/>
  <c r="E18" i="3"/>
  <c r="C18" i="3"/>
  <c r="D22" i="3"/>
  <c r="E22" i="3"/>
  <c r="C22" i="3"/>
  <c r="D21" i="3"/>
  <c r="E21" i="3"/>
  <c r="C21" i="3"/>
  <c r="D20" i="3"/>
  <c r="E20" i="3"/>
  <c r="C20" i="3"/>
  <c r="D17" i="3"/>
  <c r="E17" i="3"/>
  <c r="C17" i="3"/>
  <c r="D14" i="3"/>
  <c r="E14" i="3"/>
  <c r="C14" i="3"/>
  <c r="D13" i="3"/>
  <c r="E13" i="3"/>
  <c r="C13" i="3"/>
  <c r="D12" i="3"/>
  <c r="E12" i="3"/>
  <c r="C12" i="3"/>
  <c r="D11" i="3"/>
  <c r="E11" i="3"/>
  <c r="C11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<sst xmlns="http://schemas.openxmlformats.org/spreadsheetml/2006/main" count="153" uniqueCount="151">
  <si>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</si>
  <si>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</si>
  <si>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</si>
  <si>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</si>
  <si>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</si>
  <si>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</si>
  <si>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</si>
  <si>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</si>
  <si>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</si>
  <si>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</si>
  <si>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</si>
  <si>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</si>
  <si>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</si>
  <si>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</si>
  <si>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</si>
  <si>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</si>
  <si>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</si>
  <si>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</si>
  <si>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</si>
  <si>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</si>
  <si>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</si>
  <si>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</si>
  <si>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</si>
  <si>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</si>
  <si>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</si>
  <si>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</si>
  <si>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</si>
  <si>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</si>
  <si>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</si>
  <si>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</si>
  <si>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</si>
  <si>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</si>
  <si>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</si>
  <si>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</si>
  <si>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</si>
  <si>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</si>
  <si>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</si>
  <si>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</si>
  <si>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</si>
  <si>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</si>
  <si>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</si>
  <si>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</si>
  <si>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</si>
  <si>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</si>
  <si>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</si>
  <si>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</si>
  <si>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</si>
  <si>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</si>
  <si>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</si>
  <si>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</si>
  <si>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</si>
  <si>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</si>
  <si>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</si>
  <si>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</si>
  <si>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</si>
  <si>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</si>
  <si>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</si>
  <si>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</si>
  <si>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</si>
  <si>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</si>
  <si>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</si>
  <si>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</si>
  <si>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r>
      <rPr>
        <sz val="9"/>
        <rFont val="Times New Roman"/>
        <family val="1"/>
      </rPr>
      <t>CASH, CASH EQUIVALENTS, AND RESTRICTED CASH, BEGINNING OF PERIOD</t>
    </r>
  </si>
  <si>
    <r>
      <rPr>
        <sz val="9"/>
        <rFont val="Times New Roman"/>
        <family val="1"/>
      </rPr>
      <t>OPERATING ACTIVITIES:</t>
    </r>
  </si>
  <si>
    <r>
      <rPr>
        <sz val="9"/>
        <rFont val="Times New Roman"/>
        <family val="1"/>
      </rPr>
      <t>Net income</t>
    </r>
  </si>
  <si>
    <r>
      <rPr>
        <sz val="9"/>
        <rFont val="Times New Roman"/>
        <family val="1"/>
      </rPr>
      <t>Adjustments to reconcile net income to net cash from operating activities:</t>
    </r>
  </si>
  <si>
    <r>
      <rPr>
        <sz val="9"/>
        <rFont val="Times New Roman"/>
        <family val="1"/>
      </rPr>
      <t>Depreciation and amortization of property and equipment and capitalized content costs, operating lease assets, and other</t>
    </r>
  </si>
  <si>
    <r>
      <rPr>
        <sz val="9"/>
        <rFont val="Times New Roman"/>
        <family val="1"/>
      </rPr>
      <t>Stock-based compensation</t>
    </r>
  </si>
  <si>
    <r>
      <rPr>
        <sz val="9"/>
        <rFont val="Times New Roman"/>
        <family val="1"/>
      </rPr>
      <t>Other operating expense (income), net</t>
    </r>
  </si>
  <si>
    <r>
      <rPr>
        <sz val="9"/>
        <rFont val="Times New Roman"/>
        <family val="1"/>
      </rPr>
      <t>Other expense (income), net</t>
    </r>
  </si>
  <si>
    <r>
      <rPr>
        <sz val="9"/>
        <rFont val="Times New Roman"/>
        <family val="1"/>
      </rPr>
      <t>Deferred income taxes</t>
    </r>
  </si>
  <si>
    <r>
      <rPr>
        <sz val="9"/>
        <rFont val="Times New Roman"/>
        <family val="1"/>
      </rPr>
      <t>Changes in operating assets and liabilities:</t>
    </r>
  </si>
  <si>
    <r>
      <rPr>
        <sz val="9"/>
        <rFont val="Times New Roman"/>
        <family val="1"/>
      </rPr>
      <t>Inventories</t>
    </r>
  </si>
  <si>
    <r>
      <rPr>
        <sz val="9"/>
        <rFont val="Times New Roman"/>
        <family val="1"/>
      </rPr>
      <t>Accounts receivable, net and other</t>
    </r>
  </si>
  <si>
    <r>
      <rPr>
        <sz val="9"/>
        <rFont val="Times New Roman"/>
        <family val="1"/>
      </rPr>
      <t>Accounts payable</t>
    </r>
  </si>
  <si>
    <r>
      <rPr>
        <sz val="9"/>
        <rFont val="Times New Roman"/>
        <family val="1"/>
      </rPr>
      <t>Accrued expenses and other</t>
    </r>
  </si>
  <si>
    <r>
      <rPr>
        <sz val="9"/>
        <rFont val="Times New Roman"/>
        <family val="1"/>
      </rPr>
      <t>Unearned revenue</t>
    </r>
  </si>
  <si>
    <r>
      <rPr>
        <sz val="9"/>
        <rFont val="Times New Roman"/>
        <family val="1"/>
      </rPr>
      <t>Net cash provided by (used in) operating activities</t>
    </r>
  </si>
  <si>
    <r>
      <rPr>
        <sz val="9"/>
        <rFont val="Times New Roman"/>
        <family val="1"/>
      </rPr>
      <t>INVESTING ACTIVITIES:</t>
    </r>
  </si>
  <si>
    <r>
      <rPr>
        <sz val="9"/>
        <rFont val="Times New Roman"/>
        <family val="1"/>
      </rPr>
      <t>Purchases of property and equipment</t>
    </r>
  </si>
  <si>
    <r>
      <rPr>
        <sz val="9"/>
        <rFont val="Times New Roman"/>
        <family val="1"/>
      </rPr>
      <t>Proceeds from property and equipment sales and incentives</t>
    </r>
  </si>
  <si>
    <r>
      <rPr>
        <sz val="9"/>
        <rFont val="Times New Roman"/>
        <family val="1"/>
      </rPr>
      <t>Acquisitions, net of cash acquired, and other</t>
    </r>
  </si>
  <si>
    <r>
      <rPr>
        <sz val="9"/>
        <rFont val="Times New Roman"/>
        <family val="1"/>
      </rPr>
      <t>Sales and maturities of marketable securities</t>
    </r>
  </si>
  <si>
    <r>
      <rPr>
        <sz val="9"/>
        <rFont val="Times New Roman"/>
        <family val="1"/>
      </rPr>
      <t>Purchases of marketable securities</t>
    </r>
  </si>
  <si>
    <r>
      <rPr>
        <sz val="9"/>
        <rFont val="Times New Roman"/>
        <family val="1"/>
      </rPr>
      <t>Net cash provided by (used in) investing activities</t>
    </r>
  </si>
  <si>
    <r>
      <rPr>
        <sz val="9"/>
        <rFont val="Times New Roman"/>
        <family val="1"/>
      </rPr>
      <t>FINANCING ACTIVITIES:</t>
    </r>
  </si>
  <si>
    <r>
      <rPr>
        <sz val="9"/>
        <rFont val="Times New Roman"/>
        <family val="1"/>
      </rPr>
      <t>Proceeds from long-term debt and other</t>
    </r>
  </si>
  <si>
    <r>
      <rPr>
        <sz val="9"/>
        <rFont val="Times New Roman"/>
        <family val="1"/>
      </rPr>
      <t>Repayments of long-term debt and other</t>
    </r>
  </si>
  <si>
    <r>
      <rPr>
        <sz val="9"/>
        <rFont val="Times New Roman"/>
        <family val="1"/>
      </rPr>
      <t>Principal repayments of finance leases</t>
    </r>
  </si>
  <si>
    <r>
      <rPr>
        <sz val="9"/>
        <rFont val="Times New Roman"/>
        <family val="1"/>
      </rPr>
      <t>Principal repayments of financing obligations</t>
    </r>
  </si>
  <si>
    <r>
      <rPr>
        <sz val="9"/>
        <rFont val="Times New Roman"/>
        <family val="1"/>
      </rPr>
      <t>Net cash provided by (used in) financing activities</t>
    </r>
  </si>
  <si>
    <r>
      <rPr>
        <sz val="9"/>
        <rFont val="Times New Roman"/>
        <family val="1"/>
      </rPr>
      <t>Foreign currency effect on cash, cash equivalents, and restricted cash</t>
    </r>
  </si>
  <si>
    <r>
      <rPr>
        <sz val="9"/>
        <rFont val="Times New Roman"/>
        <family val="1"/>
      </rPr>
      <t>Net increase (decrease) in cash, cash equivalents, and restricted cash</t>
    </r>
  </si>
  <si>
    <r>
      <rPr>
        <sz val="9"/>
        <rFont val="Times New Roman"/>
        <family val="1"/>
      </rPr>
      <t>CASH, CASH EQUIVALENTS, AND RESTRICTED CASH, END OF PERIOD</t>
    </r>
  </si>
  <si>
    <r>
      <rPr>
        <sz val="10"/>
        <rFont val="Times New Roman"/>
        <family val="1"/>
      </rPr>
      <t>Net product sales</t>
    </r>
  </si>
  <si>
    <r>
      <rPr>
        <sz val="10"/>
        <rFont val="Times New Roman"/>
        <family val="1"/>
      </rPr>
      <t>Net service sales</t>
    </r>
  </si>
  <si>
    <r>
      <rPr>
        <sz val="10"/>
        <rFont val="Times New Roman"/>
        <family val="1"/>
      </rPr>
      <t>Cost of sales</t>
    </r>
  </si>
  <si>
    <r>
      <rPr>
        <sz val="10"/>
        <rFont val="Times New Roman"/>
        <family val="1"/>
      </rPr>
      <t>Fulfillment</t>
    </r>
  </si>
  <si>
    <r>
      <rPr>
        <sz val="10"/>
        <rFont val="Times New Roman"/>
        <family val="1"/>
      </rPr>
      <t>Technology and content</t>
    </r>
  </si>
  <si>
    <r>
      <rPr>
        <sz val="10"/>
        <rFont val="Times New Roman"/>
        <family val="1"/>
      </rPr>
      <t>Marketing</t>
    </r>
  </si>
  <si>
    <r>
      <rPr>
        <sz val="10"/>
        <rFont val="Times New Roman"/>
        <family val="1"/>
      </rPr>
      <t>General and administrative</t>
    </r>
  </si>
  <si>
    <r>
      <rPr>
        <sz val="10"/>
        <rFont val="Times New Roman"/>
        <family val="1"/>
      </rPr>
      <t>Other operating expense (income), net</t>
    </r>
  </si>
  <si>
    <r>
      <rPr>
        <sz val="10"/>
        <rFont val="Times New Roman"/>
        <family val="1"/>
      </rPr>
      <t>Total operating expenses</t>
    </r>
  </si>
  <si>
    <r>
      <rPr>
        <sz val="10"/>
        <rFont val="Times New Roman"/>
        <family val="1"/>
      </rPr>
      <t>Operating income</t>
    </r>
  </si>
  <si>
    <r>
      <rPr>
        <sz val="10"/>
        <rFont val="Times New Roman"/>
        <family val="1"/>
      </rPr>
      <t>Interest income</t>
    </r>
  </si>
  <si>
    <r>
      <rPr>
        <sz val="10"/>
        <rFont val="Times New Roman"/>
        <family val="1"/>
      </rPr>
      <t>Interest expense</t>
    </r>
  </si>
  <si>
    <r>
      <rPr>
        <sz val="10"/>
        <rFont val="Times New Roman"/>
        <family val="1"/>
      </rPr>
      <t>Other income (expense), net</t>
    </r>
  </si>
  <si>
    <r>
      <rPr>
        <sz val="10"/>
        <rFont val="Times New Roman"/>
        <family val="1"/>
      </rPr>
      <t>Total non-operating income (expense)</t>
    </r>
  </si>
  <si>
    <r>
      <rPr>
        <sz val="10"/>
        <rFont val="Times New Roman"/>
        <family val="1"/>
      </rPr>
      <t>Income before income taxes</t>
    </r>
  </si>
  <si>
    <r>
      <rPr>
        <sz val="10"/>
        <rFont val="Times New Roman"/>
        <family val="1"/>
      </rPr>
      <t>Provision for income taxes</t>
    </r>
  </si>
  <si>
    <r>
      <rPr>
        <sz val="10"/>
        <rFont val="Times New Roman"/>
        <family val="1"/>
      </rPr>
      <t>Equity-method investment activity, net of tax</t>
    </r>
  </si>
  <si>
    <r>
      <rPr>
        <sz val="10"/>
        <rFont val="Times New Roman"/>
        <family val="1"/>
      </rPr>
      <t>Basic earnings per share</t>
    </r>
  </si>
  <si>
    <r>
      <rPr>
        <sz val="10"/>
        <rFont val="Times New Roman"/>
        <family val="1"/>
      </rPr>
      <t>Diluted earnings per share</t>
    </r>
  </si>
  <si>
    <r>
      <rPr>
        <sz val="10"/>
        <rFont val="Times New Roman"/>
        <family val="1"/>
      </rPr>
      <t>Weighted-average shares used in computation of earnings per share:</t>
    </r>
  </si>
  <si>
    <r>
      <rPr>
        <sz val="10"/>
        <rFont val="Times New Roman"/>
        <family val="1"/>
      </rPr>
      <t>Basic</t>
    </r>
  </si>
  <si>
    <r>
      <rPr>
        <sz val="10"/>
        <rFont val="Times New Roman"/>
        <family val="1"/>
      </rPr>
      <t>Diluted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</si>
  <si>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</si>
  <si>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Marketable securities</t>
    </r>
  </si>
  <si>
    <r>
      <rPr>
        <sz val="10"/>
        <rFont val="Times New Roman"/>
        <family val="1"/>
      </rPr>
      <t>Inventories</t>
    </r>
  </si>
  <si>
    <r>
      <rPr>
        <sz val="10"/>
        <rFont val="Times New Roman"/>
        <family val="1"/>
      </rPr>
      <t>Accounts receivable, net and other</t>
    </r>
  </si>
  <si>
    <r>
      <rPr>
        <sz val="10"/>
        <rFont val="Times New Roman"/>
        <family val="1"/>
      </rPr>
      <t>Total current assets</t>
    </r>
  </si>
  <si>
    <r>
      <rPr>
        <sz val="10"/>
        <rFont val="Times New Roman"/>
        <family val="1"/>
      </rPr>
      <t>Property and equipment, net</t>
    </r>
  </si>
  <si>
    <r>
      <rPr>
        <sz val="10"/>
        <rFont val="Times New Roman"/>
        <family val="1"/>
      </rPr>
      <t>Operating leases</t>
    </r>
  </si>
  <si>
    <r>
      <rPr>
        <sz val="10"/>
        <rFont val="Times New Roman"/>
        <family val="1"/>
      </rPr>
      <t>—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</si>
  <si>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</si>
  <si>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Other assets</t>
    </r>
  </si>
  <si>
    <r>
      <rPr>
        <sz val="10"/>
        <rFont val="Times New Roman"/>
        <family val="1"/>
      </rPr>
      <t>Total assets</t>
    </r>
  </si>
  <si>
    <r>
      <rPr>
        <b/>
        <u/>
        <sz val="10"/>
        <rFont val="Times New Roman"/>
        <family val="1"/>
      </rPr>
      <t>LIABILITIES</t>
    </r>
    <r>
      <rPr>
        <u/>
        <sz val="10"/>
        <rFont val="Times New Roman"/>
        <family val="1"/>
      </rPr>
      <t> </t>
    </r>
    <r>
      <rPr>
        <b/>
        <u/>
        <sz val="10"/>
        <rFont val="Times New Roman"/>
        <family val="1"/>
      </rPr>
      <t>AND</t>
    </r>
    <r>
      <rPr>
        <u/>
        <sz val="10"/>
        <rFont val="Times New Roman"/>
        <family val="1"/>
      </rPr>
      <t> </t>
    </r>
    <r>
      <rPr>
        <b/>
        <u/>
        <sz val="10"/>
        <rFont val="Times New Roman"/>
        <family val="1"/>
      </rPr>
      <t>STOCKHOLDERS’</t>
    </r>
    <r>
      <rPr>
        <u/>
        <sz val="10"/>
        <rFont val="Times New Roman"/>
        <family val="1"/>
      </rPr>
      <t> </t>
    </r>
    <r>
      <rPr>
        <b/>
        <u/>
        <sz val="10"/>
        <rFont val="Times New Roman"/>
        <family val="1"/>
      </rPr>
      <t>EQUITY</t>
    </r>
  </si>
  <si>
    <r>
      <rPr>
        <sz val="10"/>
        <rFont val="Times New Roman"/>
        <family val="1"/>
      </rPr>
      <t>Current liabilities:</t>
    </r>
  </si>
  <si>
    <r>
      <rPr>
        <sz val="10"/>
        <rFont val="Times New Roman"/>
        <family val="1"/>
      </rPr>
      <t>Accounts payable</t>
    </r>
  </si>
  <si>
    <r>
      <rPr>
        <sz val="10"/>
        <rFont val="Times New Roman"/>
        <family val="1"/>
      </rPr>
      <t>Accrued expenses and other</t>
    </r>
  </si>
  <si>
    <r>
      <rPr>
        <sz val="10"/>
        <rFont val="Times New Roman"/>
        <family val="1"/>
      </rPr>
      <t>Unearned revenue</t>
    </r>
  </si>
  <si>
    <r>
      <rPr>
        <sz val="10"/>
        <rFont val="Times New Roman"/>
        <family val="1"/>
      </rPr>
      <t>Total current liabilities</t>
    </r>
  </si>
  <si>
    <r>
      <rPr>
        <sz val="10"/>
        <rFont val="Times New Roman"/>
        <family val="1"/>
      </rPr>
      <t>Long-term lease liabilities</t>
    </r>
  </si>
  <si>
    <r>
      <rPr>
        <sz val="10"/>
        <rFont val="Times New Roman"/>
        <family val="1"/>
      </rPr>
      <t>Long-term debt</t>
    </r>
  </si>
  <si>
    <r>
      <rPr>
        <sz val="10"/>
        <rFont val="Times New Roman"/>
        <family val="1"/>
      </rPr>
      <t xml:space="preserve">Other long-term liabilities
</t>
    </r>
    <r>
      <rPr>
        <sz val="10"/>
        <rFont val="Times New Roman"/>
        <family val="1"/>
      </rPr>
      <t>Commitments and contingencies (Note 7)</t>
    </r>
  </si>
  <si>
    <r>
      <rPr>
        <sz val="10"/>
        <rFont val="Times New Roman"/>
        <family val="1"/>
      </rPr>
      <t xml:space="preserve">Preferred stock, $0.01 par value: Authorized shares — 500
</t>
    </r>
    <r>
      <rPr>
        <vertAlign val="superscript"/>
        <sz val="10"/>
        <rFont val="Times New Roman"/>
        <family val="1"/>
      </rPr>
      <t xml:space="preserve">Issued and outstanding shares — none                                                                                               </t>
    </r>
    <r>
      <rPr>
        <sz val="10"/>
        <rFont val="Times New Roman"/>
        <family val="1"/>
      </rPr>
      <t xml:space="preserve">—                        —
</t>
    </r>
    <r>
      <rPr>
        <sz val="10"/>
        <rFont val="Times New Roman"/>
        <family val="1"/>
      </rPr>
      <t>Common stock, $0.01 par value:</t>
    </r>
  </si>
  <si>
    <r>
      <rPr>
        <sz val="10"/>
        <rFont val="Times New Roman"/>
        <family val="1"/>
      </rPr>
      <t>Authorized shares — 5,000</t>
    </r>
  </si>
  <si>
    <r>
      <rPr>
        <sz val="10"/>
        <rFont val="Times New Roman"/>
        <family val="1"/>
      </rPr>
      <t>Issued shares — 514 and 521</t>
    </r>
  </si>
  <si>
    <r>
      <rPr>
        <sz val="10"/>
        <rFont val="Times New Roman"/>
        <family val="1"/>
      </rPr>
      <t>Outstanding shares — 491 and 498</t>
    </r>
  </si>
  <si>
    <r>
      <rPr>
        <sz val="10"/>
        <rFont val="Times New Roman"/>
        <family val="1"/>
      </rPr>
      <t>Treasury stock, at cost</t>
    </r>
  </si>
  <si>
    <r>
      <rPr>
        <sz val="10"/>
        <rFont val="Times New Roman"/>
        <family val="1"/>
      </rPr>
      <t>Additional paid-in capital</t>
    </r>
  </si>
  <si>
    <r>
      <rPr>
        <sz val="10"/>
        <rFont val="Times New Roman"/>
        <family val="1"/>
      </rPr>
      <t>Accumulated other comprehensive income (loss)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</si>
  <si>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</si>
  <si>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Total liabilities and stockholders’ equity</t>
    </r>
  </si>
  <si>
    <t>Stockholders’ equity:</t>
  </si>
  <si>
    <t>Total stockholders’ equity</t>
  </si>
  <si>
    <r>
      <rPr>
        <b/>
        <sz val="10"/>
        <rFont val="Times New Roman"/>
        <family val="1"/>
      </rPr>
      <t>Total net sales</t>
    </r>
    <r>
      <rPr>
        <sz val="10"/>
        <rFont val="Times New Roman"/>
        <family val="1"/>
      </rPr>
      <t xml:space="preserve">
Operating expenses:</t>
    </r>
  </si>
  <si>
    <t>Amazon.com, Inc.</t>
  </si>
  <si>
    <t>Net income</t>
  </si>
  <si>
    <t>Amazon.com,Inc.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</si>
</sst>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"/>
    <numFmt numFmtId="170" formatCode="\$\ #,##0"/>
    <numFmt numFmtId="171" formatCode="0_);\(0\)"/>
    <numFmt numFmtId="172" formatCode="\$\ 0.00"/>
    <numFmt numFmtId="176" formatCode="0.0000"/>
    <numFmt numFmtId="177" formatCode="0.000"/>
    <numFmt numFmtId="178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name val="Times New Roman"/>
    </font>
    <font>
      <sz val="9"/>
      <name val="Times New Roman"/>
      <family val="1"/>
    </font>
    <font>
      <sz val="9"/>
      <color rgb="FF000000"/>
      <name val="Times New Roman"/>
      <family val="2"/>
    </font>
    <font>
      <sz val="10"/>
      <name val="Times New Roman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2" fillId="0" borderId="0" xfId="0" applyFont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170" fontId="13" fillId="0" borderId="0" xfId="0" applyNumberFormat="1" applyFont="1" applyAlignment="1">
      <alignment horizontal="left" vertical="top" shrinkToFit="1"/>
    </xf>
    <xf numFmtId="170" fontId="13" fillId="0" borderId="0" xfId="0" applyNumberFormat="1" applyFont="1" applyAlignment="1">
      <alignment horizontal="left" vertical="top" shrinkToFit="1"/>
    </xf>
    <xf numFmtId="170" fontId="13" fillId="0" borderId="4" xfId="0" applyNumberFormat="1" applyFont="1" applyBorder="1" applyAlignment="1">
      <alignment horizontal="left" vertical="top" shrinkToFit="1"/>
    </xf>
    <xf numFmtId="172" fontId="13" fillId="0" borderId="4" xfId="0" applyNumberFormat="1" applyFont="1" applyBorder="1" applyAlignment="1">
      <alignment horizontal="left" vertical="top" shrinkToFit="1"/>
    </xf>
    <xf numFmtId="172" fontId="13" fillId="0" borderId="4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  <xf numFmtId="3" fontId="13" fillId="0" borderId="2" xfId="0" applyNumberFormat="1" applyFont="1" applyBorder="1" applyAlignment="1">
      <alignment horizontal="left" vertical="top" shrinkToFit="1"/>
    </xf>
    <xf numFmtId="3" fontId="13" fillId="0" borderId="2" xfId="0" applyNumberFormat="1" applyFont="1" applyBorder="1" applyAlignment="1">
      <alignment horizontal="left" vertical="top" shrinkToFit="1"/>
    </xf>
    <xf numFmtId="0" fontId="12" fillId="0" borderId="0" xfId="0" applyFont="1" applyAlignment="1">
      <alignment horizontal="left" vertical="top" wrapText="1"/>
    </xf>
    <xf numFmtId="3" fontId="18" fillId="0" borderId="3" xfId="0" applyNumberFormat="1" applyFont="1" applyBorder="1" applyAlignment="1">
      <alignment horizontal="left" vertical="top" shrinkToFit="1"/>
    </xf>
    <xf numFmtId="3" fontId="18" fillId="0" borderId="3" xfId="0" applyNumberFormat="1" applyFont="1" applyBorder="1" applyAlignment="1">
      <alignment horizontal="left" vertical="top" shrinkToFit="1"/>
    </xf>
    <xf numFmtId="3" fontId="13" fillId="0" borderId="0" xfId="0" applyNumberFormat="1" applyFont="1" applyAlignment="1">
      <alignment horizontal="left" vertical="top" shrinkToFit="1"/>
    </xf>
    <xf numFmtId="3" fontId="13" fillId="0" borderId="0" xfId="0" applyNumberFormat="1" applyFont="1" applyAlignment="1">
      <alignment horizontal="left" vertical="top" shrinkToFit="1"/>
    </xf>
    <xf numFmtId="1" fontId="13" fillId="0" borderId="2" xfId="0" applyNumberFormat="1" applyFont="1" applyBorder="1" applyAlignment="1">
      <alignment horizontal="left" vertical="top" shrinkToFit="1"/>
    </xf>
    <xf numFmtId="1" fontId="13" fillId="0" borderId="2" xfId="0" applyNumberFormat="1" applyFont="1" applyBorder="1" applyAlignment="1">
      <alignment horizontal="left" vertical="top" shrinkToFit="1"/>
    </xf>
    <xf numFmtId="3" fontId="13" fillId="0" borderId="4" xfId="0" applyNumberFormat="1" applyFont="1" applyBorder="1" applyAlignment="1">
      <alignment horizontal="left" vertical="top" shrinkToFit="1"/>
    </xf>
    <xf numFmtId="3" fontId="13" fillId="0" borderId="4" xfId="0" applyNumberFormat="1" applyFont="1" applyBorder="1" applyAlignment="1">
      <alignment horizontal="left" vertical="top" shrinkToFit="1"/>
    </xf>
    <xf numFmtId="3" fontId="13" fillId="0" borderId="3" xfId="0" applyNumberFormat="1" applyFont="1" applyBorder="1" applyAlignment="1">
      <alignment horizontal="left" vertical="top" shrinkToFit="1"/>
    </xf>
    <xf numFmtId="3" fontId="13" fillId="0" borderId="3" xfId="0" applyNumberFormat="1" applyFont="1" applyBorder="1" applyAlignment="1">
      <alignment horizontal="left" vertical="top" shrinkToFit="1"/>
    </xf>
    <xf numFmtId="1" fontId="13" fillId="0" borderId="0" xfId="0" applyNumberFormat="1" applyFont="1" applyAlignment="1">
      <alignment horizontal="left" vertical="top" shrinkToFit="1"/>
    </xf>
    <xf numFmtId="1" fontId="13" fillId="0" borderId="0" xfId="0" applyNumberFormat="1" applyFont="1" applyAlignment="1">
      <alignment horizontal="left" vertical="top" shrinkToFit="1"/>
    </xf>
    <xf numFmtId="171" fontId="13" fillId="0" borderId="0" xfId="0" applyNumberFormat="1" applyFont="1" applyAlignment="1">
      <alignment horizontal="left" vertical="top" shrinkToFit="1"/>
    </xf>
    <xf numFmtId="37" fontId="13" fillId="0" borderId="0" xfId="0" applyNumberFormat="1" applyFont="1" applyAlignment="1">
      <alignment horizontal="left" vertical="top" shrinkToFit="1"/>
    </xf>
    <xf numFmtId="37" fontId="13" fillId="0" borderId="0" xfId="0" applyNumberFormat="1" applyFont="1" applyAlignment="1">
      <alignment horizontal="left" vertical="top" shrinkToFit="1"/>
    </xf>
    <xf numFmtId="171" fontId="13" fillId="0" borderId="2" xfId="0" applyNumberFormat="1" applyFont="1" applyBorder="1" applyAlignment="1">
      <alignment horizontal="left" vertical="top" shrinkToFit="1"/>
    </xf>
    <xf numFmtId="0" fontId="2" fillId="0" borderId="1" xfId="0" applyFont="1" applyBorder="1" applyAlignment="1">
      <alignment horizontal="left"/>
    </xf>
    <xf numFmtId="171" fontId="13" fillId="0" borderId="4" xfId="0" applyNumberFormat="1" applyFont="1" applyBorder="1" applyAlignment="1">
      <alignment horizontal="left" vertical="top" shrinkToFit="1"/>
    </xf>
    <xf numFmtId="37" fontId="13" fillId="0" borderId="4" xfId="0" applyNumberFormat="1" applyFont="1" applyBorder="1" applyAlignment="1">
      <alignment horizontal="left" vertical="top" shrinkToFit="1"/>
    </xf>
    <xf numFmtId="171" fontId="13" fillId="0" borderId="4" xfId="0" applyNumberFormat="1" applyFont="1" applyBorder="1" applyAlignment="1">
      <alignment horizontal="left" vertical="top" shrinkToFit="1"/>
    </xf>
    <xf numFmtId="171" fontId="13" fillId="0" borderId="2" xfId="0" applyNumberFormat="1" applyFont="1" applyBorder="1" applyAlignment="1">
      <alignment horizontal="left" vertical="top" shrinkToFit="1"/>
    </xf>
    <xf numFmtId="1" fontId="13" fillId="0" borderId="4" xfId="0" applyNumberFormat="1" applyFont="1" applyBorder="1" applyAlignment="1">
      <alignment horizontal="left" vertical="top" shrinkToFit="1"/>
    </xf>
    <xf numFmtId="1" fontId="13" fillId="0" borderId="4" xfId="0" applyNumberFormat="1" applyFont="1" applyBorder="1" applyAlignment="1">
      <alignment horizontal="left" vertical="top" shrinkToFit="1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3" fontId="13" fillId="0" borderId="0" xfId="0" applyNumberFormat="1" applyFont="1" applyBorder="1" applyAlignment="1">
      <alignment horizontal="left" vertical="top" shrinkToFit="1"/>
    </xf>
    <xf numFmtId="0" fontId="17" fillId="0" borderId="5" xfId="0" applyFont="1" applyBorder="1" applyAlignment="1">
      <alignment horizontal="left" vertical="top" wrapText="1"/>
    </xf>
    <xf numFmtId="3" fontId="18" fillId="0" borderId="4" xfId="0" applyNumberFormat="1" applyFont="1" applyBorder="1" applyAlignment="1">
      <alignment horizontal="left" vertical="top" shrinkToFit="1"/>
    </xf>
    <xf numFmtId="0" fontId="11" fillId="0" borderId="6" xfId="0" applyFont="1" applyBorder="1" applyAlignment="1">
      <alignment horizontal="left" vertical="top" wrapText="1"/>
    </xf>
    <xf numFmtId="170" fontId="13" fillId="0" borderId="0" xfId="0" applyNumberFormat="1" applyFont="1" applyBorder="1" applyAlignment="1">
      <alignment horizontal="left" vertical="top" shrinkToFit="1"/>
    </xf>
    <xf numFmtId="164" fontId="0" fillId="0" borderId="0" xfId="1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170" fontId="10" fillId="0" borderId="0" xfId="0" applyNumberFormat="1" applyFont="1" applyAlignment="1">
      <alignment horizontal="left" vertical="top" shrinkToFit="1"/>
    </xf>
    <xf numFmtId="170" fontId="10" fillId="0" borderId="0" xfId="0" applyNumberFormat="1" applyFont="1" applyAlignment="1">
      <alignment horizontal="left" vertical="top" shrinkToFit="1"/>
    </xf>
    <xf numFmtId="3" fontId="10" fillId="0" borderId="0" xfId="0" applyNumberFormat="1" applyFont="1" applyAlignment="1">
      <alignment horizontal="left" vertical="top" shrinkToFit="1"/>
    </xf>
    <xf numFmtId="3" fontId="10" fillId="0" borderId="0" xfId="0" applyNumberFormat="1" applyFont="1" applyAlignment="1">
      <alignment horizontal="left" vertical="top" shrinkToFit="1"/>
    </xf>
    <xf numFmtId="3" fontId="10" fillId="0" borderId="0" xfId="0" applyNumberFormat="1" applyFont="1" applyAlignment="1">
      <alignment horizontal="left" vertical="center" shrinkToFit="1"/>
    </xf>
    <xf numFmtId="3" fontId="10" fillId="0" borderId="0" xfId="0" applyNumberFormat="1" applyFont="1" applyAlignment="1">
      <alignment horizontal="left" vertical="center" shrinkToFit="1"/>
    </xf>
    <xf numFmtId="1" fontId="10" fillId="0" borderId="0" xfId="0" applyNumberFormat="1" applyFont="1" applyAlignment="1">
      <alignment horizontal="left" vertical="top" shrinkToFit="1"/>
    </xf>
    <xf numFmtId="1" fontId="10" fillId="0" borderId="0" xfId="0" applyNumberFormat="1" applyFont="1" applyAlignment="1">
      <alignment horizontal="left" vertical="top" shrinkToFit="1"/>
    </xf>
    <xf numFmtId="171" fontId="10" fillId="0" borderId="0" xfId="0" applyNumberFormat="1" applyFont="1" applyAlignment="1">
      <alignment horizontal="left" vertical="top" shrinkToFit="1"/>
    </xf>
    <xf numFmtId="171" fontId="10" fillId="0" borderId="0" xfId="0" applyNumberFormat="1" applyFont="1" applyAlignment="1">
      <alignment horizontal="left" vertical="top" shrinkToFit="1"/>
    </xf>
    <xf numFmtId="37" fontId="10" fillId="0" borderId="0" xfId="0" applyNumberFormat="1" applyFont="1" applyAlignment="1">
      <alignment horizontal="left" vertical="top" shrinkToFit="1"/>
    </xf>
    <xf numFmtId="37" fontId="10" fillId="0" borderId="0" xfId="0" applyNumberFormat="1" applyFont="1" applyAlignment="1">
      <alignment horizontal="left" vertical="top" shrinkToFit="1"/>
    </xf>
    <xf numFmtId="1" fontId="10" fillId="0" borderId="2" xfId="0" applyNumberFormat="1" applyFont="1" applyBorder="1" applyAlignment="1">
      <alignment horizontal="left" vertical="top" shrinkToFit="1"/>
    </xf>
    <xf numFmtId="3" fontId="10" fillId="0" borderId="2" xfId="0" applyNumberFormat="1" applyFont="1" applyBorder="1" applyAlignment="1">
      <alignment horizontal="left" vertical="top" shrinkToFit="1"/>
    </xf>
    <xf numFmtId="3" fontId="10" fillId="0" borderId="2" xfId="0" applyNumberFormat="1" applyFont="1" applyBorder="1" applyAlignment="1">
      <alignment horizontal="left" vertical="top" shrinkToFit="1"/>
    </xf>
    <xf numFmtId="3" fontId="10" fillId="0" borderId="3" xfId="0" applyNumberFormat="1" applyFont="1" applyBorder="1" applyAlignment="1">
      <alignment horizontal="left" vertical="top" shrinkToFit="1"/>
    </xf>
    <xf numFmtId="3" fontId="10" fillId="0" borderId="3" xfId="0" applyNumberFormat="1" applyFont="1" applyBorder="1" applyAlignment="1">
      <alignment horizontal="left" vertical="top" shrinkToFit="1"/>
    </xf>
    <xf numFmtId="37" fontId="10" fillId="0" borderId="2" xfId="0" applyNumberFormat="1" applyFont="1" applyBorder="1" applyAlignment="1">
      <alignment horizontal="left" vertical="top" shrinkToFit="1"/>
    </xf>
    <xf numFmtId="37" fontId="10" fillId="0" borderId="2" xfId="0" applyNumberFormat="1" applyFont="1" applyBorder="1" applyAlignment="1">
      <alignment horizontal="left" vertical="top" shrinkToFit="1"/>
    </xf>
    <xf numFmtId="37" fontId="10" fillId="0" borderId="3" xfId="0" applyNumberFormat="1" applyFont="1" applyBorder="1" applyAlignment="1">
      <alignment horizontal="left" vertical="top" shrinkToFit="1"/>
    </xf>
    <xf numFmtId="37" fontId="10" fillId="0" borderId="3" xfId="0" applyNumberFormat="1" applyFont="1" applyBorder="1" applyAlignment="1">
      <alignment horizontal="left" vertical="top" shrinkToFit="1"/>
    </xf>
    <xf numFmtId="171" fontId="10" fillId="0" borderId="2" xfId="0" applyNumberFormat="1" applyFont="1" applyBorder="1" applyAlignment="1">
      <alignment horizontal="left" vertical="top" shrinkToFit="1"/>
    </xf>
    <xf numFmtId="171" fontId="10" fillId="0" borderId="2" xfId="0" applyNumberFormat="1" applyFont="1" applyBorder="1" applyAlignment="1">
      <alignment horizontal="left" vertical="top" shrinkToFit="1"/>
    </xf>
    <xf numFmtId="1" fontId="10" fillId="0" borderId="2" xfId="0" applyNumberFormat="1" applyFont="1" applyBorder="1" applyAlignment="1">
      <alignment horizontal="left" vertical="top" shrinkToFit="1"/>
    </xf>
    <xf numFmtId="3" fontId="10" fillId="0" borderId="4" xfId="0" applyNumberFormat="1" applyFont="1" applyBorder="1" applyAlignment="1">
      <alignment horizontal="left" vertical="top" shrinkToFit="1"/>
    </xf>
    <xf numFmtId="3" fontId="10" fillId="0" borderId="4" xfId="0" applyNumberFormat="1" applyFont="1" applyBorder="1" applyAlignment="1">
      <alignment horizontal="left" vertical="top" shrinkToFit="1"/>
    </xf>
    <xf numFmtId="170" fontId="10" fillId="0" borderId="4" xfId="0" applyNumberFormat="1" applyFont="1" applyBorder="1" applyAlignment="1">
      <alignment horizontal="left" vertical="top" shrinkToFit="1"/>
    </xf>
    <xf numFmtId="170" fontId="10" fillId="0" borderId="4" xfId="0" applyNumberFormat="1" applyFont="1" applyBorder="1" applyAlignment="1">
      <alignment horizontal="left" vertical="top" shrinkToFit="1"/>
    </xf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170" fontId="18" fillId="0" borderId="4" xfId="0" applyNumberFormat="1" applyFont="1" applyBorder="1" applyAlignment="1">
      <alignment horizontal="left" vertical="top" shrinkToFit="1"/>
    </xf>
    <xf numFmtId="170" fontId="18" fillId="0" borderId="4" xfId="0" applyNumberFormat="1" applyFont="1" applyBorder="1" applyAlignment="1">
      <alignment horizontal="left" vertical="top" shrinkToFit="1"/>
    </xf>
    <xf numFmtId="176" fontId="0" fillId="0" borderId="0" xfId="0" applyNumberFormat="1"/>
    <xf numFmtId="177" fontId="0" fillId="0" borderId="0" xfId="0" applyNumberFormat="1"/>
    <xf numFmtId="2" fontId="0" fillId="0" borderId="0" xfId="0" applyNumberFormat="1"/>
    <xf numFmtId="9" fontId="0" fillId="0" borderId="0" xfId="3" applyFont="1"/>
    <xf numFmtId="178" fontId="0" fillId="0" borderId="0" xfId="3" applyNumberFormat="1" applyFont="1"/>
    <xf numFmtId="10" fontId="0" fillId="0" borderId="0" xfId="3" applyNumberFormat="1" applyFont="1"/>
    <xf numFmtId="0" fontId="19" fillId="0" borderId="0" xfId="0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61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59</v>
      </c>
    </row>
    <row r="8" spans="1:1" x14ac:dyDescent="0.3">
      <c r="A8" s="2" t="s">
        <v>60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workbookViewId="0">
      <selection activeCell="G17" sqref="G17"/>
    </sheetView>
  </sheetViews>
  <sheetFormatPr defaultRowHeight="14.4" x14ac:dyDescent="0.3"/>
  <cols>
    <col min="1" max="1" width="59" style="30" customWidth="1"/>
    <col min="2" max="3" width="11.5546875" style="30" bestFit="1" customWidth="1"/>
    <col min="4" max="4" width="11.6640625" style="30" bestFit="1" customWidth="1"/>
    <col min="5" max="16384" width="8.88671875" style="30"/>
  </cols>
  <sheetData>
    <row r="1" spans="1:10" ht="60" customHeight="1" x14ac:dyDescent="0.3">
      <c r="A1" s="28" t="s">
        <v>148</v>
      </c>
      <c r="B1" s="29" t="s">
        <v>9</v>
      </c>
      <c r="C1" s="29"/>
      <c r="D1" s="29"/>
      <c r="E1" s="29"/>
      <c r="F1" s="29"/>
      <c r="G1" s="29"/>
      <c r="H1" s="29"/>
      <c r="I1" s="29"/>
      <c r="J1" s="29"/>
    </row>
    <row r="2" spans="1:10" x14ac:dyDescent="0.3">
      <c r="A2" s="31" t="s">
        <v>10</v>
      </c>
      <c r="B2" s="31"/>
      <c r="C2" s="31"/>
      <c r="D2" s="31"/>
    </row>
    <row r="3" spans="1:10" x14ac:dyDescent="0.3">
      <c r="B3" s="15" t="s">
        <v>56</v>
      </c>
      <c r="C3" s="15"/>
      <c r="D3" s="15"/>
    </row>
    <row r="4" spans="1:10" x14ac:dyDescent="0.3">
      <c r="B4" s="14">
        <v>2017</v>
      </c>
      <c r="C4" s="14">
        <v>2018</v>
      </c>
      <c r="D4" s="14">
        <v>2019</v>
      </c>
    </row>
    <row r="5" spans="1:10" x14ac:dyDescent="0.3">
      <c r="A5" s="32" t="s">
        <v>94</v>
      </c>
      <c r="B5" s="18">
        <v>118573</v>
      </c>
      <c r="C5" s="18">
        <v>141915</v>
      </c>
      <c r="D5" s="19">
        <v>160408</v>
      </c>
      <c r="E5" s="19"/>
    </row>
    <row r="6" spans="1:10" x14ac:dyDescent="0.3">
      <c r="A6" s="32" t="s">
        <v>95</v>
      </c>
      <c r="B6" s="33">
        <v>59293</v>
      </c>
      <c r="C6" s="33">
        <v>90972</v>
      </c>
      <c r="D6" s="34">
        <v>120114</v>
      </c>
      <c r="E6" s="34"/>
    </row>
    <row r="7" spans="1:10" ht="26.4" x14ac:dyDescent="0.3">
      <c r="A7" s="35" t="s">
        <v>147</v>
      </c>
      <c r="B7" s="36">
        <v>177866</v>
      </c>
      <c r="C7" s="36">
        <v>232887</v>
      </c>
      <c r="D7" s="37">
        <v>280522</v>
      </c>
      <c r="E7" s="37"/>
    </row>
    <row r="8" spans="1:10" x14ac:dyDescent="0.3">
      <c r="A8" s="32" t="s">
        <v>96</v>
      </c>
      <c r="B8" s="38">
        <v>111934</v>
      </c>
      <c r="C8" s="38">
        <v>139156</v>
      </c>
      <c r="D8" s="39">
        <v>165536</v>
      </c>
      <c r="E8" s="39"/>
    </row>
    <row r="9" spans="1:10" x14ac:dyDescent="0.3">
      <c r="A9" s="32" t="s">
        <v>97</v>
      </c>
      <c r="B9" s="38">
        <v>25249</v>
      </c>
      <c r="C9" s="38">
        <v>34027</v>
      </c>
      <c r="D9" s="39">
        <v>40232</v>
      </c>
      <c r="E9" s="39"/>
    </row>
    <row r="10" spans="1:10" x14ac:dyDescent="0.3">
      <c r="A10" s="32" t="s">
        <v>98</v>
      </c>
      <c r="B10" s="38">
        <v>22620</v>
      </c>
      <c r="C10" s="38">
        <v>28837</v>
      </c>
      <c r="D10" s="39">
        <v>35931</v>
      </c>
      <c r="E10" s="39"/>
    </row>
    <row r="11" spans="1:10" x14ac:dyDescent="0.3">
      <c r="A11" s="32" t="s">
        <v>99</v>
      </c>
      <c r="B11" s="38">
        <v>10069</v>
      </c>
      <c r="C11" s="38">
        <v>13814</v>
      </c>
      <c r="D11" s="39">
        <v>18878</v>
      </c>
      <c r="E11" s="39"/>
    </row>
    <row r="12" spans="1:10" x14ac:dyDescent="0.3">
      <c r="A12" s="32" t="s">
        <v>100</v>
      </c>
      <c r="B12" s="38">
        <v>3674</v>
      </c>
      <c r="C12" s="38">
        <v>4336</v>
      </c>
      <c r="D12" s="39">
        <v>5203</v>
      </c>
      <c r="E12" s="39"/>
    </row>
    <row r="13" spans="1:10" x14ac:dyDescent="0.3">
      <c r="A13" s="32" t="s">
        <v>101</v>
      </c>
      <c r="B13" s="40">
        <v>214</v>
      </c>
      <c r="C13" s="40">
        <v>296</v>
      </c>
      <c r="D13" s="41">
        <v>201</v>
      </c>
      <c r="E13" s="41"/>
    </row>
    <row r="14" spans="1:10" x14ac:dyDescent="0.3">
      <c r="A14" s="32" t="s">
        <v>102</v>
      </c>
      <c r="B14" s="42">
        <v>173760</v>
      </c>
      <c r="C14" s="42">
        <v>220466</v>
      </c>
      <c r="D14" s="43">
        <v>265981</v>
      </c>
      <c r="E14" s="43"/>
    </row>
    <row r="15" spans="1:10" x14ac:dyDescent="0.3">
      <c r="A15" s="32" t="s">
        <v>103</v>
      </c>
      <c r="B15" s="44">
        <v>4106</v>
      </c>
      <c r="C15" s="44">
        <v>12421</v>
      </c>
      <c r="D15" s="45">
        <v>14541</v>
      </c>
      <c r="E15" s="45"/>
    </row>
    <row r="16" spans="1:10" x14ac:dyDescent="0.3">
      <c r="A16" s="32" t="s">
        <v>104</v>
      </c>
      <c r="B16" s="46">
        <v>202</v>
      </c>
      <c r="C16" s="46">
        <v>440</v>
      </c>
      <c r="D16" s="47">
        <v>832</v>
      </c>
      <c r="E16" s="47"/>
    </row>
    <row r="17" spans="1:5" x14ac:dyDescent="0.3">
      <c r="A17" s="32" t="s">
        <v>105</v>
      </c>
      <c r="B17" s="48">
        <v>-848</v>
      </c>
      <c r="C17" s="49">
        <v>-1417</v>
      </c>
      <c r="D17" s="50">
        <v>-1600</v>
      </c>
      <c r="E17" s="50"/>
    </row>
    <row r="18" spans="1:5" s="52" customFormat="1" x14ac:dyDescent="0.3">
      <c r="A18" s="32" t="s">
        <v>106</v>
      </c>
      <c r="B18" s="40">
        <v>346</v>
      </c>
      <c r="C18" s="51">
        <v>-183</v>
      </c>
      <c r="D18" s="41">
        <v>203</v>
      </c>
      <c r="E18" s="41"/>
    </row>
    <row r="19" spans="1:5" x14ac:dyDescent="0.3">
      <c r="A19" s="32" t="s">
        <v>107</v>
      </c>
      <c r="B19" s="53">
        <v>-300</v>
      </c>
      <c r="C19" s="54">
        <v>-1160</v>
      </c>
      <c r="D19" s="55">
        <v>-565</v>
      </c>
      <c r="E19" s="55"/>
    </row>
    <row r="20" spans="1:5" x14ac:dyDescent="0.3">
      <c r="A20" s="32" t="s">
        <v>108</v>
      </c>
      <c r="B20" s="44">
        <v>3806</v>
      </c>
      <c r="C20" s="44">
        <v>11261</v>
      </c>
      <c r="D20" s="45">
        <v>13976</v>
      </c>
      <c r="E20" s="45"/>
    </row>
    <row r="21" spans="1:5" x14ac:dyDescent="0.3">
      <c r="A21" s="32" t="s">
        <v>109</v>
      </c>
      <c r="B21" s="48">
        <v>-769</v>
      </c>
      <c r="C21" s="49">
        <v>-1197</v>
      </c>
      <c r="D21" s="50">
        <v>-2374</v>
      </c>
      <c r="E21" s="50"/>
    </row>
    <row r="22" spans="1:5" x14ac:dyDescent="0.3">
      <c r="A22" s="32" t="s">
        <v>110</v>
      </c>
      <c r="B22" s="51">
        <v>-4</v>
      </c>
      <c r="C22" s="40">
        <v>9</v>
      </c>
      <c r="D22" s="56">
        <v>-14</v>
      </c>
      <c r="E22" s="56"/>
    </row>
    <row r="23" spans="1:5" x14ac:dyDescent="0.3">
      <c r="A23" s="60" t="s">
        <v>149</v>
      </c>
      <c r="B23" s="98">
        <v>3033</v>
      </c>
      <c r="C23" s="98">
        <v>10073</v>
      </c>
      <c r="D23" s="99">
        <v>11588</v>
      </c>
      <c r="E23" s="99"/>
    </row>
    <row r="24" spans="1:5" x14ac:dyDescent="0.3">
      <c r="A24" s="32" t="s">
        <v>111</v>
      </c>
      <c r="B24" s="21">
        <v>6.32</v>
      </c>
      <c r="C24" s="21">
        <v>20.68</v>
      </c>
      <c r="D24" s="22">
        <v>23.46</v>
      </c>
      <c r="E24" s="22"/>
    </row>
    <row r="25" spans="1:5" x14ac:dyDescent="0.3">
      <c r="A25" s="32" t="s">
        <v>112</v>
      </c>
      <c r="B25" s="21">
        <v>6.15</v>
      </c>
      <c r="C25" s="21">
        <v>20.14</v>
      </c>
      <c r="D25" s="22">
        <v>23.01</v>
      </c>
      <c r="E25" s="22"/>
    </row>
    <row r="26" spans="1:5" x14ac:dyDescent="0.3">
      <c r="A26" s="32" t="s">
        <v>113</v>
      </c>
      <c r="B26" s="23"/>
      <c r="C26" s="23"/>
      <c r="D26" s="24"/>
      <c r="E26" s="24"/>
    </row>
    <row r="27" spans="1:5" x14ac:dyDescent="0.3">
      <c r="A27" s="32" t="s">
        <v>114</v>
      </c>
      <c r="B27" s="40">
        <v>480</v>
      </c>
      <c r="C27" s="40">
        <v>487</v>
      </c>
      <c r="D27" s="41">
        <v>494</v>
      </c>
      <c r="E27" s="41"/>
    </row>
    <row r="28" spans="1:5" x14ac:dyDescent="0.3">
      <c r="A28" s="32" t="s">
        <v>115</v>
      </c>
      <c r="B28" s="57">
        <v>493</v>
      </c>
      <c r="C28" s="57">
        <v>500</v>
      </c>
      <c r="D28" s="58">
        <v>504</v>
      </c>
      <c r="E28" s="58"/>
    </row>
    <row r="31" spans="1:5" x14ac:dyDescent="0.3">
      <c r="A31" s="31" t="s">
        <v>12</v>
      </c>
      <c r="B31" s="31"/>
      <c r="C31" s="31"/>
      <c r="D31" s="31"/>
    </row>
    <row r="32" spans="1:5" x14ac:dyDescent="0.3">
      <c r="B32" s="15" t="s">
        <v>57</v>
      </c>
      <c r="C32" s="15"/>
      <c r="D32" s="15"/>
    </row>
    <row r="33" spans="1:4" x14ac:dyDescent="0.3">
      <c r="B33" s="14"/>
      <c r="C33" s="14"/>
      <c r="D33" s="14"/>
    </row>
    <row r="34" spans="1:4" x14ac:dyDescent="0.3">
      <c r="B34" s="14">
        <v>2017</v>
      </c>
      <c r="C34" s="14">
        <v>2019</v>
      </c>
      <c r="D34" s="14">
        <v>2018</v>
      </c>
    </row>
    <row r="35" spans="1:4" x14ac:dyDescent="0.3">
      <c r="A35" s="32" t="s">
        <v>116</v>
      </c>
      <c r="B35" s="18">
        <v>20522</v>
      </c>
      <c r="C35" s="18">
        <v>36092</v>
      </c>
      <c r="D35" s="18">
        <v>31750</v>
      </c>
    </row>
    <row r="36" spans="1:4" x14ac:dyDescent="0.3">
      <c r="A36" s="32" t="s">
        <v>117</v>
      </c>
      <c r="B36" s="38">
        <v>10464</v>
      </c>
      <c r="C36" s="38">
        <v>18929</v>
      </c>
      <c r="D36" s="38">
        <v>9500</v>
      </c>
    </row>
    <row r="37" spans="1:4" x14ac:dyDescent="0.3">
      <c r="A37" s="32" t="s">
        <v>118</v>
      </c>
      <c r="B37" s="38">
        <v>16047</v>
      </c>
      <c r="C37" s="38">
        <v>20497</v>
      </c>
      <c r="D37" s="38">
        <v>17174</v>
      </c>
    </row>
    <row r="38" spans="1:4" x14ac:dyDescent="0.3">
      <c r="A38" s="32" t="s">
        <v>119</v>
      </c>
      <c r="B38" s="33">
        <v>13164</v>
      </c>
      <c r="C38" s="33">
        <v>20816</v>
      </c>
      <c r="D38" s="33">
        <v>16677</v>
      </c>
    </row>
    <row r="39" spans="1:4" x14ac:dyDescent="0.3">
      <c r="A39" s="32" t="s">
        <v>120</v>
      </c>
      <c r="B39" s="44">
        <v>60197</v>
      </c>
      <c r="C39" s="44">
        <v>96334</v>
      </c>
      <c r="D39" s="44">
        <v>75101</v>
      </c>
    </row>
    <row r="40" spans="1:4" x14ac:dyDescent="0.3">
      <c r="A40" s="32" t="s">
        <v>121</v>
      </c>
      <c r="B40" s="38">
        <v>48866</v>
      </c>
      <c r="C40" s="38">
        <v>72705</v>
      </c>
      <c r="D40" s="38">
        <v>61797</v>
      </c>
    </row>
    <row r="41" spans="1:4" x14ac:dyDescent="0.3">
      <c r="A41" s="32" t="s">
        <v>122</v>
      </c>
      <c r="C41" s="38">
        <v>25141</v>
      </c>
      <c r="D41" s="32" t="s">
        <v>123</v>
      </c>
    </row>
    <row r="42" spans="1:4" x14ac:dyDescent="0.3">
      <c r="A42" s="32" t="s">
        <v>124</v>
      </c>
      <c r="B42" s="38">
        <v>13350</v>
      </c>
      <c r="C42" s="38">
        <v>14754</v>
      </c>
      <c r="D42" s="38">
        <v>14548</v>
      </c>
    </row>
    <row r="43" spans="1:4" x14ac:dyDescent="0.3">
      <c r="A43" s="32" t="s">
        <v>125</v>
      </c>
      <c r="B43" s="33">
        <v>8897</v>
      </c>
      <c r="C43" s="33">
        <v>16314</v>
      </c>
      <c r="D43" s="33">
        <v>11202</v>
      </c>
    </row>
    <row r="44" spans="1:4" x14ac:dyDescent="0.3">
      <c r="A44" s="32" t="s">
        <v>126</v>
      </c>
      <c r="B44" s="20">
        <v>131310</v>
      </c>
      <c r="C44" s="20">
        <v>225248</v>
      </c>
      <c r="D44" s="20">
        <v>162648</v>
      </c>
    </row>
    <row r="45" spans="1:4" ht="14.4" customHeight="1" x14ac:dyDescent="0.3">
      <c r="A45" s="59" t="s">
        <v>127</v>
      </c>
      <c r="B45" s="16"/>
      <c r="C45" s="25"/>
      <c r="D45" s="25"/>
    </row>
    <row r="46" spans="1:4" x14ac:dyDescent="0.3">
      <c r="A46" s="32" t="s">
        <v>128</v>
      </c>
    </row>
    <row r="47" spans="1:4" x14ac:dyDescent="0.3">
      <c r="A47" s="32" t="s">
        <v>129</v>
      </c>
      <c r="B47" s="18">
        <v>34616</v>
      </c>
      <c r="C47" s="18">
        <v>47183</v>
      </c>
      <c r="D47" s="18">
        <v>38192</v>
      </c>
    </row>
    <row r="48" spans="1:4" x14ac:dyDescent="0.3">
      <c r="A48" s="32" t="s">
        <v>130</v>
      </c>
      <c r="B48" s="38">
        <v>18170</v>
      </c>
      <c r="C48" s="38">
        <v>32439</v>
      </c>
      <c r="D48" s="38">
        <v>23663</v>
      </c>
    </row>
    <row r="49" spans="1:6" x14ac:dyDescent="0.3">
      <c r="A49" s="32" t="s">
        <v>131</v>
      </c>
      <c r="B49" s="33">
        <v>5097</v>
      </c>
      <c r="C49" s="33">
        <v>8190</v>
      </c>
      <c r="D49" s="33">
        <v>6536</v>
      </c>
    </row>
    <row r="50" spans="1:6" x14ac:dyDescent="0.3">
      <c r="A50" s="32" t="s">
        <v>132</v>
      </c>
      <c r="B50" s="44">
        <v>57883</v>
      </c>
      <c r="C50" s="44">
        <v>87812</v>
      </c>
      <c r="D50" s="44">
        <v>68391</v>
      </c>
    </row>
    <row r="51" spans="1:6" x14ac:dyDescent="0.3">
      <c r="A51" s="32" t="s">
        <v>133</v>
      </c>
      <c r="B51" s="38">
        <v>20975</v>
      </c>
      <c r="C51" s="38">
        <v>39791</v>
      </c>
      <c r="D51" s="38">
        <v>9650</v>
      </c>
    </row>
    <row r="52" spans="1:6" x14ac:dyDescent="0.3">
      <c r="A52" s="32" t="s">
        <v>134</v>
      </c>
      <c r="B52" s="38">
        <v>24743</v>
      </c>
      <c r="C52" s="38">
        <v>23414</v>
      </c>
      <c r="D52" s="38">
        <v>23495</v>
      </c>
    </row>
    <row r="53" spans="1:6" ht="14.4" customHeight="1" x14ac:dyDescent="0.3">
      <c r="A53" s="59" t="s">
        <v>135</v>
      </c>
      <c r="B53" s="38">
        <v>20975</v>
      </c>
      <c r="C53" s="38">
        <v>12171</v>
      </c>
      <c r="D53" s="38">
        <v>17563</v>
      </c>
    </row>
    <row r="54" spans="1:6" x14ac:dyDescent="0.3">
      <c r="A54" s="60" t="s">
        <v>145</v>
      </c>
      <c r="C54" s="16"/>
      <c r="D54" s="16"/>
    </row>
    <row r="55" spans="1:6" ht="14.4" customHeight="1" x14ac:dyDescent="0.3">
      <c r="A55" s="59" t="s">
        <v>136</v>
      </c>
      <c r="B55" s="59"/>
      <c r="C55" s="26"/>
      <c r="D55" s="59"/>
    </row>
    <row r="56" spans="1:6" x14ac:dyDescent="0.3">
      <c r="A56" s="32" t="s">
        <v>137</v>
      </c>
      <c r="B56" s="32"/>
      <c r="C56" s="32"/>
      <c r="D56" s="27"/>
      <c r="E56" s="27"/>
      <c r="F56" s="27"/>
    </row>
    <row r="57" spans="1:6" x14ac:dyDescent="0.3">
      <c r="A57" s="32" t="s">
        <v>138</v>
      </c>
      <c r="B57" s="32"/>
      <c r="C57" s="32"/>
      <c r="D57" s="27"/>
      <c r="E57" s="27"/>
      <c r="F57" s="27"/>
    </row>
    <row r="58" spans="1:6" x14ac:dyDescent="0.3">
      <c r="A58" s="32" t="s">
        <v>139</v>
      </c>
      <c r="B58" s="32">
        <v>5</v>
      </c>
      <c r="C58" s="46">
        <v>5</v>
      </c>
      <c r="D58" s="46">
        <v>5</v>
      </c>
      <c r="F58" s="46"/>
    </row>
    <row r="59" spans="1:6" x14ac:dyDescent="0.3">
      <c r="A59" s="32" t="s">
        <v>140</v>
      </c>
      <c r="B59" s="49">
        <v>-1837</v>
      </c>
      <c r="C59" s="49">
        <v>-1837</v>
      </c>
      <c r="D59" s="49">
        <v>-1837</v>
      </c>
      <c r="F59" s="49"/>
    </row>
    <row r="60" spans="1:6" x14ac:dyDescent="0.3">
      <c r="A60" s="32" t="s">
        <v>141</v>
      </c>
      <c r="B60" s="32">
        <v>21389</v>
      </c>
      <c r="C60" s="38">
        <v>33658</v>
      </c>
      <c r="D60" s="38">
        <v>26791</v>
      </c>
      <c r="F60" s="38"/>
    </row>
    <row r="61" spans="1:6" x14ac:dyDescent="0.3">
      <c r="A61" s="32" t="s">
        <v>142</v>
      </c>
      <c r="B61" s="32">
        <v>-484</v>
      </c>
      <c r="C61" s="48">
        <v>-986</v>
      </c>
      <c r="D61" s="49">
        <v>-1035</v>
      </c>
      <c r="F61" s="48"/>
    </row>
    <row r="62" spans="1:6" x14ac:dyDescent="0.3">
      <c r="A62" s="32" t="s">
        <v>143</v>
      </c>
      <c r="B62" s="32">
        <v>8636</v>
      </c>
      <c r="C62" s="33">
        <v>31220</v>
      </c>
      <c r="D62" s="33">
        <v>19625</v>
      </c>
      <c r="F62" s="61"/>
    </row>
    <row r="63" spans="1:6" x14ac:dyDescent="0.3">
      <c r="A63" s="60" t="s">
        <v>146</v>
      </c>
      <c r="B63" s="62">
        <v>27709</v>
      </c>
      <c r="C63" s="63">
        <v>62060</v>
      </c>
      <c r="D63" s="63">
        <v>43549</v>
      </c>
      <c r="F63" s="61"/>
    </row>
    <row r="64" spans="1:6" x14ac:dyDescent="0.3">
      <c r="A64" s="32" t="s">
        <v>144</v>
      </c>
      <c r="B64" s="64">
        <v>152285</v>
      </c>
      <c r="C64" s="20">
        <v>225248</v>
      </c>
      <c r="D64" s="20">
        <v>162648</v>
      </c>
      <c r="F64" s="65"/>
    </row>
    <row r="65" spans="1:5" x14ac:dyDescent="0.3">
      <c r="B65" s="66"/>
      <c r="C65" s="66"/>
      <c r="D65" s="66"/>
    </row>
    <row r="66" spans="1:5" x14ac:dyDescent="0.3">
      <c r="B66" s="66"/>
      <c r="C66" s="66"/>
      <c r="D66" s="66"/>
    </row>
    <row r="67" spans="1:5" x14ac:dyDescent="0.3">
      <c r="B67" s="66"/>
      <c r="C67" s="66"/>
      <c r="D67" s="66"/>
    </row>
    <row r="71" spans="1:5" x14ac:dyDescent="0.3">
      <c r="A71" s="31" t="s">
        <v>13</v>
      </c>
      <c r="B71" s="31"/>
      <c r="C71" s="31"/>
      <c r="D71" s="31"/>
    </row>
    <row r="72" spans="1:5" x14ac:dyDescent="0.3">
      <c r="B72" s="15" t="s">
        <v>56</v>
      </c>
      <c r="C72" s="15"/>
      <c r="D72" s="15"/>
    </row>
    <row r="73" spans="1:5" x14ac:dyDescent="0.3">
      <c r="B73" s="14">
        <v>2017</v>
      </c>
      <c r="C73" s="14">
        <v>2018</v>
      </c>
      <c r="D73" s="14">
        <v>2019</v>
      </c>
    </row>
    <row r="74" spans="1:5" ht="24" x14ac:dyDescent="0.3">
      <c r="A74" s="67" t="s">
        <v>62</v>
      </c>
      <c r="B74" s="68">
        <v>19934</v>
      </c>
      <c r="C74" s="68">
        <v>21856</v>
      </c>
      <c r="D74" s="69">
        <v>32173</v>
      </c>
      <c r="E74" s="69"/>
    </row>
    <row r="75" spans="1:5" x14ac:dyDescent="0.3">
      <c r="A75" s="67" t="s">
        <v>63</v>
      </c>
      <c r="B75" s="16"/>
      <c r="C75" s="16"/>
      <c r="D75" s="17"/>
      <c r="E75" s="17"/>
    </row>
    <row r="76" spans="1:5" x14ac:dyDescent="0.3">
      <c r="A76" s="67" t="s">
        <v>64</v>
      </c>
      <c r="B76" s="70">
        <v>3033</v>
      </c>
      <c r="C76" s="70">
        <v>10073</v>
      </c>
      <c r="D76" s="71">
        <v>11588</v>
      </c>
      <c r="E76" s="71"/>
    </row>
    <row r="77" spans="1:5" x14ac:dyDescent="0.3">
      <c r="A77" s="67" t="s">
        <v>65</v>
      </c>
      <c r="B77" s="16"/>
      <c r="C77" s="16"/>
      <c r="D77" s="17"/>
      <c r="E77" s="17"/>
    </row>
    <row r="78" spans="1:5" ht="24" x14ac:dyDescent="0.3">
      <c r="A78" s="67" t="s">
        <v>66</v>
      </c>
      <c r="B78" s="72">
        <v>11478</v>
      </c>
      <c r="C78" s="72">
        <v>15341</v>
      </c>
      <c r="D78" s="73">
        <v>21789</v>
      </c>
      <c r="E78" s="73"/>
    </row>
    <row r="79" spans="1:5" x14ac:dyDescent="0.3">
      <c r="A79" s="67" t="s">
        <v>67</v>
      </c>
      <c r="B79" s="70">
        <v>4215</v>
      </c>
      <c r="C79" s="70">
        <v>5418</v>
      </c>
      <c r="D79" s="71">
        <v>6864</v>
      </c>
      <c r="E79" s="71"/>
    </row>
    <row r="80" spans="1:5" x14ac:dyDescent="0.3">
      <c r="A80" s="67" t="s">
        <v>68</v>
      </c>
      <c r="B80" s="74">
        <v>202</v>
      </c>
      <c r="C80" s="74">
        <v>274</v>
      </c>
      <c r="D80" s="75">
        <v>164</v>
      </c>
      <c r="E80" s="75"/>
    </row>
    <row r="81" spans="1:5" x14ac:dyDescent="0.3">
      <c r="A81" s="67" t="s">
        <v>69</v>
      </c>
      <c r="B81" s="76">
        <v>-292</v>
      </c>
      <c r="C81" s="74">
        <v>219</v>
      </c>
      <c r="D81" s="77">
        <v>-249</v>
      </c>
      <c r="E81" s="77"/>
    </row>
    <row r="82" spans="1:5" x14ac:dyDescent="0.3">
      <c r="A82" s="67" t="s">
        <v>70</v>
      </c>
      <c r="B82" s="76">
        <v>-29</v>
      </c>
      <c r="C82" s="74">
        <v>441</v>
      </c>
      <c r="D82" s="75">
        <v>796</v>
      </c>
      <c r="E82" s="75"/>
    </row>
    <row r="83" spans="1:5" x14ac:dyDescent="0.3">
      <c r="A83" s="67" t="s">
        <v>71</v>
      </c>
      <c r="B83" s="16"/>
      <c r="C83" s="16"/>
      <c r="D83" s="17"/>
      <c r="E83" s="17"/>
    </row>
    <row r="84" spans="1:5" x14ac:dyDescent="0.3">
      <c r="A84" s="67" t="s">
        <v>72</v>
      </c>
      <c r="B84" s="78">
        <v>-3583</v>
      </c>
      <c r="C84" s="78">
        <v>-1314</v>
      </c>
      <c r="D84" s="79">
        <v>-3278</v>
      </c>
      <c r="E84" s="79"/>
    </row>
    <row r="85" spans="1:5" x14ac:dyDescent="0.3">
      <c r="A85" s="67" t="s">
        <v>73</v>
      </c>
      <c r="B85" s="78">
        <v>-4780</v>
      </c>
      <c r="C85" s="78">
        <v>-4615</v>
      </c>
      <c r="D85" s="79">
        <v>-7681</v>
      </c>
      <c r="E85" s="79"/>
    </row>
    <row r="86" spans="1:5" x14ac:dyDescent="0.3">
      <c r="A86" s="67" t="s">
        <v>74</v>
      </c>
      <c r="B86" s="70">
        <v>7100</v>
      </c>
      <c r="C86" s="70">
        <v>3263</v>
      </c>
      <c r="D86" s="71">
        <v>8193</v>
      </c>
      <c r="E86" s="71"/>
    </row>
    <row r="87" spans="1:5" x14ac:dyDescent="0.3">
      <c r="A87" s="67" t="s">
        <v>75</v>
      </c>
      <c r="B87" s="74">
        <v>283</v>
      </c>
      <c r="C87" s="74">
        <v>472</v>
      </c>
      <c r="D87" s="79">
        <v>-1383</v>
      </c>
      <c r="E87" s="79"/>
    </row>
    <row r="88" spans="1:5" x14ac:dyDescent="0.3">
      <c r="A88" s="67" t="s">
        <v>76</v>
      </c>
      <c r="B88" s="80">
        <v>738</v>
      </c>
      <c r="C88" s="81">
        <v>1151</v>
      </c>
      <c r="D88" s="82">
        <v>1711</v>
      </c>
      <c r="E88" s="82"/>
    </row>
    <row r="89" spans="1:5" x14ac:dyDescent="0.3">
      <c r="A89" s="67" t="s">
        <v>77</v>
      </c>
      <c r="B89" s="83">
        <v>18365</v>
      </c>
      <c r="C89" s="83">
        <v>30723</v>
      </c>
      <c r="D89" s="84">
        <v>38514</v>
      </c>
      <c r="E89" s="84"/>
    </row>
    <row r="90" spans="1:5" x14ac:dyDescent="0.3">
      <c r="A90" s="67" t="s">
        <v>78</v>
      </c>
      <c r="B90" s="16"/>
      <c r="C90" s="16"/>
      <c r="D90" s="17"/>
      <c r="E90" s="17"/>
    </row>
    <row r="91" spans="1:5" x14ac:dyDescent="0.3">
      <c r="A91" s="67" t="s">
        <v>79</v>
      </c>
      <c r="B91" s="78">
        <v>-11955</v>
      </c>
      <c r="C91" s="78">
        <v>-13427</v>
      </c>
      <c r="D91" s="79">
        <v>-16861</v>
      </c>
      <c r="E91" s="79"/>
    </row>
    <row r="92" spans="1:5" x14ac:dyDescent="0.3">
      <c r="A92" s="67" t="s">
        <v>80</v>
      </c>
      <c r="B92" s="70">
        <v>1897</v>
      </c>
      <c r="C92" s="70">
        <v>2104</v>
      </c>
      <c r="D92" s="71">
        <v>4172</v>
      </c>
      <c r="E92" s="71"/>
    </row>
    <row r="93" spans="1:5" x14ac:dyDescent="0.3">
      <c r="A93" s="67" t="s">
        <v>81</v>
      </c>
      <c r="B93" s="78">
        <v>-13972</v>
      </c>
      <c r="C93" s="78">
        <v>-2186</v>
      </c>
      <c r="D93" s="79">
        <v>-2461</v>
      </c>
      <c r="E93" s="79"/>
    </row>
    <row r="94" spans="1:5" x14ac:dyDescent="0.3">
      <c r="A94" s="67" t="s">
        <v>82</v>
      </c>
      <c r="B94" s="70">
        <v>9677</v>
      </c>
      <c r="C94" s="70">
        <v>8240</v>
      </c>
      <c r="D94" s="71">
        <v>22681</v>
      </c>
      <c r="E94" s="71"/>
    </row>
    <row r="95" spans="1:5" x14ac:dyDescent="0.3">
      <c r="A95" s="67" t="s">
        <v>83</v>
      </c>
      <c r="B95" s="85">
        <v>-12731</v>
      </c>
      <c r="C95" s="85">
        <v>-7100</v>
      </c>
      <c r="D95" s="86">
        <v>-31812</v>
      </c>
      <c r="E95" s="86"/>
    </row>
    <row r="96" spans="1:5" x14ac:dyDescent="0.3">
      <c r="A96" s="67" t="s">
        <v>84</v>
      </c>
      <c r="B96" s="87">
        <v>-27084</v>
      </c>
      <c r="C96" s="87">
        <v>-12369</v>
      </c>
      <c r="D96" s="88">
        <v>-24281</v>
      </c>
      <c r="E96" s="88"/>
    </row>
    <row r="97" spans="1:5" x14ac:dyDescent="0.3">
      <c r="A97" s="67" t="s">
        <v>85</v>
      </c>
      <c r="B97" s="16"/>
      <c r="C97" s="16"/>
      <c r="D97" s="17"/>
      <c r="E97" s="17"/>
    </row>
    <row r="98" spans="1:5" x14ac:dyDescent="0.3">
      <c r="A98" s="67" t="s">
        <v>86</v>
      </c>
      <c r="B98" s="70">
        <v>16228</v>
      </c>
      <c r="C98" s="74">
        <v>768</v>
      </c>
      <c r="D98" s="71">
        <v>2273</v>
      </c>
      <c r="E98" s="71"/>
    </row>
    <row r="99" spans="1:5" x14ac:dyDescent="0.3">
      <c r="A99" s="67" t="s">
        <v>87</v>
      </c>
      <c r="B99" s="78">
        <v>-1301</v>
      </c>
      <c r="C99" s="76">
        <v>-668</v>
      </c>
      <c r="D99" s="79">
        <v>-2684</v>
      </c>
      <c r="E99" s="79"/>
    </row>
    <row r="100" spans="1:5" x14ac:dyDescent="0.3">
      <c r="A100" s="67" t="s">
        <v>88</v>
      </c>
      <c r="B100" s="78">
        <v>-4799</v>
      </c>
      <c r="C100" s="78">
        <v>-7449</v>
      </c>
      <c r="D100" s="79">
        <v>-9628</v>
      </c>
      <c r="E100" s="79"/>
    </row>
    <row r="101" spans="1:5" x14ac:dyDescent="0.3">
      <c r="A101" s="67" t="s">
        <v>89</v>
      </c>
      <c r="B101" s="89">
        <v>-200</v>
      </c>
      <c r="C101" s="89">
        <v>-337</v>
      </c>
      <c r="D101" s="90">
        <v>-27</v>
      </c>
      <c r="E101" s="90"/>
    </row>
    <row r="102" spans="1:5" x14ac:dyDescent="0.3">
      <c r="A102" s="67" t="s">
        <v>90</v>
      </c>
      <c r="B102" s="83">
        <v>9928</v>
      </c>
      <c r="C102" s="87">
        <v>-7686</v>
      </c>
      <c r="D102" s="88">
        <v>-10066</v>
      </c>
      <c r="E102" s="88"/>
    </row>
    <row r="103" spans="1:5" x14ac:dyDescent="0.3">
      <c r="A103" s="67" t="s">
        <v>91</v>
      </c>
      <c r="B103" s="80">
        <v>713</v>
      </c>
      <c r="C103" s="89">
        <v>-351</v>
      </c>
      <c r="D103" s="91">
        <v>70</v>
      </c>
      <c r="E103" s="91"/>
    </row>
    <row r="104" spans="1:5" x14ac:dyDescent="0.3">
      <c r="A104" s="67" t="s">
        <v>92</v>
      </c>
      <c r="B104" s="92">
        <v>1922</v>
      </c>
      <c r="C104" s="92">
        <v>10317</v>
      </c>
      <c r="D104" s="93">
        <v>4237</v>
      </c>
      <c r="E104" s="93"/>
    </row>
    <row r="105" spans="1:5" x14ac:dyDescent="0.3">
      <c r="A105" s="67" t="s">
        <v>93</v>
      </c>
      <c r="B105" s="94">
        <v>21856</v>
      </c>
      <c r="C105" s="94">
        <v>32173</v>
      </c>
      <c r="D105" s="95">
        <v>36410</v>
      </c>
      <c r="E105" s="95"/>
    </row>
    <row r="106" spans="1:5" x14ac:dyDescent="0.3">
      <c r="B106" s="66"/>
      <c r="C106" s="66"/>
      <c r="D106" s="66"/>
    </row>
    <row r="107" spans="1:5" x14ac:dyDescent="0.3">
      <c r="B107" s="66"/>
      <c r="C107" s="66"/>
      <c r="D107" s="66"/>
    </row>
    <row r="108" spans="1:5" x14ac:dyDescent="0.3">
      <c r="B108" s="66"/>
      <c r="C108" s="66"/>
      <c r="D108" s="66"/>
    </row>
    <row r="109" spans="1:5" x14ac:dyDescent="0.3">
      <c r="B109" s="66"/>
      <c r="C109" s="66"/>
      <c r="D109" s="66"/>
    </row>
    <row r="110" spans="1:5" x14ac:dyDescent="0.3">
      <c r="B110" s="66"/>
      <c r="C110" s="66"/>
      <c r="D110" s="66"/>
    </row>
    <row r="111" spans="1:5" x14ac:dyDescent="0.3">
      <c r="A111" s="96"/>
      <c r="B111" s="97"/>
      <c r="C111" s="97"/>
      <c r="D111" s="97"/>
    </row>
    <row r="112" spans="1:5" x14ac:dyDescent="0.3">
      <c r="A112" s="96"/>
      <c r="B112" s="97"/>
      <c r="C112" s="97"/>
      <c r="D112" s="97"/>
    </row>
    <row r="113" spans="1:4" x14ac:dyDescent="0.3">
      <c r="A113" s="96"/>
      <c r="B113" s="97"/>
      <c r="C113" s="97"/>
      <c r="D113" s="97"/>
    </row>
    <row r="114" spans="1:4" x14ac:dyDescent="0.3">
      <c r="B114" s="66"/>
      <c r="C114" s="66"/>
      <c r="D114" s="66"/>
    </row>
    <row r="115" spans="1:4" x14ac:dyDescent="0.3">
      <c r="B115" s="66"/>
      <c r="C115" s="66"/>
      <c r="D115" s="66"/>
    </row>
    <row r="116" spans="1:4" x14ac:dyDescent="0.3">
      <c r="B116" s="66"/>
      <c r="C116" s="66"/>
      <c r="D116" s="66"/>
    </row>
    <row r="117" spans="1:4" x14ac:dyDescent="0.3">
      <c r="B117" s="66"/>
      <c r="C117" s="66"/>
      <c r="D117" s="66"/>
    </row>
  </sheetData>
  <mergeCells count="62">
    <mergeCell ref="D104:E104"/>
    <mergeCell ref="D105:E105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99:E99"/>
    <mergeCell ref="D100:E100"/>
    <mergeCell ref="D101:E101"/>
    <mergeCell ref="D102:E102"/>
    <mergeCell ref="D103:E103"/>
    <mergeCell ref="D94:E94"/>
    <mergeCell ref="D95:E95"/>
    <mergeCell ref="D96:E96"/>
    <mergeCell ref="D97:E97"/>
    <mergeCell ref="D98:E98"/>
    <mergeCell ref="D89:E89"/>
    <mergeCell ref="D90:E90"/>
    <mergeCell ref="D91:E91"/>
    <mergeCell ref="D92:E92"/>
    <mergeCell ref="D93:E93"/>
    <mergeCell ref="D84:E84"/>
    <mergeCell ref="D85:E85"/>
    <mergeCell ref="D86:E86"/>
    <mergeCell ref="D87:E87"/>
    <mergeCell ref="D88:E88"/>
    <mergeCell ref="D79:E79"/>
    <mergeCell ref="D80:E80"/>
    <mergeCell ref="D81:E81"/>
    <mergeCell ref="D82:E82"/>
    <mergeCell ref="D83:E83"/>
    <mergeCell ref="D74:E74"/>
    <mergeCell ref="D75:E75"/>
    <mergeCell ref="D76:E76"/>
    <mergeCell ref="D77:E77"/>
    <mergeCell ref="D78:E78"/>
    <mergeCell ref="B72:D72"/>
    <mergeCell ref="A2:D2"/>
    <mergeCell ref="B3:D3"/>
    <mergeCell ref="A31:D31"/>
    <mergeCell ref="B32:D32"/>
    <mergeCell ref="A71:D71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H11" sqref="H11"/>
    </sheetView>
  </sheetViews>
  <sheetFormatPr defaultRowHeight="14.4" x14ac:dyDescent="0.3"/>
  <cols>
    <col min="1" max="1" width="4.6640625" customWidth="1"/>
    <col min="2" max="2" width="44.88671875" customWidth="1"/>
    <col min="3" max="3" width="12.109375" bestFit="1" customWidth="1"/>
    <col min="4" max="5" width="10.5546875" bestFit="1" customWidth="1"/>
  </cols>
  <sheetData>
    <row r="1" spans="1:10" ht="60" customHeight="1" x14ac:dyDescent="0.5">
      <c r="A1" s="7"/>
      <c r="B1" s="11" t="s">
        <v>150</v>
      </c>
      <c r="C1" s="12"/>
      <c r="D1" s="12"/>
      <c r="E1" s="12"/>
      <c r="F1" s="12"/>
      <c r="G1" s="12"/>
      <c r="H1" s="12"/>
      <c r="I1" s="12"/>
      <c r="J1" s="12"/>
    </row>
    <row r="2" spans="1:10" x14ac:dyDescent="0.3">
      <c r="C2" s="15" t="s">
        <v>58</v>
      </c>
      <c r="D2" s="15"/>
      <c r="E2" s="15"/>
    </row>
    <row r="3" spans="1:10" x14ac:dyDescent="0.3">
      <c r="C3" s="8">
        <v>2017</v>
      </c>
      <c r="D3" s="8">
        <v>2018</v>
      </c>
      <c r="E3" s="8">
        <v>2019</v>
      </c>
    </row>
    <row r="4" spans="1:10" x14ac:dyDescent="0.3">
      <c r="A4" s="13">
        <v>1</v>
      </c>
      <c r="B4" s="8" t="s">
        <v>14</v>
      </c>
    </row>
    <row r="5" spans="1:10" x14ac:dyDescent="0.3">
      <c r="A5" s="13">
        <f>+A4+0.1</f>
        <v>1.1000000000000001</v>
      </c>
      <c r="B5" s="1" t="s">
        <v>15</v>
      </c>
      <c r="C5" s="102">
        <f>'Financial Statements'!B39/'Financial Statements'!B50</f>
        <v>1.039977195376881</v>
      </c>
      <c r="D5" s="102">
        <f>'Financial Statements'!C39/'Financial Statements'!C50</f>
        <v>1.0970482394205803</v>
      </c>
      <c r="E5" s="102">
        <f>'Financial Statements'!D39/'Financial Statements'!D50</f>
        <v>1.0981123247210891</v>
      </c>
    </row>
    <row r="6" spans="1:10" x14ac:dyDescent="0.3">
      <c r="A6" s="13">
        <f t="shared" ref="A6:A13" si="0">+A5+0.1</f>
        <v>1.2000000000000002</v>
      </c>
      <c r="B6" s="1" t="s">
        <v>16</v>
      </c>
      <c r="C6" s="13">
        <f>('Financial Statements'!B39-'Financial Statements'!B37)/'Financial Statements'!B50</f>
        <v>0.76274553841369663</v>
      </c>
      <c r="D6" s="13">
        <f>('Financial Statements'!C39-'Financial Statements'!C37)/'Financial Statements'!C50</f>
        <v>0.86362911674941922</v>
      </c>
      <c r="E6" s="13">
        <f>('Financial Statements'!D39-'Financial Statements'!D37)/'Financial Statements'!D50</f>
        <v>0.84699741194016753</v>
      </c>
    </row>
    <row r="7" spans="1:10" x14ac:dyDescent="0.3">
      <c r="A7" s="13">
        <f t="shared" si="0"/>
        <v>1.3000000000000003</v>
      </c>
      <c r="B7" s="1" t="s">
        <v>17</v>
      </c>
      <c r="C7" s="102">
        <f>'Financial Statements'!B35/'Financial Statements'!B50</f>
        <v>0.35454278458269267</v>
      </c>
      <c r="D7" s="102">
        <f>'Financial Statements'!C35/'Financial Statements'!C50</f>
        <v>0.41101443993987152</v>
      </c>
      <c r="E7" s="102">
        <f>'Financial Statements'!D35/'Financial Statements'!D50</f>
        <v>0.46424237107221711</v>
      </c>
    </row>
    <row r="8" spans="1:10" x14ac:dyDescent="0.3">
      <c r="A8" s="13">
        <f t="shared" si="0"/>
        <v>1.4000000000000004</v>
      </c>
      <c r="B8" s="1" t="s">
        <v>18</v>
      </c>
      <c r="C8" s="102">
        <f>'Financial Statements'!B39/'Financial Statements'!B14</f>
        <v>0.34643761510128912</v>
      </c>
      <c r="D8" s="102">
        <f>'Financial Statements'!C39/'Financial Statements'!C14</f>
        <v>0.43695626536518101</v>
      </c>
      <c r="E8" s="102">
        <f>'Financial Statements'!D39/'Financial Statements'!D14</f>
        <v>0.28235475466292703</v>
      </c>
    </row>
    <row r="9" spans="1:10" x14ac:dyDescent="0.3">
      <c r="A9" s="13">
        <f t="shared" si="0"/>
        <v>1.5000000000000004</v>
      </c>
      <c r="B9" s="1" t="s">
        <v>19</v>
      </c>
      <c r="C9" s="102">
        <f>('Financial Statements'!B37/'Financial Statements'!B8)*365</f>
        <v>52.326862258116392</v>
      </c>
      <c r="D9" s="102">
        <f>('Financial Statements'!C37/'Financial Statements'!C8)*365</f>
        <v>53.762719537784932</v>
      </c>
      <c r="E9" s="102">
        <f>('Financial Statements'!D37/'Financial Statements'!D8)*365</f>
        <v>37.867956214962305</v>
      </c>
    </row>
    <row r="10" spans="1:10" x14ac:dyDescent="0.3">
      <c r="A10" s="13">
        <f t="shared" si="0"/>
        <v>1.6000000000000005</v>
      </c>
      <c r="B10" s="1" t="s">
        <v>20</v>
      </c>
      <c r="C10" s="102">
        <f>('Financial Statements'!B47/'Financial Statements'!B8)*365</f>
        <v>112.87758857898403</v>
      </c>
      <c r="D10" s="102">
        <f>('Financial Statements'!C47/'Financial Statements'!C8)*365</f>
        <v>123.75891086262899</v>
      </c>
      <c r="E10" s="102">
        <f>('Financial Statements'!D47/'Financial Statements'!D8)*365</f>
        <v>84.211772665764556</v>
      </c>
    </row>
    <row r="11" spans="1:10" x14ac:dyDescent="0.3">
      <c r="A11" s="13">
        <f t="shared" si="0"/>
        <v>1.7000000000000006</v>
      </c>
      <c r="B11" s="1" t="s">
        <v>21</v>
      </c>
      <c r="C11" s="102">
        <f>('Financial Statements'!B38/'Financial Statements'!B7)*365</f>
        <v>27.013931836326226</v>
      </c>
      <c r="D11" s="102">
        <f>('Financial Statements'!C38/'Financial Statements'!C7)*365</f>
        <v>32.624577584837283</v>
      </c>
      <c r="E11" s="102">
        <f>('Financial Statements'!D38/'Financial Statements'!D7)*365</f>
        <v>21.699207192305771</v>
      </c>
    </row>
    <row r="12" spans="1:10" x14ac:dyDescent="0.3">
      <c r="A12" s="13">
        <f t="shared" si="0"/>
        <v>1.8000000000000007</v>
      </c>
      <c r="B12" s="1" t="s">
        <v>22</v>
      </c>
      <c r="C12" s="102">
        <f>SUM(C9,C11)-C10</f>
        <v>-33.536794484541417</v>
      </c>
      <c r="D12" s="102">
        <f t="shared" ref="D12:E12" si="1">SUM(D9,D11)-D10</f>
        <v>-37.371613740006779</v>
      </c>
      <c r="E12" s="102">
        <f t="shared" si="1"/>
        <v>-24.64460925849648</v>
      </c>
    </row>
    <row r="13" spans="1:10" x14ac:dyDescent="0.3">
      <c r="A13" s="13">
        <f t="shared" si="0"/>
        <v>1.9000000000000008</v>
      </c>
      <c r="B13" s="1" t="s">
        <v>23</v>
      </c>
      <c r="C13" s="105">
        <f>('Financial Statements'!B39-'Financial Statements'!B50)/'Financial Statements'!B7</f>
        <v>1.3009793889782196E-2</v>
      </c>
      <c r="D13" s="105">
        <f>('Financial Statements'!C39-'Financial Statements'!C50)/'Financial Statements'!C7</f>
        <v>3.6592854045094832E-2</v>
      </c>
      <c r="E13" s="105">
        <f>('Financial Statements'!D39-'Financial Statements'!D50)/'Financial Statements'!D7</f>
        <v>2.3919692573131521E-2</v>
      </c>
    </row>
    <row r="14" spans="1:10" x14ac:dyDescent="0.3">
      <c r="A14" s="13"/>
      <c r="B14" s="10" t="s">
        <v>24</v>
      </c>
      <c r="C14" s="9">
        <f>('Financial Statements'!B39-'Financial Statements'!B50)</f>
        <v>2314</v>
      </c>
      <c r="D14" s="9">
        <f>('Financial Statements'!C39-'Financial Statements'!C50)</f>
        <v>8522</v>
      </c>
      <c r="E14" s="9">
        <f>('Financial Statements'!D39-'Financial Statements'!D50)</f>
        <v>6710</v>
      </c>
    </row>
    <row r="15" spans="1:10" x14ac:dyDescent="0.3">
      <c r="A15" s="13"/>
    </row>
    <row r="16" spans="1:10" x14ac:dyDescent="0.3">
      <c r="A16" s="13">
        <f>+A4+1</f>
        <v>2</v>
      </c>
      <c r="B16" s="14" t="s">
        <v>25</v>
      </c>
    </row>
    <row r="17" spans="1:5" x14ac:dyDescent="0.3">
      <c r="A17" s="13">
        <f>+A16+0.1</f>
        <v>2.1</v>
      </c>
      <c r="B17" s="1" t="s">
        <v>11</v>
      </c>
      <c r="C17" s="103">
        <f>('Financial Statements'!B7-'Financial Statements'!B8)/'Financial Statements'!B7</f>
        <v>0.3706835482891615</v>
      </c>
      <c r="D17" s="103">
        <f>('Financial Statements'!C7-'Financial Statements'!C8)/'Financial Statements'!C7</f>
        <v>0.40247416128852193</v>
      </c>
      <c r="E17" s="103">
        <f>('Financial Statements'!D7-'Financial Statements'!D8)/'Financial Statements'!D7</f>
        <v>0.40990011478600608</v>
      </c>
    </row>
    <row r="18" spans="1:5" x14ac:dyDescent="0.3">
      <c r="A18" s="13">
        <f>+A17+0.1</f>
        <v>2.2000000000000002</v>
      </c>
      <c r="B18" s="1" t="s">
        <v>26</v>
      </c>
      <c r="C18" s="103">
        <f>('Financial Statements'!B23-'Financial Statements'!B21-'Financial Statements'!B17+'Financial Statements'!B78)/'Financial Statements'!B7</f>
        <v>9.0675002529994483E-2</v>
      </c>
      <c r="D18" s="103">
        <f>('Financial Statements'!C23-'Financial Statements'!C21-'Financial Statements'!C17+'Financial Statements'!C78)/'Financial Statements'!C7</f>
        <v>0.12035021276413024</v>
      </c>
      <c r="E18" s="103">
        <f>('Financial Statements'!D23-'Financial Statements'!D21-'Financial Statements'!D17+'Financial Statements'!D78)/'Financial Statements'!D7</f>
        <v>0.13314820228003507</v>
      </c>
    </row>
    <row r="19" spans="1:5" x14ac:dyDescent="0.3">
      <c r="A19" s="13"/>
      <c r="B19" s="10" t="s">
        <v>27</v>
      </c>
      <c r="C19" s="9">
        <f>('Financial Statements'!B23-'Financial Statements'!B21-'Financial Statements'!B17+'Financial Statements'!B78)</f>
        <v>16128</v>
      </c>
      <c r="D19" s="9">
        <f>('Financial Statements'!C23-'Financial Statements'!C21-'Financial Statements'!C17+'Financial Statements'!C78)</f>
        <v>28028</v>
      </c>
      <c r="E19" s="9">
        <f>('Financial Statements'!D23-'Financial Statements'!D21-'Financial Statements'!D17+'Financial Statements'!D78)</f>
        <v>37351</v>
      </c>
    </row>
    <row r="20" spans="1:5" x14ac:dyDescent="0.3">
      <c r="A20" s="13">
        <f>+A18+0.1</f>
        <v>2.3000000000000003</v>
      </c>
      <c r="B20" s="1" t="s">
        <v>28</v>
      </c>
      <c r="C20" s="104">
        <f>'Financial Statements'!B15/'Financial Statements'!B7</f>
        <v>2.3084794170892695E-2</v>
      </c>
      <c r="D20" s="104">
        <f>'Financial Statements'!C15/'Financial Statements'!C7</f>
        <v>5.3334879147397665E-2</v>
      </c>
      <c r="E20" s="104">
        <f>'Financial Statements'!D15/'Financial Statements'!D7</f>
        <v>5.1835506662579051E-2</v>
      </c>
    </row>
    <row r="21" spans="1:5" x14ac:dyDescent="0.3">
      <c r="A21" s="13"/>
      <c r="B21" s="10" t="s">
        <v>29</v>
      </c>
      <c r="C21" s="9">
        <f>'Financial Statements'!B15</f>
        <v>4106</v>
      </c>
      <c r="D21" s="9">
        <f>'Financial Statements'!C15</f>
        <v>12421</v>
      </c>
      <c r="E21" s="9">
        <f>'Financial Statements'!D15</f>
        <v>14541</v>
      </c>
    </row>
    <row r="22" spans="1:5" x14ac:dyDescent="0.3">
      <c r="A22" s="13">
        <f>+A20+0.1</f>
        <v>2.4000000000000004</v>
      </c>
      <c r="B22" s="1" t="s">
        <v>30</v>
      </c>
      <c r="C22" s="104">
        <f>'Financial Statements'!B23/'Financial Statements'!B7</f>
        <v>1.7052162864178651E-2</v>
      </c>
      <c r="D22" s="104">
        <f>'Financial Statements'!C23/'Financial Statements'!C7</f>
        <v>4.3252736305590261E-2</v>
      </c>
      <c r="E22" s="104">
        <f>'Financial Statements'!D23/'Financial Statements'!D7</f>
        <v>4.1308703060722513E-2</v>
      </c>
    </row>
    <row r="23" spans="1:5" x14ac:dyDescent="0.3">
      <c r="A23" s="13"/>
    </row>
    <row r="24" spans="1:5" x14ac:dyDescent="0.3">
      <c r="A24" s="13">
        <f>+A16+1</f>
        <v>3</v>
      </c>
      <c r="B24" s="8" t="s">
        <v>31</v>
      </c>
    </row>
    <row r="25" spans="1:5" x14ac:dyDescent="0.3">
      <c r="A25" s="13">
        <f>+A24+0.1</f>
        <v>3.1</v>
      </c>
      <c r="B25" s="1" t="s">
        <v>32</v>
      </c>
      <c r="C25" s="101">
        <f>('Financial Statements'!B50+'Financial Statements'!B51+'Financial Statements'!B52+'Financial Statements'!B53)/'Financial Statements'!B63</f>
        <v>4.4958677685950414</v>
      </c>
      <c r="D25" s="101">
        <f>('Financial Statements'!C50+'Financial Statements'!C51+'Financial Statements'!C52+'Financial Statements'!C53)/'Financial Statements'!C63</f>
        <v>2.6295198195294875</v>
      </c>
      <c r="E25" s="101">
        <f>('Financial Statements'!D50+'Financial Statements'!D51+'Financial Statements'!D52+'Financial Statements'!D53)/'Financial Statements'!D63</f>
        <v>2.734827435762015</v>
      </c>
    </row>
    <row r="26" spans="1:5" x14ac:dyDescent="0.3">
      <c r="A26" s="13">
        <f t="shared" ref="A26:A30" si="2">+A25+0.1</f>
        <v>3.2</v>
      </c>
      <c r="B26" s="1" t="s">
        <v>33</v>
      </c>
      <c r="C26" s="102">
        <f>('Financial Statements'!B50+'Financial Statements'!B51+'Financial Statements'!B52+'Financial Statements'!B53)/'Financial Statements'!B44</f>
        <v>0.94871677709237678</v>
      </c>
      <c r="D26" s="102">
        <f>('Financial Statements'!C50+'Financial Statements'!C51+'Financial Statements'!C52+'Financial Statements'!C53)/'Financial Statements'!C44</f>
        <v>0.72448146043472084</v>
      </c>
      <c r="E26" s="102">
        <f>('Financial Statements'!D50+'Financial Statements'!D51+'Financial Statements'!D52+'Financial Statements'!D53)/'Financial Statements'!D44</f>
        <v>0.732250012296493</v>
      </c>
    </row>
    <row r="27" spans="1:5" x14ac:dyDescent="0.3">
      <c r="A27" s="13">
        <f t="shared" si="2"/>
        <v>3.3000000000000003</v>
      </c>
      <c r="B27" s="1" t="s">
        <v>34</v>
      </c>
      <c r="C27" s="102">
        <f>'Financial Statements'!B52/'Financial Statements'!B63</f>
        <v>0.89295896640080841</v>
      </c>
      <c r="D27" s="102">
        <f>'Financial Statements'!C52/'Financial Statements'!C63</f>
        <v>0.37728005156300354</v>
      </c>
      <c r="E27" s="102">
        <f>'Financial Statements'!D52/'Financial Statements'!D63</f>
        <v>0.53950722175021237</v>
      </c>
    </row>
    <row r="28" spans="1:5" x14ac:dyDescent="0.3">
      <c r="A28" s="13">
        <f t="shared" si="2"/>
        <v>3.4000000000000004</v>
      </c>
      <c r="B28" s="1" t="s">
        <v>35</v>
      </c>
      <c r="C28" s="102">
        <f>C21/ABS('Financial Statements'!B17)</f>
        <v>4.841981132075472</v>
      </c>
      <c r="D28" s="102">
        <f>D21/ABS('Financial Statements'!C17)</f>
        <v>8.765702187720537</v>
      </c>
      <c r="E28" s="102">
        <f>E21/ABS('Financial Statements'!D17)</f>
        <v>9.0881249999999998</v>
      </c>
    </row>
    <row r="29" spans="1:5" x14ac:dyDescent="0.3">
      <c r="A29" s="13">
        <f t="shared" si="2"/>
        <v>3.5000000000000004</v>
      </c>
      <c r="B29" s="1" t="s">
        <v>36</v>
      </c>
      <c r="C29" s="102">
        <f>'Financial Statements'!B15/ABS('Financial Statements'!B17)</f>
        <v>4.841981132075472</v>
      </c>
      <c r="D29" s="102">
        <f>'Financial Statements'!C15/ABS('Financial Statements'!C17)</f>
        <v>8.765702187720537</v>
      </c>
      <c r="E29" s="102">
        <f>'Financial Statements'!D15/ABS('Financial Statements'!D17)</f>
        <v>9.0881249999999998</v>
      </c>
    </row>
    <row r="30" spans="1:5" x14ac:dyDescent="0.3">
      <c r="A30" s="13">
        <f t="shared" si="2"/>
        <v>3.6000000000000005</v>
      </c>
      <c r="B30" s="1" t="s">
        <v>37</v>
      </c>
      <c r="C30" s="9">
        <f>('Financial Statements'!B89+'Financial Statements'!B91-'Financial Statements'!B99)/'Financial Statements'!B27</f>
        <v>16.064583333333335</v>
      </c>
      <c r="D30" s="9">
        <f>('Financial Statements'!C89+'Financial Statements'!C91-'Financial Statements'!C99)/'Financial Statements'!C27</f>
        <v>36.887063655030801</v>
      </c>
      <c r="E30" s="9">
        <f>('Financial Statements'!D89+'Financial Statements'!D91-'Financial Statements'!D99)/'Financial Statements'!D27</f>
        <v>49.265182186234817</v>
      </c>
    </row>
    <row r="31" spans="1:5" x14ac:dyDescent="0.3">
      <c r="A31" s="13"/>
      <c r="B31" s="10" t="s">
        <v>38</v>
      </c>
      <c r="C31" s="9">
        <f>'Financial Statements'!B89+'Financial Statements'!B91-'Financial Statements'!B99</f>
        <v>7711</v>
      </c>
      <c r="D31" s="9">
        <f>'Financial Statements'!C89+'Financial Statements'!C91-'Financial Statements'!C99</f>
        <v>17964</v>
      </c>
      <c r="E31" s="9">
        <f>'Financial Statements'!D89+'Financial Statements'!D91-'Financial Statements'!D99</f>
        <v>24337</v>
      </c>
    </row>
    <row r="32" spans="1:5" x14ac:dyDescent="0.3">
      <c r="A32" s="13"/>
    </row>
    <row r="33" spans="1:5" x14ac:dyDescent="0.3">
      <c r="A33" s="13">
        <f>+A24+1</f>
        <v>4</v>
      </c>
      <c r="B33" s="14" t="s">
        <v>39</v>
      </c>
    </row>
    <row r="34" spans="1:5" x14ac:dyDescent="0.3">
      <c r="A34" s="13">
        <f>+A33+0.1</f>
        <v>4.0999999999999996</v>
      </c>
      <c r="B34" s="1" t="s">
        <v>40</v>
      </c>
      <c r="C34" s="102">
        <f>'Financial Statements'!B7/'Financial Statements'!B44</f>
        <v>1.3545503008148656</v>
      </c>
      <c r="D34" s="102">
        <f>'Financial Statements'!C7/'Financial Statements'!C44</f>
        <v>1.0339137306435573</v>
      </c>
      <c r="E34" s="102">
        <f>'Financial Statements'!D7/'Financial Statements'!D44</f>
        <v>1.7247184103093798</v>
      </c>
    </row>
    <row r="35" spans="1:5" x14ac:dyDescent="0.3">
      <c r="A35" s="13">
        <f t="shared" ref="A35:A37" si="3">+A34+0.1</f>
        <v>4.1999999999999993</v>
      </c>
      <c r="B35" s="1" t="s">
        <v>41</v>
      </c>
      <c r="C35" s="102">
        <f>'Financial Statements'!B7/'Financial Statements'!B40</f>
        <v>3.6398723038513485</v>
      </c>
      <c r="D35" s="102">
        <f>'Financial Statements'!C7/'Financial Statements'!C40</f>
        <v>3.2031772230245514</v>
      </c>
      <c r="E35" s="102">
        <f>'Financial Statements'!D7/'Financial Statements'!D40</f>
        <v>4.5394112982830883</v>
      </c>
    </row>
    <row r="36" spans="1:5" x14ac:dyDescent="0.3">
      <c r="A36" s="13">
        <f t="shared" si="3"/>
        <v>4.2999999999999989</v>
      </c>
      <c r="B36" s="1" t="s">
        <v>42</v>
      </c>
      <c r="C36" s="102">
        <f>'Financial Statements'!B8/'Financial Statements'!B37</f>
        <v>6.9753848071290587</v>
      </c>
      <c r="D36" s="102">
        <f>'Financial Statements'!C8/'Financial Statements'!C37</f>
        <v>6.7890910865004637</v>
      </c>
      <c r="E36" s="102">
        <f>'Financial Statements'!D8/'Financial Statements'!D37</f>
        <v>9.638756259461978</v>
      </c>
    </row>
    <row r="37" spans="1:5" x14ac:dyDescent="0.3">
      <c r="A37" s="13">
        <f t="shared" si="3"/>
        <v>4.3999999999999986</v>
      </c>
      <c r="B37" s="1" t="s">
        <v>43</v>
      </c>
      <c r="C37" s="103">
        <f>'Financial Statements'!B23/'Financial Statements'!B44</f>
        <v>2.3098012337217273E-2</v>
      </c>
      <c r="D37" s="103">
        <f>'Financial Statements'!C23/'Financial Statements'!C44</f>
        <v>4.4719597954254862E-2</v>
      </c>
      <c r="E37" s="103">
        <f>'Financial Statements'!D23/'Financial Statements'!D44</f>
        <v>7.1245880674831535E-2</v>
      </c>
    </row>
    <row r="38" spans="1:5" x14ac:dyDescent="0.3">
      <c r="A38" s="13"/>
    </row>
    <row r="39" spans="1:5" x14ac:dyDescent="0.3">
      <c r="A39" s="13">
        <f>+A33+1</f>
        <v>5</v>
      </c>
      <c r="B39" s="14" t="s">
        <v>44</v>
      </c>
    </row>
    <row r="40" spans="1:5" x14ac:dyDescent="0.3">
      <c r="A40" s="13">
        <f>+A39+0.1</f>
        <v>5.0999999999999996</v>
      </c>
      <c r="B40" s="1" t="s">
        <v>45</v>
      </c>
      <c r="C40" s="101">
        <f>50/'Financial Statements'!B63</f>
        <v>1.8044678624273701E-3</v>
      </c>
      <c r="D40" s="101">
        <f>80/'Financial Statements'!C63</f>
        <v>1.2890750886239124E-3</v>
      </c>
      <c r="E40" s="101">
        <f>90/'Financial Statements'!D63</f>
        <v>2.0666375806562723E-3</v>
      </c>
    </row>
    <row r="41" spans="1:5" x14ac:dyDescent="0.3">
      <c r="A41" s="13">
        <f t="shared" ref="A41:A44" si="4">+A40+0.1</f>
        <v>5.1999999999999993</v>
      </c>
      <c r="B41" s="10" t="s">
        <v>46</v>
      </c>
      <c r="C41">
        <f>'Financial Statements'!B24</f>
        <v>6.32</v>
      </c>
      <c r="D41">
        <f>'Financial Statements'!C24</f>
        <v>20.68</v>
      </c>
      <c r="E41">
        <f>'Financial Statements'!D24</f>
        <v>23.46</v>
      </c>
    </row>
    <row r="42" spans="1:5" x14ac:dyDescent="0.3">
      <c r="A42" s="13">
        <f t="shared" si="4"/>
        <v>5.2999999999999989</v>
      </c>
      <c r="B42" s="1" t="s">
        <v>47</v>
      </c>
      <c r="C42" s="13">
        <f>50/C43</f>
        <v>3.5640035640035639</v>
      </c>
      <c r="D42" s="13">
        <f>80/D43</f>
        <v>0.62777956815984526</v>
      </c>
      <c r="E42" s="13">
        <f>90/E43</f>
        <v>1.0209189648441985</v>
      </c>
    </row>
    <row r="43" spans="1:5" x14ac:dyDescent="0.3">
      <c r="A43" s="13">
        <f t="shared" si="4"/>
        <v>5.3999999999999986</v>
      </c>
      <c r="B43" s="10" t="s">
        <v>48</v>
      </c>
      <c r="C43">
        <f>('Financial Statements'!B44-SUM('Financial Statements'!B50:B53))/'Financial Statements'!B27</f>
        <v>14.029166666666667</v>
      </c>
      <c r="D43">
        <f>('Financial Statements'!C44-SUM('Financial Statements'!C50:C53))/'Financial Statements'!C27</f>
        <v>127.43326488706366</v>
      </c>
      <c r="E43">
        <f>('Financial Statements'!D44-SUM('Financial Statements'!D50:D53))/'Financial Statements'!D27</f>
        <v>88.155870445344135</v>
      </c>
    </row>
    <row r="44" spans="1:5" x14ac:dyDescent="0.3">
      <c r="A44" s="13">
        <f t="shared" si="4"/>
        <v>5.4999999999999982</v>
      </c>
      <c r="B44" s="1" t="s">
        <v>49</v>
      </c>
    </row>
    <row r="45" spans="1:5" x14ac:dyDescent="0.3">
      <c r="A45" s="13"/>
      <c r="B45" s="10" t="s">
        <v>50</v>
      </c>
    </row>
    <row r="46" spans="1:5" x14ac:dyDescent="0.3">
      <c r="A46" s="13">
        <f>+A44+0.1</f>
        <v>5.5999999999999979</v>
      </c>
      <c r="B46" s="1" t="s">
        <v>51</v>
      </c>
    </row>
    <row r="47" spans="1:5" x14ac:dyDescent="0.3">
      <c r="A47" s="13">
        <f t="shared" ref="A47:A50" si="5">+A45+0.1</f>
        <v>0.1</v>
      </c>
      <c r="B47" s="1" t="s">
        <v>52</v>
      </c>
      <c r="C47" s="103">
        <f>'Financial Statements'!B23/'Financial Statements'!B63</f>
        <v>0.10945902053484427</v>
      </c>
      <c r="D47" s="103">
        <f>'Financial Statements'!C23/'Financial Statements'!C63</f>
        <v>0.16231066709635836</v>
      </c>
      <c r="E47" s="103">
        <f>'Financial Statements'!D23/'Financial Statements'!D63</f>
        <v>0.26609106982938757</v>
      </c>
    </row>
    <row r="48" spans="1:5" x14ac:dyDescent="0.3">
      <c r="A48" s="13">
        <f t="shared" si="5"/>
        <v>5.6999999999999975</v>
      </c>
      <c r="B48" s="1" t="s">
        <v>53</v>
      </c>
      <c r="C48" s="103">
        <f>C21/('Financial Statements'!B63+SUM('Financial Statements'!B51:B53))</f>
        <v>4.3494841210991293E-2</v>
      </c>
      <c r="D48" s="103">
        <f>D21/('Financial Statements'!C63+SUM('Financial Statements'!C51:C53))</f>
        <v>9.0376611659245029E-2</v>
      </c>
      <c r="E48" s="103">
        <f>E21/('Financial Statements'!D63+SUM('Financial Statements'!D51:D53))</f>
        <v>0.15426970941150259</v>
      </c>
    </row>
    <row r="49" spans="1:5" x14ac:dyDescent="0.3">
      <c r="A49" s="13">
        <f t="shared" si="5"/>
        <v>0.2</v>
      </c>
      <c r="B49" s="1" t="s">
        <v>43</v>
      </c>
      <c r="C49" s="103">
        <f>'Financial Statements'!B23/'Financial Statements'!B44</f>
        <v>2.3098012337217273E-2</v>
      </c>
      <c r="D49" s="103">
        <f>'Financial Statements'!C23/'Financial Statements'!C44</f>
        <v>4.4719597954254862E-2</v>
      </c>
      <c r="E49" s="103">
        <f>'Financial Statements'!D23/'Financial Statements'!D44</f>
        <v>7.1245880674831535E-2</v>
      </c>
    </row>
    <row r="50" spans="1:5" x14ac:dyDescent="0.3">
      <c r="A50" s="13">
        <f t="shared" si="5"/>
        <v>5.7999999999999972</v>
      </c>
      <c r="B50" s="1" t="s">
        <v>54</v>
      </c>
      <c r="C50" s="100">
        <f>C51/C19</f>
        <v>34.722222222222221</v>
      </c>
      <c r="D50" s="100">
        <f t="shared" ref="D50:E50" si="6">D51/D19</f>
        <v>29.970029970029969</v>
      </c>
      <c r="E50" s="100">
        <f t="shared" si="6"/>
        <v>24.497336082032611</v>
      </c>
    </row>
    <row r="51" spans="1:5" x14ac:dyDescent="0.3">
      <c r="A51" s="13"/>
      <c r="B51" s="10" t="s">
        <v>55</v>
      </c>
      <c r="C51" s="106">
        <v>560000</v>
      </c>
      <c r="D51" s="106">
        <v>840000</v>
      </c>
      <c r="E51" s="106">
        <v>915000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Mehul G</cp:lastModifiedBy>
  <dcterms:created xsi:type="dcterms:W3CDTF">2020-05-19T16:15:53Z</dcterms:created>
  <dcterms:modified xsi:type="dcterms:W3CDTF">2024-10-24T14:09:23Z</dcterms:modified>
</cp:coreProperties>
</file>