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amil\Downloads\Quill Capital Partners\Investment Analyst\Task 7\"/>
    </mc:Choice>
  </mc:AlternateContent>
  <xr:revisionPtr revIDLastSave="0" documentId="13_ncr:1_{39F5F1A4-C015-46F5-8505-4778DD564C53}" xr6:coauthVersionLast="47" xr6:coauthVersionMax="47" xr10:uidLastSave="{00000000-0000-0000-0000-000000000000}"/>
  <bookViews>
    <workbookView xWindow="-120" yWindow="-120" windowWidth="38640" windowHeight="21840"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2" i="1" l="1"/>
  <c r="D243" i="1" s="1"/>
  <c r="E242" i="1"/>
  <c r="E243" i="1" s="1"/>
  <c r="F242" i="1"/>
  <c r="F243" i="1" s="1"/>
  <c r="G242" i="1"/>
  <c r="H242" i="1"/>
  <c r="H243" i="1" s="1"/>
  <c r="I242" i="1"/>
  <c r="C242" i="1"/>
  <c r="D241" i="1"/>
  <c r="E241" i="1"/>
  <c r="F241" i="1"/>
  <c r="G241" i="1"/>
  <c r="H241" i="1"/>
  <c r="I241" i="1"/>
  <c r="I244" i="1" s="1"/>
  <c r="C241" i="1"/>
  <c r="C244" i="1" s="1"/>
  <c r="D238" i="1"/>
  <c r="E238" i="1"/>
  <c r="F238" i="1"/>
  <c r="G238" i="1"/>
  <c r="H238" i="1"/>
  <c r="I238" i="1"/>
  <c r="C238" i="1"/>
  <c r="D237" i="1"/>
  <c r="E237" i="1"/>
  <c r="F237" i="1"/>
  <c r="G237" i="1"/>
  <c r="H237" i="1"/>
  <c r="I237" i="1"/>
  <c r="C237" i="1"/>
  <c r="D236" i="1"/>
  <c r="E236" i="1"/>
  <c r="F236" i="1"/>
  <c r="G236" i="1"/>
  <c r="H236" i="1"/>
  <c r="I236" i="1"/>
  <c r="C236" i="1"/>
  <c r="D234" i="1"/>
  <c r="E234" i="1"/>
  <c r="F234" i="1"/>
  <c r="G234" i="1"/>
  <c r="H234" i="1"/>
  <c r="I234" i="1"/>
  <c r="C234" i="1"/>
  <c r="D235" i="1"/>
  <c r="E235" i="1"/>
  <c r="F235" i="1"/>
  <c r="G235" i="1"/>
  <c r="H235" i="1"/>
  <c r="I235" i="1"/>
  <c r="C235" i="1"/>
  <c r="F244" i="1" l="1"/>
  <c r="D244" i="1"/>
  <c r="H244" i="1"/>
  <c r="G243" i="1"/>
  <c r="C243" i="1"/>
  <c r="G244" i="1"/>
  <c r="I243" i="1"/>
  <c r="E244" i="1"/>
  <c r="H240" i="1"/>
  <c r="D240" i="1"/>
  <c r="F240" i="1"/>
  <c r="E240" i="1"/>
  <c r="I240" i="1"/>
  <c r="C239" i="1"/>
  <c r="H239" i="1"/>
  <c r="G239" i="1"/>
  <c r="F239" i="1"/>
  <c r="I239" i="1"/>
  <c r="D239" i="1"/>
  <c r="E239" i="1"/>
  <c r="G240" i="1"/>
  <c r="C240" i="1"/>
  <c r="H207" i="1" l="1"/>
  <c r="C207" i="1"/>
  <c r="D207" i="1"/>
  <c r="E207" i="1"/>
  <c r="F207" i="1"/>
  <c r="G207" i="1"/>
  <c r="D200" i="1"/>
  <c r="E200" i="1"/>
  <c r="F200" i="1"/>
  <c r="G200" i="1"/>
  <c r="H200" i="1"/>
  <c r="C200" i="1"/>
  <c r="H185" i="1"/>
  <c r="G185" i="1"/>
  <c r="F185" i="1"/>
  <c r="E185" i="1"/>
  <c r="D185" i="1"/>
  <c r="C185" i="1"/>
  <c r="H186" i="1"/>
  <c r="G186" i="1"/>
  <c r="F186" i="1"/>
  <c r="E186" i="1"/>
  <c r="D186" i="1"/>
  <c r="C186" i="1"/>
  <c r="H187" i="1"/>
  <c r="G187" i="1"/>
  <c r="F187" i="1"/>
  <c r="E187" i="1"/>
  <c r="D187" i="1"/>
  <c r="C187" i="1"/>
  <c r="H189" i="1"/>
  <c r="G189" i="1"/>
  <c r="F189" i="1"/>
  <c r="E189" i="1"/>
  <c r="D189" i="1"/>
  <c r="C189" i="1"/>
  <c r="H190" i="1"/>
  <c r="G190" i="1"/>
  <c r="F190" i="1"/>
  <c r="E190" i="1"/>
  <c r="D190" i="1"/>
  <c r="C190" i="1"/>
  <c r="H191" i="1"/>
  <c r="G191" i="1"/>
  <c r="F191" i="1"/>
  <c r="E191" i="1"/>
  <c r="D191" i="1"/>
  <c r="C191" i="1"/>
  <c r="H193" i="1"/>
  <c r="G193" i="1"/>
  <c r="F193" i="1"/>
  <c r="E193" i="1"/>
  <c r="D193" i="1"/>
  <c r="C193" i="1"/>
  <c r="H194" i="1"/>
  <c r="G194" i="1"/>
  <c r="F194" i="1"/>
  <c r="E194" i="1"/>
  <c r="D194" i="1"/>
  <c r="C194" i="1"/>
  <c r="H195" i="1"/>
  <c r="G195" i="1"/>
  <c r="F195" i="1"/>
  <c r="E195" i="1"/>
  <c r="D195" i="1"/>
  <c r="C195" i="1"/>
  <c r="H197" i="1"/>
  <c r="G197" i="1"/>
  <c r="F197" i="1"/>
  <c r="E197" i="1"/>
  <c r="D197" i="1"/>
  <c r="C197" i="1"/>
  <c r="H198" i="1"/>
  <c r="G198" i="1"/>
  <c r="F198" i="1"/>
  <c r="E198" i="1"/>
  <c r="D198" i="1"/>
  <c r="C198" i="1"/>
  <c r="H199" i="1"/>
  <c r="G199" i="1"/>
  <c r="F199" i="1"/>
  <c r="E199" i="1"/>
  <c r="D199" i="1"/>
  <c r="C199" i="1"/>
  <c r="H206" i="1"/>
  <c r="G206" i="1"/>
  <c r="F206" i="1"/>
  <c r="E206" i="1"/>
  <c r="D206" i="1"/>
  <c r="C206" i="1"/>
  <c r="H205" i="1"/>
  <c r="G205" i="1"/>
  <c r="F205" i="1"/>
  <c r="E205" i="1"/>
  <c r="D205" i="1"/>
  <c r="C205" i="1"/>
  <c r="H204" i="1"/>
  <c r="G204" i="1"/>
  <c r="F204" i="1"/>
  <c r="E204" i="1"/>
  <c r="D204" i="1"/>
  <c r="C204" i="1"/>
  <c r="H203" i="1"/>
  <c r="G203" i="1"/>
  <c r="F203" i="1"/>
  <c r="E203" i="1"/>
  <c r="D203" i="1"/>
  <c r="C203" i="1"/>
  <c r="K194" i="1" l="1"/>
  <c r="K205" i="1"/>
  <c r="J198" i="1"/>
  <c r="K199" i="1"/>
  <c r="K206" i="1"/>
  <c r="J197" i="1"/>
  <c r="K193" i="1"/>
  <c r="K207" i="1"/>
  <c r="K195" i="1"/>
  <c r="K203" i="1"/>
  <c r="K200" i="1"/>
  <c r="K185" i="1"/>
  <c r="J203" i="1"/>
  <c r="J194" i="1"/>
  <c r="K204" i="1"/>
  <c r="J206" i="1"/>
  <c r="J199" i="1"/>
  <c r="J195" i="1"/>
  <c r="J207" i="1"/>
  <c r="J190" i="1"/>
  <c r="J205" i="1"/>
  <c r="J189" i="1"/>
  <c r="K198" i="1"/>
  <c r="J204" i="1"/>
  <c r="K197" i="1"/>
  <c r="J187" i="1"/>
  <c r="J185" i="1"/>
  <c r="J200" i="1"/>
  <c r="K191" i="1"/>
  <c r="K190" i="1"/>
  <c r="K189" i="1"/>
  <c r="J186" i="1"/>
  <c r="K187" i="1"/>
  <c r="J193" i="1"/>
  <c r="K186" i="1"/>
  <c r="J191" i="1"/>
  <c r="G130" i="1" l="1"/>
  <c r="G229" i="1" s="1"/>
  <c r="F130" i="1"/>
  <c r="F229" i="1" s="1"/>
  <c r="G144" i="1"/>
  <c r="F144" i="1"/>
  <c r="E144" i="1"/>
  <c r="D144" i="1"/>
  <c r="C144" i="1"/>
  <c r="B144" i="1"/>
  <c r="B147" i="1" s="1"/>
  <c r="G124" i="1"/>
  <c r="F124" i="1"/>
  <c r="E124" i="1"/>
  <c r="D124" i="1"/>
  <c r="C124" i="1"/>
  <c r="C214" i="1" s="1"/>
  <c r="B124" i="1"/>
  <c r="G120" i="1"/>
  <c r="G213" i="1" s="1"/>
  <c r="F120" i="1"/>
  <c r="E120" i="1"/>
  <c r="D120" i="1"/>
  <c r="C120" i="1"/>
  <c r="B120" i="1"/>
  <c r="G116" i="1"/>
  <c r="F116" i="1"/>
  <c r="F212" i="1" s="1"/>
  <c r="E116" i="1"/>
  <c r="D116" i="1"/>
  <c r="C116" i="1"/>
  <c r="B116" i="1"/>
  <c r="G112" i="1"/>
  <c r="F112" i="1"/>
  <c r="E112" i="1"/>
  <c r="E211" i="1" s="1"/>
  <c r="D112" i="1"/>
  <c r="C112" i="1"/>
  <c r="B112" i="1"/>
  <c r="G97" i="1"/>
  <c r="F97" i="1"/>
  <c r="E97" i="1"/>
  <c r="D97" i="1"/>
  <c r="C97" i="1"/>
  <c r="B97" i="1"/>
  <c r="G86" i="1"/>
  <c r="F86" i="1"/>
  <c r="E86" i="1"/>
  <c r="D86" i="1"/>
  <c r="C86" i="1"/>
  <c r="B86" i="1"/>
  <c r="C65" i="1"/>
  <c r="C77" i="1" s="1"/>
  <c r="C99" i="1" s="1"/>
  <c r="G59" i="1"/>
  <c r="F59" i="1"/>
  <c r="E59" i="1"/>
  <c r="D59" i="1"/>
  <c r="C59" i="1"/>
  <c r="B59" i="1"/>
  <c r="G46" i="1"/>
  <c r="F46" i="1"/>
  <c r="E46" i="1"/>
  <c r="D46" i="1"/>
  <c r="C46" i="1"/>
  <c r="B46" i="1"/>
  <c r="G31" i="1"/>
  <c r="G37" i="1" s="1"/>
  <c r="F31" i="1"/>
  <c r="F37" i="1" s="1"/>
  <c r="E31" i="1"/>
  <c r="E37" i="1" s="1"/>
  <c r="D31" i="1"/>
  <c r="D37" i="1" s="1"/>
  <c r="C31" i="1"/>
  <c r="C37" i="1" s="1"/>
  <c r="B31" i="1"/>
  <c r="B37" i="1" s="1"/>
  <c r="G7" i="1"/>
  <c r="F7" i="1"/>
  <c r="E7" i="1"/>
  <c r="D7" i="1"/>
  <c r="C7" i="1"/>
  <c r="B7" i="1"/>
  <c r="G4" i="1"/>
  <c r="F4" i="1"/>
  <c r="E4" i="1"/>
  <c r="D4" i="1"/>
  <c r="C4" i="1"/>
  <c r="C10" i="1" s="1"/>
  <c r="C12" i="1" s="1"/>
  <c r="B4" i="1"/>
  <c r="B10" i="1" s="1"/>
  <c r="B12" i="1" s="1"/>
  <c r="B18" i="1" s="1"/>
  <c r="D223" i="1" l="1"/>
  <c r="D211" i="1"/>
  <c r="D226" i="1"/>
  <c r="D214" i="1"/>
  <c r="B224" i="1"/>
  <c r="B212" i="1"/>
  <c r="F226" i="1"/>
  <c r="F214" i="1"/>
  <c r="G226" i="1"/>
  <c r="G214" i="1"/>
  <c r="D224" i="1"/>
  <c r="D212" i="1"/>
  <c r="F225" i="1"/>
  <c r="F213" i="1"/>
  <c r="B226" i="1"/>
  <c r="B227" i="1" s="1"/>
  <c r="B214" i="1"/>
  <c r="E224" i="1"/>
  <c r="E212" i="1"/>
  <c r="B223" i="1"/>
  <c r="B211" i="1"/>
  <c r="G224" i="1"/>
  <c r="G212" i="1"/>
  <c r="F223" i="1"/>
  <c r="F211" i="1"/>
  <c r="G223" i="1"/>
  <c r="G211" i="1"/>
  <c r="B225" i="1"/>
  <c r="B213" i="1"/>
  <c r="C223" i="1"/>
  <c r="C211" i="1"/>
  <c r="E226" i="1"/>
  <c r="E214" i="1"/>
  <c r="D225" i="1"/>
  <c r="D213" i="1"/>
  <c r="F230" i="1"/>
  <c r="F231" i="1"/>
  <c r="C224" i="1"/>
  <c r="C212" i="1"/>
  <c r="C225" i="1"/>
  <c r="C213" i="1"/>
  <c r="E225" i="1"/>
  <c r="E213" i="1"/>
  <c r="G230" i="1"/>
  <c r="G231" i="1"/>
  <c r="E184" i="1"/>
  <c r="E223" i="1"/>
  <c r="G192" i="1"/>
  <c r="G225" i="1"/>
  <c r="G227" i="1" s="1"/>
  <c r="F188" i="1"/>
  <c r="F224" i="1"/>
  <c r="C196" i="1"/>
  <c r="C226" i="1"/>
  <c r="D196" i="1"/>
  <c r="G184" i="1"/>
  <c r="E196" i="1"/>
  <c r="F192" i="1"/>
  <c r="G196" i="1"/>
  <c r="C192" i="1"/>
  <c r="C188" i="1"/>
  <c r="D188" i="1"/>
  <c r="E129" i="1"/>
  <c r="E188" i="1"/>
  <c r="G188" i="1"/>
  <c r="G147" i="1"/>
  <c r="B60" i="1"/>
  <c r="G129" i="1"/>
  <c r="D192" i="1"/>
  <c r="F196" i="1"/>
  <c r="C60" i="1"/>
  <c r="D129" i="1"/>
  <c r="E192" i="1"/>
  <c r="C147" i="1"/>
  <c r="D60" i="1"/>
  <c r="B129" i="1"/>
  <c r="D147" i="1"/>
  <c r="E60" i="1"/>
  <c r="C129" i="1"/>
  <c r="C184" i="1"/>
  <c r="E147" i="1"/>
  <c r="F60" i="1"/>
  <c r="D184" i="1"/>
  <c r="F147" i="1"/>
  <c r="G60" i="1"/>
  <c r="L132" i="1"/>
  <c r="L131" i="1"/>
  <c r="L133" i="1"/>
  <c r="L134" i="1"/>
  <c r="B65" i="1"/>
  <c r="B77" i="1" s="1"/>
  <c r="B99" i="1" s="1"/>
  <c r="B101" i="1" s="1"/>
  <c r="C100" i="1" s="1"/>
  <c r="C101" i="1" s="1"/>
  <c r="D100" i="1" s="1"/>
  <c r="F129" i="1"/>
  <c r="F184" i="1"/>
  <c r="G202" i="1"/>
  <c r="M131" i="1"/>
  <c r="M134" i="1"/>
  <c r="M133" i="1"/>
  <c r="M132" i="1"/>
  <c r="E10" i="1"/>
  <c r="E12" i="1" s="1"/>
  <c r="E65" i="1" s="1"/>
  <c r="E77" i="1" s="1"/>
  <c r="E99" i="1" s="1"/>
  <c r="G10" i="1"/>
  <c r="G12" i="1" s="1"/>
  <c r="G65" i="1" s="1"/>
  <c r="G77" i="1" s="1"/>
  <c r="G99" i="1" s="1"/>
  <c r="F10" i="1"/>
  <c r="F12" i="1" s="1"/>
  <c r="F65" i="1" s="1"/>
  <c r="F77" i="1" s="1"/>
  <c r="F99" i="1" s="1"/>
  <c r="D10" i="1"/>
  <c r="D12" i="1" s="1"/>
  <c r="C18" i="1"/>
  <c r="C17" i="1"/>
  <c r="B17" i="1"/>
  <c r="D227" i="1" l="1"/>
  <c r="D228" i="1"/>
  <c r="E227" i="1"/>
  <c r="E228" i="1" s="1"/>
  <c r="C227" i="1"/>
  <c r="C228" i="1" s="1"/>
  <c r="G228" i="1"/>
  <c r="B228" i="1"/>
  <c r="F227" i="1"/>
  <c r="F228" i="1"/>
  <c r="C201" i="1"/>
  <c r="F201" i="1"/>
  <c r="M135" i="1"/>
  <c r="G201" i="1"/>
  <c r="L135" i="1"/>
  <c r="D17" i="1"/>
  <c r="D65" i="1"/>
  <c r="D77" i="1" s="1"/>
  <c r="D99" i="1" s="1"/>
  <c r="D101" i="1" s="1"/>
  <c r="E100" i="1" s="1"/>
  <c r="E101" i="1" s="1"/>
  <c r="F100" i="1" s="1"/>
  <c r="F101" i="1" s="1"/>
  <c r="G100" i="1" s="1"/>
  <c r="G101" i="1" s="1"/>
  <c r="E201" i="1"/>
  <c r="D201" i="1"/>
  <c r="D18" i="1"/>
  <c r="I177" i="1" l="1"/>
  <c r="I180" i="1" s="1"/>
  <c r="I181" i="1" s="1"/>
  <c r="H177" i="1"/>
  <c r="G177" i="1"/>
  <c r="F177" i="1"/>
  <c r="E177" i="1"/>
  <c r="D177" i="1"/>
  <c r="C177" i="1"/>
  <c r="B177" i="1"/>
  <c r="B180" i="1" s="1"/>
  <c r="B181" i="1" s="1"/>
  <c r="I166" i="1"/>
  <c r="I168" i="1" s="1"/>
  <c r="I169" i="1" s="1"/>
  <c r="I170" i="1" s="1"/>
  <c r="H166" i="1"/>
  <c r="H168" i="1" s="1"/>
  <c r="H169" i="1" s="1"/>
  <c r="G166" i="1"/>
  <c r="G168" i="1" s="1"/>
  <c r="F166" i="1"/>
  <c r="F168" i="1" s="1"/>
  <c r="E166" i="1"/>
  <c r="E168" i="1" s="1"/>
  <c r="D166" i="1"/>
  <c r="D168" i="1" s="1"/>
  <c r="C166" i="1"/>
  <c r="C168" i="1" s="1"/>
  <c r="B166" i="1"/>
  <c r="B168" i="1" s="1"/>
  <c r="H130" i="1"/>
  <c r="H229" i="1" s="1"/>
  <c r="I130" i="1"/>
  <c r="I229" i="1" s="1"/>
  <c r="I155" i="1"/>
  <c r="I158" i="1" s="1"/>
  <c r="I159" i="1" s="1"/>
  <c r="H155" i="1"/>
  <c r="G155" i="1"/>
  <c r="F155" i="1"/>
  <c r="E155" i="1"/>
  <c r="D155" i="1"/>
  <c r="C155" i="1"/>
  <c r="B155" i="1"/>
  <c r="B158" i="1" s="1"/>
  <c r="B159" i="1" s="1"/>
  <c r="I231" i="1" l="1"/>
  <c r="I230" i="1"/>
  <c r="H230" i="1"/>
  <c r="H231" i="1"/>
  <c r="H170" i="1"/>
  <c r="D158" i="1"/>
  <c r="H158" i="1"/>
  <c r="C158" i="1"/>
  <c r="F158" i="1"/>
  <c r="D180" i="1"/>
  <c r="E180" i="1"/>
  <c r="H180" i="1"/>
  <c r="H202" i="1"/>
  <c r="N134" i="1"/>
  <c r="N133" i="1"/>
  <c r="N132" i="1"/>
  <c r="P132" i="1" s="1"/>
  <c r="N131" i="1"/>
  <c r="E158" i="1"/>
  <c r="C180" i="1"/>
  <c r="G158" i="1"/>
  <c r="F180" i="1"/>
  <c r="G180" i="1"/>
  <c r="O131" i="1"/>
  <c r="O133" i="1"/>
  <c r="O134" i="1"/>
  <c r="O132" i="1"/>
  <c r="B169" i="1"/>
  <c r="B170" i="1" s="1"/>
  <c r="C169" i="1"/>
  <c r="D169" i="1"/>
  <c r="G169" i="1"/>
  <c r="E169" i="1"/>
  <c r="F169" i="1"/>
  <c r="I124" i="1"/>
  <c r="H124" i="1"/>
  <c r="H214" i="1" s="1"/>
  <c r="I120" i="1"/>
  <c r="H120" i="1"/>
  <c r="H213" i="1" s="1"/>
  <c r="I116" i="1"/>
  <c r="H116" i="1"/>
  <c r="H212" i="1" s="1"/>
  <c r="H112" i="1"/>
  <c r="H211" i="1" s="1"/>
  <c r="I112" i="1"/>
  <c r="I144" i="1"/>
  <c r="I147" i="1" s="1"/>
  <c r="H144" i="1"/>
  <c r="I223" i="1" l="1"/>
  <c r="I211" i="1"/>
  <c r="I225" i="1"/>
  <c r="I213" i="1"/>
  <c r="I224" i="1"/>
  <c r="I212" i="1"/>
  <c r="I226" i="1"/>
  <c r="I227" i="1" s="1"/>
  <c r="I214" i="1"/>
  <c r="H196" i="1"/>
  <c r="J196" i="1" s="1"/>
  <c r="H226" i="1"/>
  <c r="H192" i="1"/>
  <c r="J192" i="1" s="1"/>
  <c r="H225" i="1"/>
  <c r="H184" i="1"/>
  <c r="K184" i="1" s="1"/>
  <c r="H223" i="1"/>
  <c r="H188" i="1"/>
  <c r="J188" i="1" s="1"/>
  <c r="H224" i="1"/>
  <c r="F181" i="1"/>
  <c r="E170" i="1"/>
  <c r="G170" i="1"/>
  <c r="E159" i="1"/>
  <c r="C170" i="1"/>
  <c r="N135" i="1"/>
  <c r="P131" i="1"/>
  <c r="H159" i="1"/>
  <c r="E181" i="1"/>
  <c r="G159" i="1"/>
  <c r="F159" i="1"/>
  <c r="D181" i="1"/>
  <c r="F170" i="1"/>
  <c r="C181" i="1"/>
  <c r="T132" i="1"/>
  <c r="S132" i="1"/>
  <c r="U132" i="1"/>
  <c r="R132" i="1"/>
  <c r="H147" i="1"/>
  <c r="P133" i="1"/>
  <c r="D159" i="1"/>
  <c r="O135" i="1"/>
  <c r="H181" i="1"/>
  <c r="G181" i="1"/>
  <c r="C159" i="1"/>
  <c r="D170" i="1"/>
  <c r="P134" i="1"/>
  <c r="H129" i="1"/>
  <c r="I129" i="1"/>
  <c r="I228" i="1" l="1"/>
  <c r="J184" i="1"/>
  <c r="K192" i="1"/>
  <c r="K196" i="1"/>
  <c r="H227" i="1"/>
  <c r="H228" i="1" s="1"/>
  <c r="K188" i="1"/>
  <c r="S133" i="1"/>
  <c r="R133" i="1"/>
  <c r="T133" i="1"/>
  <c r="U133" i="1"/>
  <c r="H136" i="1"/>
  <c r="H201" i="1"/>
  <c r="S131" i="1"/>
  <c r="R131" i="1"/>
  <c r="U131" i="1"/>
  <c r="T131" i="1"/>
  <c r="P135" i="1"/>
  <c r="S134" i="1"/>
  <c r="R134" i="1"/>
  <c r="T134" i="1"/>
  <c r="U134" i="1"/>
  <c r="G136" i="1"/>
  <c r="F136" i="1"/>
  <c r="I136" i="1"/>
  <c r="G102" i="1"/>
  <c r="F102" i="1"/>
  <c r="E102" i="1"/>
  <c r="D102" i="1"/>
  <c r="C102" i="1"/>
  <c r="B102" i="1"/>
  <c r="H97" i="1"/>
  <c r="I97" i="1"/>
  <c r="H86" i="1"/>
  <c r="I86" i="1"/>
  <c r="H59" i="1"/>
  <c r="I59" i="1"/>
  <c r="H46" i="1"/>
  <c r="I46" i="1"/>
  <c r="H31" i="1"/>
  <c r="H37" i="1" s="1"/>
  <c r="I31" i="1"/>
  <c r="I37" i="1" s="1"/>
  <c r="H7" i="1"/>
  <c r="I7" i="1"/>
  <c r="H4" i="1"/>
  <c r="I4" i="1"/>
  <c r="I10" i="1" s="1"/>
  <c r="G218" i="1" l="1"/>
  <c r="G217" i="1"/>
  <c r="B137" i="1"/>
  <c r="I217" i="1"/>
  <c r="I218" i="1"/>
  <c r="H217" i="1"/>
  <c r="H218" i="1"/>
  <c r="F217" i="1"/>
  <c r="F218" i="1"/>
  <c r="T135" i="1"/>
  <c r="T136" i="1" s="1"/>
  <c r="S135" i="1"/>
  <c r="S136" i="1" s="1"/>
  <c r="F137" i="1"/>
  <c r="H137" i="1"/>
  <c r="H208" i="1"/>
  <c r="U135" i="1"/>
  <c r="U136" i="1" s="1"/>
  <c r="G137" i="1"/>
  <c r="G208" i="1"/>
  <c r="R135" i="1"/>
  <c r="R136" i="1" s="1"/>
  <c r="K201" i="1"/>
  <c r="J201" i="1"/>
  <c r="G61" i="1"/>
  <c r="E61" i="1"/>
  <c r="F61" i="1"/>
  <c r="H60" i="1"/>
  <c r="H61" i="1" s="1"/>
  <c r="B148" i="1"/>
  <c r="H10" i="1"/>
  <c r="H148" i="1" s="1"/>
  <c r="C61" i="1"/>
  <c r="D61" i="1"/>
  <c r="E20" i="1"/>
  <c r="E148" i="1"/>
  <c r="F20" i="1"/>
  <c r="F148" i="1"/>
  <c r="I12" i="1"/>
  <c r="I20" i="1" s="1"/>
  <c r="I148" i="1"/>
  <c r="B20" i="1"/>
  <c r="C20" i="1"/>
  <c r="C148" i="1"/>
  <c r="D20" i="1"/>
  <c r="D148" i="1"/>
  <c r="B61" i="1"/>
  <c r="I60" i="1"/>
  <c r="I61" i="1" s="1"/>
  <c r="I215" i="1" l="1"/>
  <c r="I216" i="1"/>
  <c r="H216" i="1"/>
  <c r="H215" i="1"/>
  <c r="F215" i="1"/>
  <c r="F216" i="1"/>
  <c r="G215" i="1"/>
  <c r="G216" i="1"/>
  <c r="F219" i="1"/>
  <c r="F220" i="1"/>
  <c r="G219" i="1"/>
  <c r="G220" i="1"/>
  <c r="H219" i="1"/>
  <c r="H220" i="1"/>
  <c r="I220" i="1"/>
  <c r="I219" i="1"/>
  <c r="H12" i="1"/>
  <c r="H20" i="1" s="1"/>
  <c r="I65" i="1"/>
  <c r="I77" i="1" s="1"/>
  <c r="I99" i="1" s="1"/>
  <c r="G20" i="1"/>
  <c r="G148" i="1"/>
  <c r="H65" i="1" l="1"/>
  <c r="H77" i="1" s="1"/>
  <c r="H99" i="1" s="1"/>
  <c r="H101" i="1" s="1"/>
  <c r="I100" i="1" s="1"/>
  <c r="I101" i="1" s="1"/>
  <c r="I102" i="1" s="1"/>
  <c r="H1" i="1"/>
  <c r="G1" i="1" s="1"/>
  <c r="F1" i="1" s="1"/>
  <c r="E1" i="1" s="1"/>
  <c r="D1" i="1" s="1"/>
  <c r="C1" i="1" s="1"/>
  <c r="B1" i="1" s="1"/>
  <c r="D130" i="1"/>
  <c r="D229" i="1" s="1"/>
  <c r="C130" i="1"/>
  <c r="C229" i="1" s="1"/>
  <c r="E130" i="1"/>
  <c r="E229" i="1" s="1"/>
  <c r="B130" i="1"/>
  <c r="E230" i="1" l="1"/>
  <c r="E231" i="1"/>
  <c r="C230" i="1"/>
  <c r="C231" i="1"/>
  <c r="D230" i="1"/>
  <c r="D231" i="1"/>
  <c r="H102" i="1"/>
  <c r="B136" i="1"/>
  <c r="B229" i="1"/>
  <c r="C136" i="1"/>
  <c r="C202" i="1"/>
  <c r="E136" i="1"/>
  <c r="E202" i="1"/>
  <c r="F202" i="1"/>
  <c r="D136" i="1"/>
  <c r="D202" i="1"/>
  <c r="B230" i="1" l="1"/>
  <c r="B231" i="1"/>
  <c r="D217" i="1"/>
  <c r="D218" i="1"/>
  <c r="E217" i="1"/>
  <c r="E218" i="1"/>
  <c r="C218" i="1"/>
  <c r="C217" i="1"/>
  <c r="B218" i="1"/>
  <c r="B217" i="1"/>
  <c r="E137" i="1"/>
  <c r="E208" i="1"/>
  <c r="F208" i="1"/>
  <c r="D137" i="1"/>
  <c r="D208" i="1"/>
  <c r="K202" i="1"/>
  <c r="J202" i="1"/>
  <c r="C137" i="1"/>
  <c r="C208" i="1"/>
  <c r="E219" i="1" l="1"/>
  <c r="E220" i="1"/>
  <c r="E216" i="1"/>
  <c r="E215" i="1"/>
  <c r="D219" i="1"/>
  <c r="D220" i="1"/>
  <c r="B220" i="1"/>
  <c r="B219" i="1"/>
  <c r="B216" i="1"/>
  <c r="B215" i="1"/>
  <c r="C219" i="1"/>
  <c r="C220" i="1"/>
  <c r="D215" i="1"/>
  <c r="D216" i="1"/>
  <c r="C215" i="1"/>
  <c r="C216" i="1"/>
  <c r="J208" i="1"/>
  <c r="K20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tc={A4C5EC73-3341-49A9-B721-788199F65817}</author>
    <author>Dell</author>
  </authors>
  <commentList>
    <comment ref="B131" authorId="0" shapeId="0" xr:uid="{A4C5EC73-3341-49A9-B721-788199F65817}">
      <text>
        <t>[Threaded comment]
Your version of Excel allows you to read this threaded comment; however, any edits to it will get removed if the file is opened in a newer version of Excel. Learn more: https://go.microsoft.com/fwlink/?linkid=870924
Comment:
    Individual values not given in financial statements so computations had to be done to estimate</t>
      </text>
    </comment>
    <comment ref="A168" authorId="1"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<sst xmlns="http://schemas.openxmlformats.org/spreadsheetml/2006/main" count="250" uniqueCount="158">
  <si>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</si>
  <si>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</si>
  <si>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</si>
  <si>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</si>
  <si>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</si>
  <si>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</si>
  <si>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</si>
  <si>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</si>
  <si>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</si>
  <si>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</si>
  <si>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</si>
  <si>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</si>
  <si>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</si>
  <si>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</si>
  <si>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</si>
  <si>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</si>
  <si>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</si>
  <si>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</si>
  <si>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</si>
  <si>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</si>
  <si>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</si>
  <si>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</si>
  <si>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</si>
  <si>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</si>
  <si>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</si>
  <si>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</si>
  <si>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</si>
  <si>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</si>
  <si>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</si>
  <si>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</si>
  <si>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</si>
  <si>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</si>
  <si>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</si>
  <si>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</si>
  <si>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</si>
  <si>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</si>
  <si>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</si>
  <si>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</si>
  <si>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</si>
  <si>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</si>
  <si>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</si>
  <si>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</si>
  <si>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</si>
  <si>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</si>
  <si>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</si>
  <si>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</si>
  <si>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</si>
  <si>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</si>
  <si>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</si>
  <si>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</si>
  <si>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</si>
  <si>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</si>
  <si>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</si>
  <si>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</si>
  <si>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</si>
  <si>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</si>
  <si>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</si>
  <si>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</si>
  <si>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</si>
  <si>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</si>
  <si>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</si>
  <si>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</si>
  <si>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</si>
  <si>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</si>
  <si>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</si>
  <si>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</si>
  <si>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</si>
  <si>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</si>
  <si>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</si>
  <si>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</si>
  <si>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</si>
  <si>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</si>
  <si>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</si>
  <si>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</si>
  <si>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</si>
  <si>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</si>
  <si>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</si>
  <si>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</si>
  <si>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</si>
  <si>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</si>
  <si>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</si>
  <si>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</si>
  <si>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</si>
  <si>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</si>
  <si>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</si>
  <si>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</si>
  <si>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</si>
  <si>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</si>
  <si>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</si>
  <si>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</si>
  <si>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</si>
  <si>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</si>
  <si>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</si>
  <si>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</si>
  <si>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</si>
  <si>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</si>
  <si>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</si>
  <si>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</si>
  <si>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</si>
  <si>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</si>
  <si>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</si>
  <si>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</si>
  <si>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</si>
  <si>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</si>
  <si>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</si>
  <si>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</si>
  <si>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</si>
  <si>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</si>
  <si>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</si>
  <si>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</si>
  <si>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</si>
  <si>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</si>
  <si>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</si>
  <si>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</si>
  <si>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</si>
  <si>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</si>
  <si>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</si>
  <si>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</si>
  <si>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</si>
  <si>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</si>
  <si>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</si>
  <si>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</si>
  <si>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</si>
  <si>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</si>
  <si>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</si>
  <si>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</si>
  <si>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</si>
  <si>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</si>
  <si>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</si>
  <si>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</si>
  <si>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</si>
  <si>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</si>
  <si>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Organic revenue growth</t>
  </si>
  <si>
    <t>Submission time is 4 days from the day the task was given to you</t>
  </si>
  <si>
    <t>Investments in reverse purchase agreements</t>
  </si>
  <si>
    <t>Disposals of property, plant and equipment</t>
  </si>
  <si>
    <t>Payments on capital lease and other financing obligations</t>
  </si>
  <si>
    <t>Excess tax benefits from share-based payment arrangements</t>
  </si>
  <si>
    <t>Total</t>
  </si>
  <si>
    <t>Up on the completion of the historical in the company reported format, we now move on to understanding the components that drive the company's segmental revenues and cost line items.</t>
  </si>
  <si>
    <t>Computations</t>
  </si>
  <si>
    <t>Average</t>
  </si>
  <si>
    <t>Median</t>
  </si>
  <si>
    <t>Depreciation (as a % of prior year PP&amp;E)</t>
  </si>
  <si>
    <t>PP&amp;E (as a % of geographical revenues)</t>
  </si>
  <si>
    <t>Median depreciation Nike brand</t>
  </si>
  <si>
    <t>Average depreciation Nike brand</t>
  </si>
  <si>
    <t>Average depreciation subsidiary</t>
  </si>
  <si>
    <t>Median depreciation subsidiary</t>
  </si>
  <si>
    <t>Average EBIT Nike brand</t>
  </si>
  <si>
    <t>Median EBIT Nike brand</t>
  </si>
  <si>
    <t>Average EBIT subsidiary</t>
  </si>
  <si>
    <t>Median EBIT subsidiary</t>
  </si>
  <si>
    <t>Average PP&amp;E Nike brand</t>
  </si>
  <si>
    <t>Median PP&amp;E Nike brand</t>
  </si>
  <si>
    <t>Average PP&amp;E subsidiary</t>
  </si>
  <si>
    <t>Median PP&amp;E subsidiary</t>
  </si>
  <si>
    <t>EBIT (as a % of geographical Nike 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</si>
</sst>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5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167" fontId="0" fillId="0" borderId="0" xfId="0" applyNumberFormat="1"/>
    <xf numFmtId="0" fontId="3" fillId="2" borderId="0" xfId="0" applyFont="1" applyFill="1"/>
    <xf numFmtId="0" fontId="6" fillId="2" borderId="0" xfId="0" applyFont="1" applyFill="1"/>
    <xf numFmtId="9" fontId="0" fillId="0" borderId="0" xfId="2" applyFont="1"/>
    <xf numFmtId="9" fontId="2" fillId="0" borderId="1" xfId="2" applyFont="1" applyBorder="1"/>
    <xf numFmtId="0" fontId="13" fillId="0" borderId="0" xfId="0" applyFont="1" applyAlignment="1">
      <alignment horizontal="left" indent="1"/>
    </xf>
    <xf numFmtId="9" fontId="13" fillId="0" borderId="0" xfId="2" applyFont="1"/>
    <xf numFmtId="165" fontId="2" fillId="0" borderId="0" xfId="1" applyNumberFormat="1" applyFont="1" applyBorder="1"/>
    <xf numFmtId="9" fontId="2" fillId="0" borderId="0" xfId="2" applyFont="1" applyBorder="1"/>
    <xf numFmtId="9" fontId="2" fillId="0" borderId="2" xfId="2" applyFont="1" applyBorder="1"/>
    <xf numFmtId="9" fontId="2" fillId="0" borderId="4" xfId="2" applyFont="1" applyBorder="1"/>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86149"/>
          <a:ext cx="6213566"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424249"/>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30829"/>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42409"/>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38749"/>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89369"/>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2461261</xdr:colOff>
      <xdr:row>31</xdr:row>
      <xdr:rowOff>7620</xdr:rowOff>
    </xdr:from>
    <xdr:to>
      <xdr:col>0</xdr:col>
      <xdr:colOff>4899661</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1" y="5495109"/>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persons/person.xml><?xml version="1.0" encoding="utf-8"?>
<personList xmlns="http://schemas.microsoft.com/office/spreadsheetml/2018/threadedcomments" xmlns:x="http://schemas.openxmlformats.org/spreadsheetml/2006/main">
  <person displayName="Damilola Adekanmbi" id="{AA6BD96D-2456-4BFA-87F4-E7092E93DB10}" userId="7c6e966e064ffc54"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31" dT="2024-12-22T17:02:54.76" personId="{AA6BD96D-2456-4BFA-87F4-E7092E93DB10}" id="{A4C5EC73-3341-49A9-B721-788199F65817}">
    <text>Individual values not given in financial statements so computations had to be done to estimate</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abSelected="1" zoomScale="175" zoomScaleNormal="175" workbookViewId="0"/>
  </sheetViews>
  <sheetFormatPr defaultRowHeight="15" x14ac:dyDescent="0.25"/>
  <cols>
    <col min="1" max="1" width="176.140625" style="19" customWidth="1"/>
  </cols>
  <sheetData>
    <row r="1" spans="1:1" ht="23.25" x14ac:dyDescent="0.35">
      <c r="A1" s="18" t="s">
        <v>20</v>
      </c>
    </row>
    <row r="2" spans="1:1" x14ac:dyDescent="0.25">
      <c r="A2" s="38" t="s">
        <v>139</v>
      </c>
    </row>
    <row r="3" spans="1:1" x14ac:dyDescent="0.25">
      <c r="A3" s="38" t="s">
        <v>129</v>
      </c>
    </row>
    <row r="4" spans="1:1" ht="23.25" x14ac:dyDescent="0.35">
      <c r="A4" s="18" t="s">
        <v>22</v>
      </c>
    </row>
    <row r="5" spans="1:1" x14ac:dyDescent="0.25">
      <c r="A5" s="38" t="s">
        <v>130</v>
      </c>
    </row>
    <row r="6" spans="1:1" x14ac:dyDescent="0.25">
      <c r="A6" s="38" t="s">
        <v>131</v>
      </c>
    </row>
    <row r="7" spans="1:1" x14ac:dyDescent="0.25">
      <c r="A7" s="38" t="s">
        <v>21</v>
      </c>
    </row>
    <row r="8" spans="1:1" x14ac:dyDescent="0.25">
      <c r="A8" s="19" t="s">
        <v>133</v>
      </c>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45"/>
  <sheetViews>
    <sheetView zoomScale="130" zoomScaleNormal="130" workbookViewId="0">
      <pane ySplit="1" topLeftCell="A2" activePane="bottomLeft" state="frozen"/>
      <selection pane="bottomLeft" activeCell="A2" sqref="A2"/>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29</v>
      </c>
      <c r="B2" s="3">
        <v>30601</v>
      </c>
      <c r="C2" s="3">
        <v>32376</v>
      </c>
      <c r="D2" s="3">
        <v>34350</v>
      </c>
      <c r="E2" s="3">
        <v>36397</v>
      </c>
      <c r="F2" s="3">
        <v>39117</v>
      </c>
      <c r="G2" s="3">
        <v>37403</v>
      </c>
      <c r="H2" s="3">
        <v>44538</v>
      </c>
      <c r="I2" s="3">
        <v>46710</v>
      </c>
    </row>
    <row r="3" spans="1:9" x14ac:dyDescent="0.25">
      <c r="A3" s="23" t="s">
        <v>30</v>
      </c>
      <c r="B3" s="24">
        <v>16534</v>
      </c>
      <c r="C3" s="24">
        <v>17405</v>
      </c>
      <c r="D3" s="24">
        <v>19038</v>
      </c>
      <c r="E3" s="24">
        <v>20441</v>
      </c>
      <c r="F3" s="24">
        <v>21643</v>
      </c>
      <c r="G3" s="24">
        <v>21162</v>
      </c>
      <c r="H3" s="24">
        <v>24576</v>
      </c>
      <c r="I3" s="24">
        <v>25231</v>
      </c>
    </row>
    <row r="4" spans="1:9" s="1" customFormat="1" x14ac:dyDescent="0.25">
      <c r="A4" s="1" t="s">
        <v>4</v>
      </c>
      <c r="B4" s="9">
        <f t="shared" ref="B4:G4" si="1">+B2-B3</f>
        <v>14067</v>
      </c>
      <c r="C4" s="9">
        <f t="shared" si="1"/>
        <v>14971</v>
      </c>
      <c r="D4" s="9">
        <f t="shared" si="1"/>
        <v>15312</v>
      </c>
      <c r="E4" s="9">
        <f t="shared" si="1"/>
        <v>15956</v>
      </c>
      <c r="F4" s="9">
        <f t="shared" si="1"/>
        <v>17474</v>
      </c>
      <c r="G4" s="9">
        <f t="shared" si="1"/>
        <v>16241</v>
      </c>
      <c r="H4" s="9">
        <f t="shared" ref="H4" si="2">+H2-H3</f>
        <v>19962</v>
      </c>
      <c r="I4" s="9">
        <f>+I2-I3</f>
        <v>21479</v>
      </c>
    </row>
    <row r="5" spans="1:9" x14ac:dyDescent="0.25">
      <c r="A5" s="11" t="s">
        <v>23</v>
      </c>
      <c r="B5" s="3">
        <v>3213</v>
      </c>
      <c r="C5" s="3">
        <v>3278</v>
      </c>
      <c r="D5" s="3">
        <v>3341</v>
      </c>
      <c r="E5" s="3">
        <v>3577</v>
      </c>
      <c r="F5" s="3">
        <v>3753</v>
      </c>
      <c r="G5" s="3">
        <v>3592</v>
      </c>
      <c r="H5" s="3">
        <v>3114</v>
      </c>
      <c r="I5" s="3">
        <v>3850</v>
      </c>
    </row>
    <row r="6" spans="1:9" x14ac:dyDescent="0.25">
      <c r="A6" s="11" t="s">
        <v>24</v>
      </c>
      <c r="B6" s="3">
        <v>6679</v>
      </c>
      <c r="C6" s="3">
        <v>7191</v>
      </c>
      <c r="D6" s="3">
        <v>7222</v>
      </c>
      <c r="E6" s="3">
        <v>7934</v>
      </c>
      <c r="F6" s="3">
        <v>8949</v>
      </c>
      <c r="G6" s="3">
        <v>9534</v>
      </c>
      <c r="H6" s="3">
        <v>9911</v>
      </c>
      <c r="I6" s="3">
        <v>10954</v>
      </c>
    </row>
    <row r="7" spans="1:9" x14ac:dyDescent="0.25">
      <c r="A7" s="22" t="s">
        <v>25</v>
      </c>
      <c r="B7" s="21">
        <f t="shared" ref="B7:G7" si="3">+B5+B6</f>
        <v>9892</v>
      </c>
      <c r="C7" s="21">
        <f t="shared" si="3"/>
        <v>10469</v>
      </c>
      <c r="D7" s="21">
        <f t="shared" si="3"/>
        <v>10563</v>
      </c>
      <c r="E7" s="21">
        <f t="shared" si="3"/>
        <v>11511</v>
      </c>
      <c r="F7" s="21">
        <f t="shared" si="3"/>
        <v>12702</v>
      </c>
      <c r="G7" s="21">
        <f t="shared" si="3"/>
        <v>13126</v>
      </c>
      <c r="H7" s="21">
        <f t="shared" ref="H7" si="4">+H5+H6</f>
        <v>13025</v>
      </c>
      <c r="I7" s="21">
        <f>+I5+I6</f>
        <v>14804</v>
      </c>
    </row>
    <row r="8" spans="1:9" x14ac:dyDescent="0.25">
      <c r="A8" s="2" t="s">
        <v>26</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27</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25">
      <c r="A11" s="2" t="s">
        <v>28</v>
      </c>
      <c r="B11" s="3">
        <v>932</v>
      </c>
      <c r="C11" s="3">
        <v>863</v>
      </c>
      <c r="D11" s="3">
        <v>646</v>
      </c>
      <c r="E11" s="3">
        <v>2392</v>
      </c>
      <c r="F11" s="3">
        <v>772</v>
      </c>
      <c r="G11" s="3">
        <v>348</v>
      </c>
      <c r="H11" s="3">
        <v>934</v>
      </c>
      <c r="I11" s="3">
        <v>605</v>
      </c>
    </row>
    <row r="12" spans="1:9" ht="15.75" thickBot="1" x14ac:dyDescent="0.3">
      <c r="A12" s="6" t="s">
        <v>31</v>
      </c>
      <c r="B12" s="7">
        <f t="shared" ref="B12:G12" si="7">+B10-B11</f>
        <v>3273</v>
      </c>
      <c r="C12" s="7">
        <f t="shared" si="7"/>
        <v>3760</v>
      </c>
      <c r="D12" s="7">
        <f t="shared" si="7"/>
        <v>4240</v>
      </c>
      <c r="E12" s="7">
        <f t="shared" si="7"/>
        <v>1933</v>
      </c>
      <c r="F12" s="7">
        <f t="shared" si="7"/>
        <v>4029</v>
      </c>
      <c r="G12" s="7">
        <f t="shared" si="7"/>
        <v>2539</v>
      </c>
      <c r="H12" s="7">
        <f t="shared" ref="H12" si="8">+H10-H11</f>
        <v>5727</v>
      </c>
      <c r="I12" s="7">
        <f>+I10-I11</f>
        <v>6046</v>
      </c>
    </row>
    <row r="13" spans="1:9" ht="15.75" thickTop="1" x14ac:dyDescent="0.25">
      <c r="A13" s="1" t="s">
        <v>8</v>
      </c>
    </row>
    <row r="14" spans="1:9" x14ac:dyDescent="0.25">
      <c r="A14" s="2" t="s">
        <v>6</v>
      </c>
      <c r="B14">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v>1.6</v>
      </c>
      <c r="H15">
        <v>3.56</v>
      </c>
      <c r="I15">
        <v>3.75</v>
      </c>
    </row>
    <row r="16" spans="1:9" x14ac:dyDescent="0.25">
      <c r="A16" s="1" t="s">
        <v>9</v>
      </c>
    </row>
    <row r="17" spans="1:9" x14ac:dyDescent="0.25">
      <c r="A17" s="2" t="s">
        <v>6</v>
      </c>
      <c r="B17" s="39">
        <f>B12/B14</f>
        <v>1722.6315789473686</v>
      </c>
      <c r="C17" s="39">
        <f>C12/C14</f>
        <v>1701.3574660633485</v>
      </c>
      <c r="D17" s="39">
        <f>D12/D14</f>
        <v>1656.25</v>
      </c>
      <c r="E17">
        <v>1623.8</v>
      </c>
      <c r="F17">
        <v>1579.7</v>
      </c>
      <c r="G17" s="8">
        <v>1558.8</v>
      </c>
      <c r="H17" s="8">
        <v>1573</v>
      </c>
      <c r="I17" s="8">
        <v>1578.8</v>
      </c>
    </row>
    <row r="18" spans="1:9" x14ac:dyDescent="0.25">
      <c r="A18" s="2" t="s">
        <v>7</v>
      </c>
      <c r="B18" s="39">
        <f>B12/B15</f>
        <v>1769.1891891891892</v>
      </c>
      <c r="C18" s="39">
        <f>C12/C15</f>
        <v>1740.7407407407406</v>
      </c>
      <c r="D18" s="39">
        <f>D12/D15</f>
        <v>1689.2430278884462</v>
      </c>
      <c r="E18">
        <v>1659.1</v>
      </c>
      <c r="F18">
        <v>1618.4</v>
      </c>
      <c r="G18" s="8">
        <v>1591.6</v>
      </c>
      <c r="H18" s="8">
        <v>1609.4</v>
      </c>
      <c r="I18" s="8">
        <v>1610.8</v>
      </c>
    </row>
    <row r="20" spans="1:9" s="12" customFormat="1" x14ac:dyDescent="0.25">
      <c r="A20" s="12" t="s">
        <v>2</v>
      </c>
      <c r="B20" s="13">
        <f t="shared" ref="B20:H20" si="9">+ROUND(((B12/B18)-B15),2)</f>
        <v>0</v>
      </c>
      <c r="C20" s="13">
        <f t="shared" si="9"/>
        <v>0</v>
      </c>
      <c r="D20" s="13">
        <f t="shared" si="9"/>
        <v>0</v>
      </c>
      <c r="E20" s="13">
        <f t="shared" si="9"/>
        <v>0</v>
      </c>
      <c r="F20" s="13">
        <f t="shared" si="9"/>
        <v>0</v>
      </c>
      <c r="G20" s="13">
        <f t="shared" si="9"/>
        <v>0</v>
      </c>
      <c r="H20" s="13">
        <f t="shared" si="9"/>
        <v>0</v>
      </c>
      <c r="I20" s="13">
        <f>+ROUND(((I12/I18)-I15),2)</f>
        <v>0</v>
      </c>
    </row>
    <row r="22" spans="1:9" x14ac:dyDescent="0.25">
      <c r="A22" s="14" t="s">
        <v>0</v>
      </c>
      <c r="B22" s="14"/>
      <c r="C22" s="14"/>
      <c r="D22" s="14"/>
      <c r="E22" s="14"/>
      <c r="F22" s="14"/>
      <c r="G22" s="14"/>
      <c r="H22" s="14"/>
      <c r="I22" s="14"/>
    </row>
    <row r="23" spans="1:9" x14ac:dyDescent="0.25">
      <c r="A23" s="1" t="s">
        <v>32</v>
      </c>
    </row>
    <row r="24" spans="1:9" x14ac:dyDescent="0.25">
      <c r="A24" s="10" t="s">
        <v>33</v>
      </c>
      <c r="B24" s="3"/>
      <c r="C24" s="3"/>
      <c r="D24" s="3"/>
      <c r="E24" s="3"/>
      <c r="F24" s="3"/>
      <c r="G24" s="3"/>
      <c r="H24" s="3"/>
      <c r="I24" s="3"/>
    </row>
    <row r="25" spans="1:9" x14ac:dyDescent="0.25">
      <c r="A25" s="11" t="s">
        <v>34</v>
      </c>
      <c r="B25" s="3">
        <v>3852</v>
      </c>
      <c r="C25" s="3">
        <v>3138</v>
      </c>
      <c r="D25" s="3">
        <v>3808</v>
      </c>
      <c r="E25" s="3">
        <v>4249</v>
      </c>
      <c r="F25" s="3">
        <v>4466</v>
      </c>
      <c r="G25" s="3">
        <v>8348</v>
      </c>
      <c r="H25" s="3">
        <v>9889</v>
      </c>
      <c r="I25" s="3">
        <v>8574</v>
      </c>
    </row>
    <row r="26" spans="1:9" x14ac:dyDescent="0.25">
      <c r="A26" s="11" t="s">
        <v>35</v>
      </c>
      <c r="B26" s="3">
        <v>2072</v>
      </c>
      <c r="C26" s="3">
        <v>2319</v>
      </c>
      <c r="D26" s="3">
        <v>2371</v>
      </c>
      <c r="E26" s="3">
        <v>996</v>
      </c>
      <c r="F26" s="3">
        <v>197</v>
      </c>
      <c r="G26" s="3">
        <v>439</v>
      </c>
      <c r="H26" s="3">
        <v>3587</v>
      </c>
      <c r="I26" s="3">
        <v>4423</v>
      </c>
    </row>
    <row r="27" spans="1:9" x14ac:dyDescent="0.25">
      <c r="A27" s="11" t="s">
        <v>36</v>
      </c>
      <c r="B27" s="3">
        <v>3358</v>
      </c>
      <c r="C27" s="3">
        <v>3241</v>
      </c>
      <c r="D27" s="3">
        <v>3677</v>
      </c>
      <c r="E27" s="3">
        <v>3498</v>
      </c>
      <c r="F27" s="3">
        <v>4272</v>
      </c>
      <c r="G27" s="3">
        <v>2749</v>
      </c>
      <c r="H27" s="3">
        <v>4463</v>
      </c>
      <c r="I27" s="3">
        <v>4667</v>
      </c>
    </row>
    <row r="28" spans="1:9" x14ac:dyDescent="0.25">
      <c r="A28" s="11" t="s">
        <v>37</v>
      </c>
      <c r="B28" s="3">
        <v>4337</v>
      </c>
      <c r="C28" s="3">
        <v>4838</v>
      </c>
      <c r="D28" s="3">
        <v>5055</v>
      </c>
      <c r="E28" s="3">
        <v>5261</v>
      </c>
      <c r="F28" s="3">
        <v>5622</v>
      </c>
      <c r="G28" s="3">
        <v>7367</v>
      </c>
      <c r="H28" s="3">
        <v>6854</v>
      </c>
      <c r="I28" s="3">
        <v>8420</v>
      </c>
    </row>
    <row r="29" spans="1:9" x14ac:dyDescent="0.25">
      <c r="A29" s="11" t="s">
        <v>69</v>
      </c>
      <c r="B29" s="3">
        <v>389</v>
      </c>
      <c r="C29" s="3">
        <v>0</v>
      </c>
      <c r="D29" s="3">
        <v>0</v>
      </c>
      <c r="E29" s="3">
        <v>0</v>
      </c>
      <c r="F29" s="3">
        <v>0</v>
      </c>
      <c r="G29" s="3">
        <v>0</v>
      </c>
      <c r="H29" s="3">
        <v>0</v>
      </c>
      <c r="I29" s="3">
        <v>0</v>
      </c>
    </row>
    <row r="30" spans="1:9" x14ac:dyDescent="0.25">
      <c r="A30" s="11" t="s">
        <v>38</v>
      </c>
      <c r="B30" s="3">
        <v>1968</v>
      </c>
      <c r="C30" s="3">
        <v>1489</v>
      </c>
      <c r="D30" s="3">
        <v>1150</v>
      </c>
      <c r="E30" s="3">
        <v>1130</v>
      </c>
      <c r="F30" s="3">
        <v>1968</v>
      </c>
      <c r="G30" s="3">
        <v>1653</v>
      </c>
      <c r="H30" s="3">
        <v>1498</v>
      </c>
      <c r="I30" s="3">
        <v>2129</v>
      </c>
    </row>
    <row r="31" spans="1:9" x14ac:dyDescent="0.25">
      <c r="A31" s="4" t="s">
        <v>10</v>
      </c>
      <c r="B31" s="5">
        <f t="shared" ref="B31:G31" si="10">+SUM(B25:B30)</f>
        <v>15976</v>
      </c>
      <c r="C31" s="5">
        <f t="shared" si="10"/>
        <v>15025</v>
      </c>
      <c r="D31" s="5">
        <f t="shared" si="10"/>
        <v>16061</v>
      </c>
      <c r="E31" s="5">
        <f t="shared" si="10"/>
        <v>15134</v>
      </c>
      <c r="F31" s="5">
        <f t="shared" si="10"/>
        <v>16525</v>
      </c>
      <c r="G31" s="5">
        <f t="shared" si="10"/>
        <v>20556</v>
      </c>
      <c r="H31" s="5">
        <f t="shared" ref="H31" si="11">+SUM(H25:H30)</f>
        <v>26291</v>
      </c>
      <c r="I31" s="5">
        <f>+SUM(I25:I30)</f>
        <v>28213</v>
      </c>
    </row>
    <row r="32" spans="1:9" x14ac:dyDescent="0.25">
      <c r="A32" s="2" t="s">
        <v>39</v>
      </c>
      <c r="B32" s="3">
        <v>3011</v>
      </c>
      <c r="C32" s="3">
        <v>3520</v>
      </c>
      <c r="D32" s="3">
        <v>3989</v>
      </c>
      <c r="E32" s="3">
        <v>4454</v>
      </c>
      <c r="F32" s="3">
        <v>4744</v>
      </c>
      <c r="G32" s="3">
        <v>4866</v>
      </c>
      <c r="H32" s="3">
        <v>4904</v>
      </c>
      <c r="I32" s="3">
        <v>4791</v>
      </c>
    </row>
    <row r="33" spans="1:9" x14ac:dyDescent="0.25">
      <c r="A33" s="2" t="s">
        <v>40</v>
      </c>
      <c r="B33" s="3">
        <v>0</v>
      </c>
      <c r="C33" s="3">
        <v>0</v>
      </c>
      <c r="D33" s="3">
        <v>0</v>
      </c>
      <c r="E33" s="3">
        <v>0</v>
      </c>
      <c r="F33" s="3">
        <v>0</v>
      </c>
      <c r="G33" s="3">
        <v>3097</v>
      </c>
      <c r="H33" s="3">
        <v>3113</v>
      </c>
      <c r="I33" s="3">
        <v>2926</v>
      </c>
    </row>
    <row r="34" spans="1:9" x14ac:dyDescent="0.25">
      <c r="A34" s="2" t="s">
        <v>41</v>
      </c>
      <c r="B34" s="3">
        <v>281</v>
      </c>
      <c r="C34" s="3">
        <v>281</v>
      </c>
      <c r="D34" s="3">
        <v>283</v>
      </c>
      <c r="E34" s="3">
        <v>285</v>
      </c>
      <c r="F34" s="3">
        <v>283</v>
      </c>
      <c r="G34" s="3">
        <v>274</v>
      </c>
      <c r="H34" s="3">
        <v>269</v>
      </c>
      <c r="I34" s="3">
        <v>286</v>
      </c>
    </row>
    <row r="35" spans="1:9" x14ac:dyDescent="0.25">
      <c r="A35" s="2" t="s">
        <v>42</v>
      </c>
      <c r="B35" s="3">
        <v>131</v>
      </c>
      <c r="C35" s="3">
        <v>131</v>
      </c>
      <c r="D35" s="3">
        <v>139</v>
      </c>
      <c r="E35" s="3">
        <v>154</v>
      </c>
      <c r="F35" s="3">
        <v>154</v>
      </c>
      <c r="G35" s="3">
        <v>223</v>
      </c>
      <c r="H35" s="3">
        <v>242</v>
      </c>
      <c r="I35" s="3">
        <v>284</v>
      </c>
    </row>
    <row r="36" spans="1:9" x14ac:dyDescent="0.25">
      <c r="A36" s="2" t="s">
        <v>43</v>
      </c>
      <c r="B36" s="3">
        <v>2201</v>
      </c>
      <c r="C36" s="3">
        <v>2422</v>
      </c>
      <c r="D36" s="3">
        <v>2787</v>
      </c>
      <c r="E36" s="3">
        <v>2509</v>
      </c>
      <c r="F36" s="3">
        <v>2011</v>
      </c>
      <c r="G36" s="3">
        <v>2326</v>
      </c>
      <c r="H36" s="3">
        <v>2921</v>
      </c>
      <c r="I36" s="3">
        <v>3821</v>
      </c>
    </row>
    <row r="37" spans="1:9" ht="15.75" thickBot="1" x14ac:dyDescent="0.3">
      <c r="A37" s="6" t="s">
        <v>44</v>
      </c>
      <c r="B37" s="7">
        <f t="shared" ref="B37:G37" si="12">+SUM(B31:B36)</f>
        <v>21600</v>
      </c>
      <c r="C37" s="7">
        <f t="shared" si="12"/>
        <v>21379</v>
      </c>
      <c r="D37" s="7">
        <f t="shared" si="12"/>
        <v>23259</v>
      </c>
      <c r="E37" s="7">
        <f t="shared" si="12"/>
        <v>22536</v>
      </c>
      <c r="F37" s="7">
        <f t="shared" si="12"/>
        <v>23717</v>
      </c>
      <c r="G37" s="7">
        <f t="shared" si="12"/>
        <v>31342</v>
      </c>
      <c r="H37" s="7">
        <f t="shared" ref="H37" si="13">+SUM(H31:H36)</f>
        <v>37740</v>
      </c>
      <c r="I37" s="7">
        <f>+SUM(I31:I36)</f>
        <v>40321</v>
      </c>
    </row>
    <row r="38" spans="1:9" ht="15.75" thickTop="1" x14ac:dyDescent="0.25">
      <c r="A38" s="1" t="s">
        <v>45</v>
      </c>
      <c r="B38" s="3"/>
      <c r="C38" s="3"/>
      <c r="D38" s="3"/>
      <c r="E38" s="3"/>
      <c r="F38" s="3"/>
      <c r="G38" s="3"/>
      <c r="H38" s="3"/>
      <c r="I38" s="3"/>
    </row>
    <row r="39" spans="1:9" x14ac:dyDescent="0.25">
      <c r="A39" s="2" t="s">
        <v>46</v>
      </c>
      <c r="B39" s="3"/>
      <c r="C39" s="3"/>
      <c r="D39" s="3"/>
      <c r="E39" s="3"/>
      <c r="F39" s="3"/>
      <c r="G39" s="3"/>
      <c r="H39" s="3"/>
      <c r="I39" s="3"/>
    </row>
    <row r="40" spans="1:9" x14ac:dyDescent="0.25">
      <c r="A40" s="11" t="s">
        <v>47</v>
      </c>
      <c r="B40" s="3">
        <v>107</v>
      </c>
      <c r="C40" s="3">
        <v>44</v>
      </c>
      <c r="D40" s="3">
        <v>6</v>
      </c>
      <c r="E40" s="3">
        <v>6</v>
      </c>
      <c r="F40" s="3">
        <v>6</v>
      </c>
      <c r="G40" s="3">
        <v>3</v>
      </c>
      <c r="H40" s="3">
        <v>0</v>
      </c>
      <c r="I40" s="3">
        <v>500</v>
      </c>
    </row>
    <row r="41" spans="1:9" x14ac:dyDescent="0.25">
      <c r="A41" s="11" t="s">
        <v>48</v>
      </c>
      <c r="B41" s="3">
        <v>74</v>
      </c>
      <c r="C41" s="3">
        <v>1</v>
      </c>
      <c r="D41" s="3">
        <v>325</v>
      </c>
      <c r="E41" s="3">
        <v>336</v>
      </c>
      <c r="F41" s="3">
        <v>9</v>
      </c>
      <c r="G41" s="3">
        <v>248</v>
      </c>
      <c r="H41" s="3">
        <v>2</v>
      </c>
      <c r="I41" s="3">
        <v>10</v>
      </c>
    </row>
    <row r="42" spans="1:9" x14ac:dyDescent="0.25">
      <c r="A42" s="11" t="s">
        <v>11</v>
      </c>
      <c r="B42" s="3">
        <v>2131</v>
      </c>
      <c r="C42" s="3">
        <v>2191</v>
      </c>
      <c r="D42" s="3">
        <v>2048</v>
      </c>
      <c r="E42" s="3">
        <v>2279</v>
      </c>
      <c r="F42" s="3">
        <v>2612</v>
      </c>
      <c r="G42" s="3">
        <v>2248</v>
      </c>
      <c r="H42" s="3">
        <v>2836</v>
      </c>
      <c r="I42" s="3">
        <v>3358</v>
      </c>
    </row>
    <row r="43" spans="1:9" x14ac:dyDescent="0.25">
      <c r="A43" s="11" t="s">
        <v>49</v>
      </c>
      <c r="B43" s="3">
        <v>0</v>
      </c>
      <c r="C43" s="3">
        <v>0</v>
      </c>
      <c r="D43" s="3">
        <v>0</v>
      </c>
      <c r="E43" s="3">
        <v>0</v>
      </c>
      <c r="F43" s="3">
        <v>0</v>
      </c>
      <c r="G43" s="3">
        <v>445</v>
      </c>
      <c r="H43" s="3">
        <v>467</v>
      </c>
      <c r="I43" s="3">
        <v>420</v>
      </c>
    </row>
    <row r="44" spans="1:9" x14ac:dyDescent="0.25">
      <c r="A44" s="11" t="s">
        <v>12</v>
      </c>
      <c r="B44" s="3">
        <v>3951</v>
      </c>
      <c r="C44" s="3">
        <v>3037</v>
      </c>
      <c r="D44" s="3">
        <v>3011</v>
      </c>
      <c r="E44" s="3">
        <v>3269</v>
      </c>
      <c r="F44" s="3">
        <v>5010</v>
      </c>
      <c r="G44" s="3">
        <v>5184</v>
      </c>
      <c r="H44" s="3">
        <v>6063</v>
      </c>
      <c r="I44" s="3">
        <v>6220</v>
      </c>
    </row>
    <row r="45" spans="1:9" x14ac:dyDescent="0.25">
      <c r="A45" s="11" t="s">
        <v>50</v>
      </c>
      <c r="B45" s="3">
        <v>71</v>
      </c>
      <c r="C45" s="3">
        <v>85</v>
      </c>
      <c r="D45" s="3">
        <v>84</v>
      </c>
      <c r="E45" s="3">
        <v>150</v>
      </c>
      <c r="F45" s="3">
        <v>229</v>
      </c>
      <c r="G45" s="3">
        <v>156</v>
      </c>
      <c r="H45" s="3">
        <v>306</v>
      </c>
      <c r="I45" s="3">
        <v>222</v>
      </c>
    </row>
    <row r="46" spans="1:9" x14ac:dyDescent="0.25">
      <c r="A46" s="4" t="s">
        <v>13</v>
      </c>
      <c r="B46" s="5">
        <f t="shared" ref="B46:G46" si="14">+SUM(B40:B45)</f>
        <v>6334</v>
      </c>
      <c r="C46" s="5">
        <f t="shared" si="14"/>
        <v>5358</v>
      </c>
      <c r="D46" s="5">
        <f t="shared" si="14"/>
        <v>5474</v>
      </c>
      <c r="E46" s="5">
        <f t="shared" si="14"/>
        <v>6040</v>
      </c>
      <c r="F46" s="5">
        <f t="shared" si="14"/>
        <v>7866</v>
      </c>
      <c r="G46" s="5">
        <f t="shared" si="14"/>
        <v>8284</v>
      </c>
      <c r="H46" s="5">
        <f t="shared" ref="H46" si="15">+SUM(H40:H45)</f>
        <v>9674</v>
      </c>
      <c r="I46" s="5">
        <f>+SUM(I40:I45)</f>
        <v>10730</v>
      </c>
    </row>
    <row r="47" spans="1:9" x14ac:dyDescent="0.25">
      <c r="A47" s="2" t="s">
        <v>51</v>
      </c>
      <c r="B47" s="3">
        <v>1079</v>
      </c>
      <c r="C47" s="3">
        <v>1993</v>
      </c>
      <c r="D47" s="3">
        <v>3471</v>
      </c>
      <c r="E47" s="3">
        <v>3468</v>
      </c>
      <c r="F47" s="3">
        <v>3464</v>
      </c>
      <c r="G47" s="3">
        <v>9406</v>
      </c>
      <c r="H47" s="3">
        <v>9413</v>
      </c>
      <c r="I47" s="3">
        <v>8920</v>
      </c>
    </row>
    <row r="48" spans="1:9" x14ac:dyDescent="0.25">
      <c r="A48" s="2" t="s">
        <v>52</v>
      </c>
      <c r="B48" s="3">
        <v>1480</v>
      </c>
      <c r="C48" s="3">
        <v>1770</v>
      </c>
      <c r="D48" s="3">
        <v>1907</v>
      </c>
      <c r="E48" s="3">
        <v>3216</v>
      </c>
      <c r="F48" s="3">
        <v>0</v>
      </c>
      <c r="G48" s="3">
        <v>2913</v>
      </c>
      <c r="H48" s="3">
        <v>2931</v>
      </c>
      <c r="I48" s="3">
        <v>2777</v>
      </c>
    </row>
    <row r="49" spans="1:9" x14ac:dyDescent="0.25">
      <c r="A49" s="2" t="s">
        <v>53</v>
      </c>
      <c r="B49" s="3">
        <v>0</v>
      </c>
      <c r="C49" s="3">
        <v>0</v>
      </c>
      <c r="D49" s="3">
        <v>0</v>
      </c>
      <c r="E49" s="3">
        <v>0</v>
      </c>
      <c r="F49" s="3">
        <v>3347</v>
      </c>
      <c r="G49" s="3">
        <v>2684</v>
      </c>
      <c r="H49" s="3">
        <v>2955</v>
      </c>
      <c r="I49" s="3">
        <v>2613</v>
      </c>
    </row>
    <row r="50" spans="1:9" x14ac:dyDescent="0.25">
      <c r="A50" s="2" t="s">
        <v>54</v>
      </c>
      <c r="B50" s="3"/>
      <c r="C50" s="3"/>
      <c r="D50" s="3"/>
      <c r="E50" s="3"/>
      <c r="F50" s="3"/>
      <c r="G50" s="3"/>
      <c r="H50" s="3"/>
      <c r="I50" s="3"/>
    </row>
    <row r="51" spans="1:9" x14ac:dyDescent="0.25">
      <c r="A51" s="11" t="s">
        <v>55</v>
      </c>
      <c r="B51" s="3">
        <v>0</v>
      </c>
      <c r="C51" s="3">
        <v>0</v>
      </c>
      <c r="D51" s="3">
        <v>0</v>
      </c>
      <c r="E51" s="3">
        <v>0</v>
      </c>
      <c r="F51" s="3">
        <v>0</v>
      </c>
      <c r="G51" s="3">
        <v>0</v>
      </c>
      <c r="H51" s="3">
        <v>0</v>
      </c>
      <c r="I51" s="3">
        <v>0</v>
      </c>
    </row>
    <row r="52" spans="1:9" x14ac:dyDescent="0.25">
      <c r="A52" s="2" t="s">
        <v>56</v>
      </c>
      <c r="B52" s="3"/>
      <c r="C52" s="3"/>
      <c r="D52" s="3"/>
      <c r="E52" s="3"/>
      <c r="F52" s="3"/>
      <c r="G52" s="3"/>
      <c r="H52" s="3"/>
      <c r="I52" s="3"/>
    </row>
    <row r="53" spans="1:9" x14ac:dyDescent="0.25">
      <c r="A53" s="11" t="s">
        <v>57</v>
      </c>
      <c r="B53" s="3"/>
      <c r="C53" s="3"/>
      <c r="D53" s="3"/>
      <c r="E53" s="3"/>
      <c r="F53" s="3"/>
      <c r="G53" s="3"/>
      <c r="H53" s="3"/>
      <c r="I53" s="3"/>
    </row>
    <row r="54" spans="1:9" x14ac:dyDescent="0.25">
      <c r="A54" s="17" t="s">
        <v>58</v>
      </c>
      <c r="B54" s="3">
        <v>0</v>
      </c>
      <c r="C54" s="3">
        <v>0</v>
      </c>
      <c r="D54" s="3">
        <v>0</v>
      </c>
      <c r="E54" s="3">
        <v>0</v>
      </c>
      <c r="F54" s="3">
        <v>0</v>
      </c>
      <c r="G54" s="3">
        <v>0</v>
      </c>
      <c r="H54" s="3"/>
      <c r="I54" s="3"/>
    </row>
    <row r="55" spans="1:9" x14ac:dyDescent="0.25">
      <c r="A55" s="17" t="s">
        <v>59</v>
      </c>
      <c r="B55" s="3">
        <v>3</v>
      </c>
      <c r="C55" s="3">
        <v>3</v>
      </c>
      <c r="D55" s="3">
        <v>3</v>
      </c>
      <c r="E55" s="3">
        <v>3</v>
      </c>
      <c r="F55" s="3">
        <v>3</v>
      </c>
      <c r="G55" s="3">
        <v>3</v>
      </c>
      <c r="H55" s="3">
        <v>3</v>
      </c>
      <c r="I55" s="3">
        <v>3</v>
      </c>
    </row>
    <row r="56" spans="1:9" x14ac:dyDescent="0.25">
      <c r="A56" s="17" t="s">
        <v>60</v>
      </c>
      <c r="B56" s="3">
        <v>6773</v>
      </c>
      <c r="C56" s="3">
        <v>7786</v>
      </c>
      <c r="D56" s="3">
        <v>8638</v>
      </c>
      <c r="E56" s="3">
        <v>6384</v>
      </c>
      <c r="F56" s="3">
        <v>7163</v>
      </c>
      <c r="G56" s="3">
        <v>8299</v>
      </c>
      <c r="H56" s="3">
        <v>9965</v>
      </c>
      <c r="I56" s="3">
        <v>11484</v>
      </c>
    </row>
    <row r="57" spans="1:9" x14ac:dyDescent="0.25">
      <c r="A57" s="17" t="s">
        <v>61</v>
      </c>
      <c r="B57" s="3">
        <v>1246</v>
      </c>
      <c r="C57" s="3">
        <v>318</v>
      </c>
      <c r="D57" s="3">
        <v>-213</v>
      </c>
      <c r="E57" s="3">
        <v>-92</v>
      </c>
      <c r="F57" s="3">
        <v>231</v>
      </c>
      <c r="G57" s="3">
        <v>-56</v>
      </c>
      <c r="H57" s="3">
        <v>-380</v>
      </c>
      <c r="I57" s="3">
        <v>318</v>
      </c>
    </row>
    <row r="58" spans="1:9" x14ac:dyDescent="0.25">
      <c r="A58" s="17" t="s">
        <v>62</v>
      </c>
      <c r="B58" s="3">
        <v>4685</v>
      </c>
      <c r="C58" s="3">
        <v>4151</v>
      </c>
      <c r="D58" s="3">
        <v>3979</v>
      </c>
      <c r="E58" s="3">
        <v>3517</v>
      </c>
      <c r="F58" s="3">
        <v>1643</v>
      </c>
      <c r="G58" s="3">
        <v>-191</v>
      </c>
      <c r="H58" s="3">
        <v>3179</v>
      </c>
      <c r="I58" s="3">
        <v>3476</v>
      </c>
    </row>
    <row r="59" spans="1:9" x14ac:dyDescent="0.25">
      <c r="A59" s="4" t="s">
        <v>63</v>
      </c>
      <c r="B59" s="5">
        <f t="shared" ref="B59:G59" si="16">+SUM(B54:B58)</f>
        <v>12707</v>
      </c>
      <c r="C59" s="5">
        <f t="shared" si="16"/>
        <v>12258</v>
      </c>
      <c r="D59" s="5">
        <f t="shared" si="16"/>
        <v>12407</v>
      </c>
      <c r="E59" s="5">
        <f t="shared" si="16"/>
        <v>9812</v>
      </c>
      <c r="F59" s="5">
        <f t="shared" si="16"/>
        <v>9040</v>
      </c>
      <c r="G59" s="5">
        <f t="shared" si="16"/>
        <v>8055</v>
      </c>
      <c r="H59" s="5">
        <f t="shared" ref="H59" si="17">+SUM(H54:H58)</f>
        <v>12767</v>
      </c>
      <c r="I59" s="5">
        <f>+SUM(I54:I58)</f>
        <v>15281</v>
      </c>
    </row>
    <row r="60" spans="1:9" ht="15.75" thickBot="1" x14ac:dyDescent="0.3">
      <c r="A60" s="6" t="s">
        <v>64</v>
      </c>
      <c r="B60" s="7">
        <f t="shared" ref="B60:G60" si="18">+SUM(B46:B51)+B59</f>
        <v>21600</v>
      </c>
      <c r="C60" s="7">
        <f t="shared" si="18"/>
        <v>21379</v>
      </c>
      <c r="D60" s="7">
        <f t="shared" si="18"/>
        <v>23259</v>
      </c>
      <c r="E60" s="7">
        <f t="shared" si="18"/>
        <v>22536</v>
      </c>
      <c r="F60" s="7">
        <f t="shared" si="18"/>
        <v>23717</v>
      </c>
      <c r="G60" s="7">
        <f t="shared" si="18"/>
        <v>31342</v>
      </c>
      <c r="H60" s="7">
        <f t="shared" ref="H60" si="19">+SUM(H46:H51)+H59</f>
        <v>37740</v>
      </c>
      <c r="I60" s="7">
        <f>+SUM(I46:I51)+I59</f>
        <v>40321</v>
      </c>
    </row>
    <row r="61" spans="1:9" s="12" customFormat="1" ht="15.75" thickTop="1" x14ac:dyDescent="0.25">
      <c r="A61" s="12" t="s">
        <v>3</v>
      </c>
      <c r="B61" s="13">
        <f t="shared" ref="B61:H61" si="20">+B60-B37</f>
        <v>0</v>
      </c>
      <c r="C61" s="13">
        <f t="shared" si="20"/>
        <v>0</v>
      </c>
      <c r="D61" s="13">
        <f t="shared" si="20"/>
        <v>0</v>
      </c>
      <c r="E61" s="13">
        <f t="shared" si="20"/>
        <v>0</v>
      </c>
      <c r="F61" s="13">
        <f t="shared" si="20"/>
        <v>0</v>
      </c>
      <c r="G61" s="13">
        <f t="shared" si="20"/>
        <v>0</v>
      </c>
      <c r="H61" s="13">
        <f t="shared" si="20"/>
        <v>0</v>
      </c>
      <c r="I61" s="13">
        <f>+I60-I37</f>
        <v>0</v>
      </c>
    </row>
    <row r="62" spans="1:9" x14ac:dyDescent="0.25">
      <c r="A62" s="14" t="s">
        <v>1</v>
      </c>
      <c r="B62" s="14"/>
      <c r="C62" s="14"/>
      <c r="D62" s="14"/>
      <c r="E62" s="14"/>
      <c r="F62" s="14"/>
      <c r="G62" s="14"/>
      <c r="H62" s="14"/>
      <c r="I62" s="14"/>
    </row>
    <row r="63" spans="1:9" x14ac:dyDescent="0.25">
      <c r="A63" t="s">
        <v>15</v>
      </c>
    </row>
    <row r="64" spans="1:9" x14ac:dyDescent="0.25">
      <c r="A64" s="1" t="s">
        <v>65</v>
      </c>
    </row>
    <row r="65" spans="1:9" s="1" customFormat="1" x14ac:dyDescent="0.25">
      <c r="A65" s="10" t="s">
        <v>66</v>
      </c>
      <c r="B65" s="9">
        <f t="shared" ref="B65:G65" si="21">+B12</f>
        <v>3273</v>
      </c>
      <c r="C65" s="9">
        <f t="shared" si="21"/>
        <v>3760</v>
      </c>
      <c r="D65" s="9">
        <f t="shared" si="21"/>
        <v>4240</v>
      </c>
      <c r="E65" s="9">
        <f t="shared" si="21"/>
        <v>1933</v>
      </c>
      <c r="F65" s="9">
        <f t="shared" si="21"/>
        <v>4029</v>
      </c>
      <c r="G65" s="9">
        <f t="shared" si="21"/>
        <v>2539</v>
      </c>
      <c r="H65" s="9">
        <f>+H12</f>
        <v>5727</v>
      </c>
      <c r="I65" s="9">
        <f>+I12</f>
        <v>6046</v>
      </c>
    </row>
    <row r="66" spans="1:9" s="1" customFormat="1" x14ac:dyDescent="0.25">
      <c r="A66" s="2" t="s">
        <v>67</v>
      </c>
      <c r="B66" s="3"/>
      <c r="C66" s="3"/>
      <c r="D66" s="3"/>
      <c r="E66" s="3"/>
      <c r="F66" s="3"/>
      <c r="G66" s="3"/>
      <c r="H66" s="3"/>
      <c r="I66" s="3"/>
    </row>
    <row r="67" spans="1:9" x14ac:dyDescent="0.25">
      <c r="A67" s="11" t="s">
        <v>68</v>
      </c>
      <c r="B67" s="3">
        <v>606</v>
      </c>
      <c r="C67" s="3">
        <v>649</v>
      </c>
      <c r="D67" s="3">
        <v>706</v>
      </c>
      <c r="E67" s="3">
        <v>747</v>
      </c>
      <c r="F67" s="3">
        <v>705</v>
      </c>
      <c r="G67" s="3">
        <v>721</v>
      </c>
      <c r="H67" s="3">
        <v>744</v>
      </c>
      <c r="I67" s="3">
        <v>717</v>
      </c>
    </row>
    <row r="68" spans="1:9" x14ac:dyDescent="0.25">
      <c r="A68" s="11" t="s">
        <v>69</v>
      </c>
      <c r="B68" s="3">
        <v>-113</v>
      </c>
      <c r="C68" s="3">
        <v>-80</v>
      </c>
      <c r="D68" s="3">
        <v>-273</v>
      </c>
      <c r="E68" s="3">
        <v>647</v>
      </c>
      <c r="F68" s="3">
        <v>34</v>
      </c>
      <c r="G68" s="3">
        <v>-380</v>
      </c>
      <c r="H68" s="3">
        <v>-385</v>
      </c>
      <c r="I68" s="3">
        <v>-650</v>
      </c>
    </row>
    <row r="69" spans="1:9" x14ac:dyDescent="0.25">
      <c r="A69" s="11" t="s">
        <v>70</v>
      </c>
      <c r="B69" s="3">
        <v>191</v>
      </c>
      <c r="C69" s="3">
        <v>236</v>
      </c>
      <c r="D69" s="3">
        <v>215</v>
      </c>
      <c r="E69" s="3">
        <v>218</v>
      </c>
      <c r="F69" s="3">
        <v>325</v>
      </c>
      <c r="G69" s="3">
        <v>429</v>
      </c>
      <c r="H69" s="3">
        <v>611</v>
      </c>
      <c r="I69" s="3">
        <v>638</v>
      </c>
    </row>
    <row r="70" spans="1:9" x14ac:dyDescent="0.25">
      <c r="A70" s="11" t="s">
        <v>71</v>
      </c>
      <c r="B70" s="3">
        <v>43</v>
      </c>
      <c r="C70" s="3">
        <v>13</v>
      </c>
      <c r="D70" s="3">
        <v>10</v>
      </c>
      <c r="E70" s="3">
        <v>27</v>
      </c>
      <c r="F70" s="3">
        <v>15</v>
      </c>
      <c r="G70" s="3">
        <v>398</v>
      </c>
      <c r="H70" s="3">
        <v>53</v>
      </c>
      <c r="I70" s="3">
        <v>123</v>
      </c>
    </row>
    <row r="71" spans="1:9" x14ac:dyDescent="0.25">
      <c r="A71" s="11" t="s">
        <v>72</v>
      </c>
      <c r="B71" s="3">
        <v>424</v>
      </c>
      <c r="C71" s="3">
        <v>98</v>
      </c>
      <c r="D71" s="3">
        <v>-117</v>
      </c>
      <c r="E71" s="3">
        <v>-99</v>
      </c>
      <c r="F71" s="3">
        <v>233</v>
      </c>
      <c r="G71" s="3">
        <v>23</v>
      </c>
      <c r="H71" s="3">
        <v>-138</v>
      </c>
      <c r="I71" s="3">
        <v>-26</v>
      </c>
    </row>
    <row r="72" spans="1:9" x14ac:dyDescent="0.25">
      <c r="A72" s="2" t="s">
        <v>73</v>
      </c>
      <c r="B72" s="3"/>
      <c r="C72" s="3"/>
      <c r="D72" s="3"/>
      <c r="E72" s="3"/>
      <c r="F72" s="3"/>
      <c r="G72" s="3"/>
      <c r="H72" s="3"/>
      <c r="I72" s="3"/>
    </row>
    <row r="73" spans="1:9" x14ac:dyDescent="0.25">
      <c r="A73" s="11" t="s">
        <v>74</v>
      </c>
      <c r="B73" s="3">
        <v>-216</v>
      </c>
      <c r="C73" s="3">
        <v>60</v>
      </c>
      <c r="D73" s="3">
        <v>-426</v>
      </c>
      <c r="E73" s="3">
        <v>187</v>
      </c>
      <c r="F73" s="3">
        <v>-270</v>
      </c>
      <c r="G73" s="3">
        <v>1239</v>
      </c>
      <c r="H73" s="3">
        <v>-1606</v>
      </c>
      <c r="I73" s="3">
        <v>-504</v>
      </c>
    </row>
    <row r="74" spans="1:9" x14ac:dyDescent="0.25">
      <c r="A74" s="11" t="s">
        <v>75</v>
      </c>
      <c r="B74" s="3">
        <v>-621</v>
      </c>
      <c r="C74" s="3">
        <v>-590</v>
      </c>
      <c r="D74" s="3">
        <v>-231</v>
      </c>
      <c r="E74" s="3">
        <v>-255</v>
      </c>
      <c r="F74" s="3">
        <v>-490</v>
      </c>
      <c r="G74" s="3">
        <v>-1854</v>
      </c>
      <c r="H74" s="3">
        <v>507</v>
      </c>
      <c r="I74" s="3">
        <v>-1676</v>
      </c>
    </row>
    <row r="75" spans="1:9" x14ac:dyDescent="0.25">
      <c r="A75" s="11" t="s">
        <v>100</v>
      </c>
      <c r="B75" s="3">
        <v>-144</v>
      </c>
      <c r="C75" s="3">
        <v>-161</v>
      </c>
      <c r="D75" s="3">
        <v>-120</v>
      </c>
      <c r="E75" s="3">
        <v>35</v>
      </c>
      <c r="F75" s="3">
        <v>-203</v>
      </c>
      <c r="G75" s="3">
        <v>-654</v>
      </c>
      <c r="H75" s="3">
        <v>-182</v>
      </c>
      <c r="I75" s="3">
        <v>-845</v>
      </c>
    </row>
    <row r="76" spans="1:9" x14ac:dyDescent="0.25">
      <c r="A76" s="11" t="s">
        <v>99</v>
      </c>
      <c r="B76" s="3">
        <v>1237</v>
      </c>
      <c r="C76" s="3">
        <v>-889</v>
      </c>
      <c r="D76" s="3">
        <v>-364</v>
      </c>
      <c r="E76" s="3">
        <v>1515</v>
      </c>
      <c r="F76" s="3">
        <v>1525</v>
      </c>
      <c r="G76" s="3">
        <v>24</v>
      </c>
      <c r="H76" s="3">
        <v>1326</v>
      </c>
      <c r="I76" s="3">
        <v>1365</v>
      </c>
    </row>
    <row r="77" spans="1:9" x14ac:dyDescent="0.25">
      <c r="A77" s="25" t="s">
        <v>76</v>
      </c>
      <c r="B77" s="26">
        <f t="shared" ref="B77:G77" si="22">+SUM(B65:B76)</f>
        <v>4680</v>
      </c>
      <c r="C77" s="26">
        <f t="shared" si="22"/>
        <v>3096</v>
      </c>
      <c r="D77" s="26">
        <f t="shared" si="22"/>
        <v>3640</v>
      </c>
      <c r="E77" s="26">
        <f t="shared" si="22"/>
        <v>4955</v>
      </c>
      <c r="F77" s="26">
        <f t="shared" si="22"/>
        <v>5903</v>
      </c>
      <c r="G77" s="26">
        <f t="shared" si="22"/>
        <v>2485</v>
      </c>
      <c r="H77" s="26">
        <f t="shared" ref="H77" si="23">+SUM(H65:H76)</f>
        <v>6657</v>
      </c>
      <c r="I77" s="26">
        <f>+SUM(I65:I76)</f>
        <v>5188</v>
      </c>
    </row>
    <row r="78" spans="1:9" x14ac:dyDescent="0.25">
      <c r="A78" s="1" t="s">
        <v>77</v>
      </c>
      <c r="B78" s="3"/>
      <c r="C78" s="3"/>
      <c r="D78" s="3"/>
      <c r="E78" s="3"/>
      <c r="F78" s="3"/>
      <c r="G78" s="3"/>
      <c r="H78" s="3"/>
      <c r="I78" s="3"/>
    </row>
    <row r="79" spans="1:9" x14ac:dyDescent="0.25">
      <c r="A79" s="2" t="s">
        <v>78</v>
      </c>
      <c r="B79" s="3">
        <v>-4936</v>
      </c>
      <c r="C79" s="3">
        <v>-5367</v>
      </c>
      <c r="D79" s="3">
        <v>-5928</v>
      </c>
      <c r="E79" s="3">
        <v>-4783</v>
      </c>
      <c r="F79" s="3">
        <v>-2937</v>
      </c>
      <c r="G79" s="3">
        <v>-2426</v>
      </c>
      <c r="H79" s="3">
        <v>-9961</v>
      </c>
      <c r="I79" s="3">
        <v>-12913</v>
      </c>
    </row>
    <row r="80" spans="1:9" x14ac:dyDescent="0.25">
      <c r="A80" s="2" t="s">
        <v>79</v>
      </c>
      <c r="B80" s="3">
        <v>3655</v>
      </c>
      <c r="C80" s="3">
        <v>2924</v>
      </c>
      <c r="D80" s="3">
        <v>3623</v>
      </c>
      <c r="E80" s="3">
        <v>3613</v>
      </c>
      <c r="F80" s="3">
        <v>1715</v>
      </c>
      <c r="G80" s="3">
        <v>74</v>
      </c>
      <c r="H80" s="3">
        <v>4236</v>
      </c>
      <c r="I80" s="3">
        <v>8199</v>
      </c>
    </row>
    <row r="81" spans="1:9" x14ac:dyDescent="0.25">
      <c r="A81" s="2" t="s">
        <v>80</v>
      </c>
      <c r="B81" s="3">
        <v>2216</v>
      </c>
      <c r="C81" s="3">
        <v>2386</v>
      </c>
      <c r="D81" s="3">
        <v>2423</v>
      </c>
      <c r="E81" s="3">
        <v>2496</v>
      </c>
      <c r="F81" s="3">
        <v>2072</v>
      </c>
      <c r="G81" s="3">
        <v>2379</v>
      </c>
      <c r="H81" s="3">
        <v>2449</v>
      </c>
      <c r="I81" s="3">
        <v>3967</v>
      </c>
    </row>
    <row r="82" spans="1:9" x14ac:dyDescent="0.25">
      <c r="A82" s="2" t="s">
        <v>134</v>
      </c>
      <c r="B82" s="3">
        <v>-150</v>
      </c>
      <c r="C82" s="3">
        <v>150</v>
      </c>
      <c r="D82" s="3">
        <v>0</v>
      </c>
      <c r="E82" s="3">
        <v>0</v>
      </c>
      <c r="F82" s="3">
        <v>0</v>
      </c>
      <c r="G82" s="3">
        <v>0</v>
      </c>
      <c r="H82" s="3">
        <v>0</v>
      </c>
      <c r="I82" s="3">
        <v>0</v>
      </c>
    </row>
    <row r="83" spans="1:9" x14ac:dyDescent="0.25">
      <c r="A83" s="2" t="s">
        <v>14</v>
      </c>
      <c r="B83" s="3">
        <v>-963</v>
      </c>
      <c r="C83" s="3">
        <v>-1143</v>
      </c>
      <c r="D83" s="3">
        <v>-1105</v>
      </c>
      <c r="E83" s="3">
        <v>-1028</v>
      </c>
      <c r="F83" s="3">
        <v>-1119</v>
      </c>
      <c r="G83" s="3">
        <v>-1086</v>
      </c>
      <c r="H83" s="3">
        <v>-695</v>
      </c>
      <c r="I83" s="3">
        <v>-758</v>
      </c>
    </row>
    <row r="84" spans="1:9" x14ac:dyDescent="0.25">
      <c r="A84" s="2" t="s">
        <v>135</v>
      </c>
      <c r="B84" s="3">
        <v>3</v>
      </c>
      <c r="C84" s="3">
        <v>10</v>
      </c>
      <c r="D84" s="3">
        <v>13</v>
      </c>
      <c r="E84" s="3">
        <v>0</v>
      </c>
      <c r="F84" s="3">
        <v>0</v>
      </c>
      <c r="G84" s="3">
        <v>0</v>
      </c>
      <c r="H84" s="3">
        <v>0</v>
      </c>
      <c r="I84" s="3">
        <v>0</v>
      </c>
    </row>
    <row r="85" spans="1:9" x14ac:dyDescent="0.25">
      <c r="A85" s="2" t="s">
        <v>81</v>
      </c>
      <c r="B85" s="3">
        <v>0</v>
      </c>
      <c r="C85" s="3">
        <v>6</v>
      </c>
      <c r="D85" s="3">
        <v>-34</v>
      </c>
      <c r="E85" s="3">
        <v>-22</v>
      </c>
      <c r="F85" s="3">
        <v>5</v>
      </c>
      <c r="G85" s="3">
        <v>31</v>
      </c>
      <c r="H85" s="3">
        <v>171</v>
      </c>
      <c r="I85" s="3">
        <v>-19</v>
      </c>
    </row>
    <row r="86" spans="1:9" x14ac:dyDescent="0.25">
      <c r="A86" s="27" t="s">
        <v>82</v>
      </c>
      <c r="B86" s="26">
        <f t="shared" ref="B86:G86" si="24">+SUM(B79:B85)</f>
        <v>-175</v>
      </c>
      <c r="C86" s="26">
        <f t="shared" si="24"/>
        <v>-1034</v>
      </c>
      <c r="D86" s="26">
        <f t="shared" si="24"/>
        <v>-1008</v>
      </c>
      <c r="E86" s="26">
        <f t="shared" si="24"/>
        <v>276</v>
      </c>
      <c r="F86" s="26">
        <f t="shared" si="24"/>
        <v>-264</v>
      </c>
      <c r="G86" s="26">
        <f t="shared" si="24"/>
        <v>-1028</v>
      </c>
      <c r="H86" s="26">
        <f t="shared" ref="H86" si="25">+SUM(H79:H85)</f>
        <v>-3800</v>
      </c>
      <c r="I86" s="26">
        <f>+SUM(I79:I85)</f>
        <v>-1524</v>
      </c>
    </row>
    <row r="87" spans="1:9" x14ac:dyDescent="0.25">
      <c r="A87" s="1" t="s">
        <v>83</v>
      </c>
      <c r="B87" s="3"/>
      <c r="C87" s="3"/>
      <c r="D87" s="3"/>
      <c r="E87" s="3"/>
      <c r="F87" s="3"/>
      <c r="G87" s="3"/>
      <c r="H87" s="3"/>
      <c r="I87" s="3"/>
    </row>
    <row r="88" spans="1:9" x14ac:dyDescent="0.25">
      <c r="A88" s="2" t="s">
        <v>84</v>
      </c>
      <c r="B88" s="3">
        <v>0</v>
      </c>
      <c r="C88" s="3">
        <v>981</v>
      </c>
      <c r="D88" s="3">
        <v>1482</v>
      </c>
      <c r="E88" s="3">
        <v>0</v>
      </c>
      <c r="F88" s="3">
        <v>0</v>
      </c>
      <c r="G88" s="3">
        <v>6134</v>
      </c>
      <c r="H88" s="3">
        <v>0</v>
      </c>
      <c r="I88" s="3">
        <v>0</v>
      </c>
    </row>
    <row r="89" spans="1:9" x14ac:dyDescent="0.25">
      <c r="A89" s="2" t="s">
        <v>85</v>
      </c>
      <c r="B89" s="3">
        <v>-7</v>
      </c>
      <c r="C89" s="3">
        <v>-106</v>
      </c>
      <c r="D89" s="3">
        <v>327</v>
      </c>
      <c r="E89" s="3">
        <v>13</v>
      </c>
      <c r="F89" s="3">
        <v>-325</v>
      </c>
      <c r="G89" s="3">
        <v>49</v>
      </c>
      <c r="H89" s="3">
        <v>-52</v>
      </c>
      <c r="I89" s="3">
        <v>15</v>
      </c>
    </row>
    <row r="90" spans="1:9" x14ac:dyDescent="0.25">
      <c r="A90" s="2" t="s">
        <v>86</v>
      </c>
      <c r="B90" s="3">
        <v>-63</v>
      </c>
      <c r="C90" s="3">
        <v>-67</v>
      </c>
      <c r="D90" s="3">
        <v>-44</v>
      </c>
      <c r="E90" s="3">
        <v>0</v>
      </c>
      <c r="F90" s="3">
        <v>0</v>
      </c>
      <c r="G90" s="3">
        <v>0</v>
      </c>
      <c r="H90" s="3">
        <v>-197</v>
      </c>
      <c r="I90" s="3">
        <v>0</v>
      </c>
    </row>
    <row r="91" spans="1:9" x14ac:dyDescent="0.25">
      <c r="A91" s="2" t="s">
        <v>136</v>
      </c>
      <c r="B91" s="3">
        <v>-19</v>
      </c>
      <c r="C91" s="3">
        <v>-7</v>
      </c>
      <c r="D91" s="3">
        <v>-17</v>
      </c>
      <c r="E91" s="3">
        <v>0</v>
      </c>
      <c r="F91" s="3">
        <v>0</v>
      </c>
      <c r="G91" s="3">
        <v>0</v>
      </c>
      <c r="H91" s="3">
        <v>0</v>
      </c>
      <c r="I91" s="3">
        <v>0</v>
      </c>
    </row>
    <row r="92" spans="1:9" x14ac:dyDescent="0.25">
      <c r="A92" s="2" t="s">
        <v>87</v>
      </c>
      <c r="B92" s="3">
        <v>514</v>
      </c>
      <c r="C92" s="3">
        <v>507</v>
      </c>
      <c r="D92" s="3">
        <v>489</v>
      </c>
      <c r="E92" s="3">
        <v>733</v>
      </c>
      <c r="F92" s="3">
        <v>700</v>
      </c>
      <c r="G92" s="3">
        <v>885</v>
      </c>
      <c r="H92" s="3">
        <v>1172</v>
      </c>
      <c r="I92" s="3">
        <v>1151</v>
      </c>
    </row>
    <row r="93" spans="1:9" x14ac:dyDescent="0.25">
      <c r="A93" s="2" t="s">
        <v>137</v>
      </c>
      <c r="B93" s="3">
        <v>218</v>
      </c>
      <c r="C93" s="3">
        <v>281</v>
      </c>
      <c r="D93" s="3">
        <v>177</v>
      </c>
      <c r="E93" s="3">
        <v>0</v>
      </c>
      <c r="F93" s="3">
        <v>0</v>
      </c>
      <c r="G93" s="3">
        <v>0</v>
      </c>
      <c r="H93" s="3">
        <v>0</v>
      </c>
      <c r="I93" s="3">
        <v>0</v>
      </c>
    </row>
    <row r="94" spans="1:9" x14ac:dyDescent="0.25">
      <c r="A94" s="2" t="s">
        <v>16</v>
      </c>
      <c r="B94" s="3">
        <v>-2534</v>
      </c>
      <c r="C94" s="3">
        <v>-3238</v>
      </c>
      <c r="D94" s="3">
        <v>-3223</v>
      </c>
      <c r="E94" s="3">
        <v>-4254</v>
      </c>
      <c r="F94" s="3">
        <v>-4286</v>
      </c>
      <c r="G94" s="3">
        <v>-3067</v>
      </c>
      <c r="H94" s="3">
        <v>-608</v>
      </c>
      <c r="I94" s="3">
        <v>-4014</v>
      </c>
    </row>
    <row r="95" spans="1:9" x14ac:dyDescent="0.25">
      <c r="A95" s="2" t="s">
        <v>88</v>
      </c>
      <c r="B95" s="3">
        <v>-899</v>
      </c>
      <c r="C95" s="3">
        <v>-1022</v>
      </c>
      <c r="D95" s="3">
        <v>-1133</v>
      </c>
      <c r="E95" s="3">
        <v>-1243</v>
      </c>
      <c r="F95" s="3">
        <v>-1332</v>
      </c>
      <c r="G95" s="3">
        <v>-1452</v>
      </c>
      <c r="H95" s="3">
        <v>-1638</v>
      </c>
      <c r="I95" s="3">
        <v>-1837</v>
      </c>
    </row>
    <row r="96" spans="1:9" x14ac:dyDescent="0.25">
      <c r="A96" s="2" t="s">
        <v>89</v>
      </c>
      <c r="B96" s="3">
        <v>0</v>
      </c>
      <c r="C96" s="3">
        <v>0</v>
      </c>
      <c r="D96" s="3">
        <v>0</v>
      </c>
      <c r="E96" s="3">
        <v>-84</v>
      </c>
      <c r="F96" s="3">
        <v>-50</v>
      </c>
      <c r="G96" s="3">
        <v>-58</v>
      </c>
      <c r="H96" s="3">
        <v>-136</v>
      </c>
      <c r="I96" s="3">
        <v>-151</v>
      </c>
    </row>
    <row r="97" spans="1:9" x14ac:dyDescent="0.25">
      <c r="A97" s="27" t="s">
        <v>90</v>
      </c>
      <c r="B97" s="26">
        <f t="shared" ref="B97:G97" si="26">+SUM(B88:B96)</f>
        <v>-2790</v>
      </c>
      <c r="C97" s="26">
        <f t="shared" si="26"/>
        <v>-2671</v>
      </c>
      <c r="D97" s="26">
        <f t="shared" si="26"/>
        <v>-1942</v>
      </c>
      <c r="E97" s="26">
        <f t="shared" si="26"/>
        <v>-4835</v>
      </c>
      <c r="F97" s="26">
        <f t="shared" si="26"/>
        <v>-5293</v>
      </c>
      <c r="G97" s="26">
        <f t="shared" si="26"/>
        <v>2491</v>
      </c>
      <c r="H97" s="26">
        <f t="shared" ref="H97" si="27">+SUM(H88:H96)</f>
        <v>-1459</v>
      </c>
      <c r="I97" s="26">
        <f>+SUM(I88:I96)</f>
        <v>-4836</v>
      </c>
    </row>
    <row r="98" spans="1:9" x14ac:dyDescent="0.25">
      <c r="A98" s="2" t="s">
        <v>91</v>
      </c>
      <c r="B98" s="3">
        <v>-83</v>
      </c>
      <c r="C98" s="3">
        <v>-105</v>
      </c>
      <c r="D98" s="3">
        <v>-20</v>
      </c>
      <c r="E98" s="3">
        <v>45</v>
      </c>
      <c r="F98" s="3">
        <v>-129</v>
      </c>
      <c r="G98" s="3">
        <v>-66</v>
      </c>
      <c r="H98" s="3">
        <v>143</v>
      </c>
      <c r="I98" s="3">
        <v>-143</v>
      </c>
    </row>
    <row r="99" spans="1:9" x14ac:dyDescent="0.25">
      <c r="A99" s="27" t="s">
        <v>92</v>
      </c>
      <c r="B99" s="26">
        <f t="shared" ref="B99:G99" si="28">+B77+B86+B97+B98</f>
        <v>1632</v>
      </c>
      <c r="C99" s="26">
        <f t="shared" si="28"/>
        <v>-714</v>
      </c>
      <c r="D99" s="26">
        <f t="shared" si="28"/>
        <v>670</v>
      </c>
      <c r="E99" s="26">
        <f t="shared" si="28"/>
        <v>441</v>
      </c>
      <c r="F99" s="26">
        <f t="shared" si="28"/>
        <v>217</v>
      </c>
      <c r="G99" s="26">
        <f t="shared" si="28"/>
        <v>3882</v>
      </c>
      <c r="H99" s="26">
        <f t="shared" ref="H99" si="29">+H77+H86+H97+H98</f>
        <v>1541</v>
      </c>
      <c r="I99" s="26">
        <f>+I77+I86+I97+I98</f>
        <v>-1315</v>
      </c>
    </row>
    <row r="100" spans="1:9" x14ac:dyDescent="0.25">
      <c r="A100" t="s">
        <v>93</v>
      </c>
      <c r="B100" s="3">
        <v>2220</v>
      </c>
      <c r="C100" s="3">
        <f t="shared" ref="C100:G100" si="30">+B101</f>
        <v>3852</v>
      </c>
      <c r="D100" s="3">
        <f t="shared" si="30"/>
        <v>3138</v>
      </c>
      <c r="E100" s="3">
        <f t="shared" si="30"/>
        <v>3808</v>
      </c>
      <c r="F100" s="3">
        <f t="shared" si="30"/>
        <v>4249</v>
      </c>
      <c r="G100" s="3">
        <f t="shared" si="30"/>
        <v>4466</v>
      </c>
      <c r="H100" s="3">
        <v>8348</v>
      </c>
      <c r="I100" s="3">
        <f>+H101</f>
        <v>9889</v>
      </c>
    </row>
    <row r="101" spans="1:9" ht="15.75" thickBot="1" x14ac:dyDescent="0.3">
      <c r="A101" s="6" t="s">
        <v>94</v>
      </c>
      <c r="B101" s="7">
        <f t="shared" ref="B101:G101" si="31">+B99+B100</f>
        <v>3852</v>
      </c>
      <c r="C101" s="7">
        <f t="shared" si="31"/>
        <v>3138</v>
      </c>
      <c r="D101" s="7">
        <f t="shared" si="31"/>
        <v>3808</v>
      </c>
      <c r="E101" s="7">
        <f t="shared" si="31"/>
        <v>4249</v>
      </c>
      <c r="F101" s="7">
        <f t="shared" si="31"/>
        <v>4466</v>
      </c>
      <c r="G101" s="7">
        <f t="shared" si="31"/>
        <v>8348</v>
      </c>
      <c r="H101" s="7">
        <f>+H99+H100</f>
        <v>9889</v>
      </c>
      <c r="I101" s="7">
        <f>+I99+I100</f>
        <v>8574</v>
      </c>
    </row>
    <row r="102" spans="1:9" s="12" customFormat="1" ht="15.75" thickTop="1" x14ac:dyDescent="0.25">
      <c r="A102" s="12" t="s">
        <v>19</v>
      </c>
      <c r="B102" s="13">
        <f t="shared" ref="B102:H102" si="32">+B101-B25</f>
        <v>0</v>
      </c>
      <c r="C102" s="13">
        <f t="shared" si="32"/>
        <v>0</v>
      </c>
      <c r="D102" s="13">
        <f t="shared" si="32"/>
        <v>0</v>
      </c>
      <c r="E102" s="13">
        <f t="shared" si="32"/>
        <v>0</v>
      </c>
      <c r="F102" s="13">
        <f t="shared" si="32"/>
        <v>0</v>
      </c>
      <c r="G102" s="13">
        <f t="shared" si="32"/>
        <v>0</v>
      </c>
      <c r="H102" s="13">
        <f t="shared" si="32"/>
        <v>0</v>
      </c>
      <c r="I102" s="13">
        <f>+I101-I25</f>
        <v>0</v>
      </c>
    </row>
    <row r="103" spans="1:9" x14ac:dyDescent="0.25">
      <c r="A103" t="s">
        <v>95</v>
      </c>
      <c r="B103" s="3"/>
      <c r="C103" s="3"/>
      <c r="D103" s="3"/>
      <c r="E103" s="3"/>
      <c r="F103" s="3"/>
      <c r="G103" s="3"/>
      <c r="H103" s="3"/>
      <c r="I103" s="3"/>
    </row>
    <row r="104" spans="1:9" x14ac:dyDescent="0.25">
      <c r="A104" s="2" t="s">
        <v>17</v>
      </c>
      <c r="B104" s="3"/>
      <c r="C104" s="3"/>
      <c r="D104" s="3"/>
      <c r="E104" s="3"/>
      <c r="F104" s="3"/>
      <c r="G104" s="3"/>
      <c r="H104" s="3"/>
      <c r="I104" s="3"/>
    </row>
    <row r="105" spans="1:9" x14ac:dyDescent="0.25">
      <c r="A105" s="11" t="s">
        <v>96</v>
      </c>
      <c r="B105" s="3">
        <v>53</v>
      </c>
      <c r="C105" s="3">
        <v>70</v>
      </c>
      <c r="D105" s="3">
        <v>98</v>
      </c>
      <c r="E105" s="3">
        <v>125</v>
      </c>
      <c r="F105" s="3">
        <v>153</v>
      </c>
      <c r="G105" s="3">
        <v>140</v>
      </c>
      <c r="H105" s="3">
        <v>293</v>
      </c>
      <c r="I105" s="3">
        <v>290</v>
      </c>
    </row>
    <row r="106" spans="1:9" x14ac:dyDescent="0.25">
      <c r="A106" s="11" t="s">
        <v>18</v>
      </c>
      <c r="B106" s="3">
        <v>1262</v>
      </c>
      <c r="C106" s="3">
        <v>748</v>
      </c>
      <c r="D106" s="3">
        <v>703</v>
      </c>
      <c r="E106" s="3">
        <v>529</v>
      </c>
      <c r="F106" s="3">
        <v>757</v>
      </c>
      <c r="G106" s="3">
        <v>1028</v>
      </c>
      <c r="H106" s="3">
        <v>1177</v>
      </c>
      <c r="I106" s="3">
        <v>1231</v>
      </c>
    </row>
    <row r="107" spans="1:9" x14ac:dyDescent="0.25">
      <c r="A107" s="11" t="s">
        <v>97</v>
      </c>
      <c r="B107" s="3">
        <v>206</v>
      </c>
      <c r="C107" s="3">
        <v>252</v>
      </c>
      <c r="D107" s="3">
        <v>266</v>
      </c>
      <c r="E107" s="3">
        <v>294</v>
      </c>
      <c r="F107" s="3">
        <v>160</v>
      </c>
      <c r="G107" s="3">
        <v>121</v>
      </c>
      <c r="H107" s="3">
        <v>179</v>
      </c>
      <c r="I107" s="3">
        <v>160</v>
      </c>
    </row>
    <row r="108" spans="1:9" x14ac:dyDescent="0.25">
      <c r="A108" s="11" t="s">
        <v>98</v>
      </c>
      <c r="B108" s="3">
        <v>240</v>
      </c>
      <c r="C108" s="3">
        <v>271</v>
      </c>
      <c r="D108" s="3">
        <v>300</v>
      </c>
      <c r="E108" s="3">
        <v>320</v>
      </c>
      <c r="F108" s="3">
        <v>347</v>
      </c>
      <c r="G108" s="3">
        <v>385</v>
      </c>
      <c r="H108" s="3">
        <v>438</v>
      </c>
      <c r="I108" s="3">
        <v>480</v>
      </c>
    </row>
    <row r="110" spans="1:9" x14ac:dyDescent="0.25">
      <c r="A110" s="14" t="s">
        <v>101</v>
      </c>
      <c r="B110" s="14"/>
      <c r="C110" s="14"/>
      <c r="D110" s="14"/>
      <c r="E110" s="14"/>
      <c r="F110" s="14"/>
      <c r="G110" s="14"/>
      <c r="H110" s="14"/>
      <c r="I110" s="14"/>
    </row>
    <row r="111" spans="1:9" x14ac:dyDescent="0.25">
      <c r="A111" s="28" t="s">
        <v>111</v>
      </c>
      <c r="B111" s="3"/>
      <c r="C111" s="3"/>
      <c r="D111" s="3"/>
      <c r="E111" s="3"/>
      <c r="F111" s="3"/>
      <c r="G111" s="3"/>
      <c r="H111" s="3"/>
      <c r="I111" s="3"/>
    </row>
    <row r="112" spans="1:9" x14ac:dyDescent="0.25">
      <c r="A112" s="2" t="s">
        <v>102</v>
      </c>
      <c r="B112" s="3">
        <f t="shared" ref="B112:G112" si="33">+SUM(B113:B115)</f>
        <v>13740</v>
      </c>
      <c r="C112" s="3">
        <f t="shared" si="33"/>
        <v>14764</v>
      </c>
      <c r="D112" s="3">
        <f t="shared" si="33"/>
        <v>15216</v>
      </c>
      <c r="E112" s="3">
        <f t="shared" si="33"/>
        <v>14855</v>
      </c>
      <c r="F112" s="3">
        <f t="shared" si="33"/>
        <v>15902</v>
      </c>
      <c r="G112" s="3">
        <f t="shared" si="33"/>
        <v>14484</v>
      </c>
      <c r="H112" s="3">
        <f t="shared" ref="H112" si="34">+SUM(H113:H115)</f>
        <v>17179</v>
      </c>
      <c r="I112" s="3">
        <f>+SUM(I113:I115)</f>
        <v>18353</v>
      </c>
    </row>
    <row r="113" spans="1:22" x14ac:dyDescent="0.25">
      <c r="A113" s="11" t="s">
        <v>115</v>
      </c>
      <c r="B113">
        <v>8951</v>
      </c>
      <c r="C113">
        <v>9667</v>
      </c>
      <c r="D113">
        <v>9969</v>
      </c>
      <c r="E113">
        <v>9716</v>
      </c>
      <c r="F113">
        <v>10045</v>
      </c>
      <c r="G113">
        <v>9329</v>
      </c>
      <c r="H113" s="8">
        <v>11644</v>
      </c>
      <c r="I113" s="8">
        <v>12228</v>
      </c>
    </row>
    <row r="114" spans="1:22" x14ac:dyDescent="0.25">
      <c r="A114" s="11" t="s">
        <v>116</v>
      </c>
      <c r="B114">
        <v>4260</v>
      </c>
      <c r="C114">
        <v>4576</v>
      </c>
      <c r="D114">
        <v>4723</v>
      </c>
      <c r="E114">
        <v>4629</v>
      </c>
      <c r="F114">
        <v>5260</v>
      </c>
      <c r="G114">
        <v>4639</v>
      </c>
      <c r="H114" s="8">
        <v>5028</v>
      </c>
      <c r="I114" s="8">
        <v>5492</v>
      </c>
    </row>
    <row r="115" spans="1:22" x14ac:dyDescent="0.25">
      <c r="A115" s="11" t="s">
        <v>117</v>
      </c>
      <c r="B115">
        <v>529</v>
      </c>
      <c r="C115">
        <v>521</v>
      </c>
      <c r="D115">
        <v>524</v>
      </c>
      <c r="E115">
        <v>510</v>
      </c>
      <c r="F115">
        <v>597</v>
      </c>
      <c r="G115">
        <v>516</v>
      </c>
      <c r="H115">
        <v>507</v>
      </c>
      <c r="I115">
        <v>633</v>
      </c>
    </row>
    <row r="116" spans="1:22" x14ac:dyDescent="0.25">
      <c r="A116" s="2" t="s">
        <v>103</v>
      </c>
      <c r="B116" s="3">
        <f t="shared" ref="B116:E116" si="35">+SUM(B117:B119)</f>
        <v>7126</v>
      </c>
      <c r="C116" s="3">
        <f t="shared" si="35"/>
        <v>7568</v>
      </c>
      <c r="D116" s="3">
        <f t="shared" si="35"/>
        <v>7970</v>
      </c>
      <c r="E116" s="3">
        <f t="shared" si="35"/>
        <v>9242</v>
      </c>
      <c r="F116" s="3">
        <f t="shared" ref="F116" si="36">+SUM(F117:F119)</f>
        <v>9812</v>
      </c>
      <c r="G116" s="3">
        <f t="shared" ref="G116" si="37">+SUM(G117:G119)</f>
        <v>9347</v>
      </c>
      <c r="H116" s="3">
        <f t="shared" ref="H116" si="38">+SUM(H117:H119)</f>
        <v>11456</v>
      </c>
      <c r="I116" s="3">
        <f>+SUM(I117:I119)</f>
        <v>12479</v>
      </c>
    </row>
    <row r="117" spans="1:22" x14ac:dyDescent="0.25">
      <c r="A117" s="11" t="s">
        <v>115</v>
      </c>
      <c r="B117">
        <v>4400</v>
      </c>
      <c r="C117">
        <v>4670</v>
      </c>
      <c r="D117">
        <v>4925</v>
      </c>
      <c r="E117">
        <v>5710</v>
      </c>
      <c r="F117">
        <v>6293</v>
      </c>
      <c r="G117">
        <v>5892</v>
      </c>
      <c r="H117" s="8">
        <v>6970</v>
      </c>
      <c r="I117" s="8">
        <v>7388</v>
      </c>
    </row>
    <row r="118" spans="1:22" x14ac:dyDescent="0.25">
      <c r="A118" s="11" t="s">
        <v>116</v>
      </c>
      <c r="B118">
        <v>2415</v>
      </c>
      <c r="C118">
        <v>2566</v>
      </c>
      <c r="D118">
        <v>2700</v>
      </c>
      <c r="E118">
        <v>3130</v>
      </c>
      <c r="F118">
        <v>3087</v>
      </c>
      <c r="G118">
        <v>3053</v>
      </c>
      <c r="H118" s="8">
        <v>3996</v>
      </c>
      <c r="I118" s="8">
        <v>4527</v>
      </c>
    </row>
    <row r="119" spans="1:22" x14ac:dyDescent="0.25">
      <c r="A119" s="11" t="s">
        <v>117</v>
      </c>
      <c r="B119">
        <v>311</v>
      </c>
      <c r="C119">
        <v>332</v>
      </c>
      <c r="D119">
        <v>345</v>
      </c>
      <c r="E119">
        <v>402</v>
      </c>
      <c r="F119">
        <v>432</v>
      </c>
      <c r="G119">
        <v>402</v>
      </c>
      <c r="H119">
        <v>490</v>
      </c>
      <c r="I119">
        <v>564</v>
      </c>
    </row>
    <row r="120" spans="1:22" x14ac:dyDescent="0.25">
      <c r="A120" s="2" t="s">
        <v>104</v>
      </c>
      <c r="B120" s="3">
        <f t="shared" ref="B120:E120" si="39">+SUM(B121:B123)</f>
        <v>3067</v>
      </c>
      <c r="C120" s="3">
        <f t="shared" si="39"/>
        <v>3785</v>
      </c>
      <c r="D120" s="3">
        <f t="shared" si="39"/>
        <v>4237</v>
      </c>
      <c r="E120" s="3">
        <f t="shared" si="39"/>
        <v>5134</v>
      </c>
      <c r="F120" s="3">
        <f t="shared" ref="F120" si="40">+SUM(F121:F123)</f>
        <v>6208</v>
      </c>
      <c r="G120" s="3">
        <f t="shared" ref="G120" si="41">+SUM(G121:G123)</f>
        <v>6679</v>
      </c>
      <c r="H120" s="3">
        <f t="shared" ref="H120" si="42">+SUM(H121:H123)</f>
        <v>8290</v>
      </c>
      <c r="I120" s="3">
        <f>+SUM(I121:I123)</f>
        <v>7547</v>
      </c>
    </row>
    <row r="121" spans="1:22" x14ac:dyDescent="0.25">
      <c r="A121" s="11" t="s">
        <v>115</v>
      </c>
      <c r="B121">
        <v>2147</v>
      </c>
      <c r="C121">
        <v>2650</v>
      </c>
      <c r="D121">
        <v>2965</v>
      </c>
      <c r="E121">
        <v>3590</v>
      </c>
      <c r="F121">
        <v>4262</v>
      </c>
      <c r="G121">
        <v>4635</v>
      </c>
      <c r="H121" s="8">
        <v>5748</v>
      </c>
      <c r="I121" s="8">
        <v>5416</v>
      </c>
    </row>
    <row r="122" spans="1:22" x14ac:dyDescent="0.25">
      <c r="A122" s="11" t="s">
        <v>116</v>
      </c>
      <c r="B122">
        <v>860</v>
      </c>
      <c r="C122">
        <v>1054</v>
      </c>
      <c r="D122">
        <v>1180</v>
      </c>
      <c r="E122">
        <v>1430</v>
      </c>
      <c r="F122">
        <v>1808</v>
      </c>
      <c r="G122">
        <v>1896</v>
      </c>
      <c r="H122" s="8">
        <v>2347</v>
      </c>
      <c r="I122" s="8">
        <v>1938</v>
      </c>
    </row>
    <row r="123" spans="1:22" x14ac:dyDescent="0.25">
      <c r="A123" s="11" t="s">
        <v>117</v>
      </c>
      <c r="B123">
        <v>60</v>
      </c>
      <c r="C123">
        <v>81</v>
      </c>
      <c r="D123">
        <v>92</v>
      </c>
      <c r="E123">
        <v>114</v>
      </c>
      <c r="F123">
        <v>138</v>
      </c>
      <c r="G123">
        <v>148</v>
      </c>
      <c r="H123">
        <v>195</v>
      </c>
      <c r="I123">
        <v>193</v>
      </c>
    </row>
    <row r="124" spans="1:22" x14ac:dyDescent="0.25">
      <c r="A124" s="2" t="s">
        <v>108</v>
      </c>
      <c r="B124" s="3">
        <f t="shared" ref="B124:E124" si="43">+SUM(B125:B127)</f>
        <v>4653</v>
      </c>
      <c r="C124" s="3">
        <f t="shared" si="43"/>
        <v>4317</v>
      </c>
      <c r="D124" s="3">
        <f t="shared" si="43"/>
        <v>4737</v>
      </c>
      <c r="E124" s="3">
        <f t="shared" si="43"/>
        <v>5166</v>
      </c>
      <c r="F124" s="3">
        <f t="shared" ref="F124" si="44">+SUM(F125:F127)</f>
        <v>5254</v>
      </c>
      <c r="G124" s="3">
        <f t="shared" ref="G124" si="45">+SUM(G125:G127)</f>
        <v>5028</v>
      </c>
      <c r="H124" s="3">
        <f t="shared" ref="H124" si="46">+SUM(H125:H127)</f>
        <v>5343</v>
      </c>
      <c r="I124" s="3">
        <f>+SUM(I125:I127)</f>
        <v>5955</v>
      </c>
    </row>
    <row r="125" spans="1:22" x14ac:dyDescent="0.25">
      <c r="A125" s="11" t="s">
        <v>115</v>
      </c>
      <c r="B125">
        <v>3198</v>
      </c>
      <c r="C125">
        <v>2971</v>
      </c>
      <c r="D125">
        <v>3257</v>
      </c>
      <c r="E125">
        <v>3554</v>
      </c>
      <c r="F125">
        <v>3622</v>
      </c>
      <c r="G125">
        <v>3449</v>
      </c>
      <c r="H125" s="8">
        <v>3659</v>
      </c>
      <c r="I125" s="8">
        <v>4111</v>
      </c>
    </row>
    <row r="126" spans="1:22" x14ac:dyDescent="0.25">
      <c r="A126" s="11" t="s">
        <v>116</v>
      </c>
      <c r="B126">
        <v>1264</v>
      </c>
      <c r="C126">
        <v>1171</v>
      </c>
      <c r="D126">
        <v>1286</v>
      </c>
      <c r="E126">
        <v>1402</v>
      </c>
      <c r="F126">
        <v>1395</v>
      </c>
      <c r="G126">
        <v>1365</v>
      </c>
      <c r="H126" s="8">
        <v>1494</v>
      </c>
      <c r="I126" s="8">
        <v>1610</v>
      </c>
    </row>
    <row r="127" spans="1:22" x14ac:dyDescent="0.25">
      <c r="A127" s="11" t="s">
        <v>117</v>
      </c>
      <c r="B127">
        <v>191</v>
      </c>
      <c r="C127">
        <v>175</v>
      </c>
      <c r="D127">
        <v>194</v>
      </c>
      <c r="E127">
        <v>210</v>
      </c>
      <c r="F127">
        <v>237</v>
      </c>
      <c r="G127">
        <v>214</v>
      </c>
      <c r="H127">
        <v>190</v>
      </c>
      <c r="I127">
        <v>234</v>
      </c>
      <c r="O127" t="s">
        <v>140</v>
      </c>
    </row>
    <row r="128" spans="1:22" x14ac:dyDescent="0.25">
      <c r="A128" s="2" t="s">
        <v>109</v>
      </c>
      <c r="B128" s="3">
        <v>115</v>
      </c>
      <c r="C128" s="3">
        <v>73</v>
      </c>
      <c r="D128" s="3">
        <v>73</v>
      </c>
      <c r="E128" s="3">
        <v>88</v>
      </c>
      <c r="F128" s="3">
        <v>42</v>
      </c>
      <c r="G128" s="3">
        <v>30</v>
      </c>
      <c r="H128" s="3">
        <v>25</v>
      </c>
      <c r="I128" s="3">
        <v>102</v>
      </c>
      <c r="K128" s="40"/>
      <c r="L128" s="40"/>
      <c r="M128" s="40"/>
      <c r="N128" s="40"/>
      <c r="O128" s="40"/>
      <c r="P128" s="40"/>
      <c r="Q128" s="40"/>
      <c r="R128" s="40"/>
      <c r="S128" s="40"/>
      <c r="T128" s="40"/>
      <c r="U128" s="40"/>
      <c r="V128" s="40"/>
    </row>
    <row r="129" spans="1:22" x14ac:dyDescent="0.25">
      <c r="A129" s="4" t="s">
        <v>105</v>
      </c>
      <c r="B129" s="5">
        <f t="shared" ref="B129:I129" si="47">+B112+B116+B120+B124+B128</f>
        <v>28701</v>
      </c>
      <c r="C129" s="5">
        <f t="shared" si="47"/>
        <v>30507</v>
      </c>
      <c r="D129" s="5">
        <f t="shared" si="47"/>
        <v>32233</v>
      </c>
      <c r="E129" s="5">
        <f t="shared" si="47"/>
        <v>34485</v>
      </c>
      <c r="F129" s="5">
        <f t="shared" si="47"/>
        <v>37218</v>
      </c>
      <c r="G129" s="5">
        <f t="shared" si="47"/>
        <v>35568</v>
      </c>
      <c r="H129" s="5">
        <f t="shared" si="47"/>
        <v>42293</v>
      </c>
      <c r="I129" s="5">
        <f t="shared" si="47"/>
        <v>44436</v>
      </c>
      <c r="K129" s="40"/>
      <c r="L129" s="40"/>
      <c r="M129" s="40"/>
      <c r="N129" s="40"/>
      <c r="O129" s="40"/>
      <c r="P129" s="40"/>
      <c r="Q129" s="40"/>
      <c r="R129" s="40">
        <v>2015</v>
      </c>
      <c r="S129" s="40">
        <v>2016</v>
      </c>
      <c r="T129" s="40">
        <v>2017</v>
      </c>
      <c r="U129" s="40">
        <v>2018</v>
      </c>
      <c r="V129" s="40"/>
    </row>
    <row r="130" spans="1:22" x14ac:dyDescent="0.25">
      <c r="A130" s="2" t="s">
        <v>106</v>
      </c>
      <c r="B130" s="3">
        <f t="shared" ref="B130:G130" si="48">+SUM(B131:B134)</f>
        <v>1982</v>
      </c>
      <c r="C130" s="3">
        <f t="shared" si="48"/>
        <v>1955</v>
      </c>
      <c r="D130" s="3">
        <f t="shared" si="48"/>
        <v>2042</v>
      </c>
      <c r="E130" s="3">
        <f t="shared" si="48"/>
        <v>1886</v>
      </c>
      <c r="F130" s="3">
        <f t="shared" si="48"/>
        <v>1906</v>
      </c>
      <c r="G130" s="3">
        <f t="shared" si="48"/>
        <v>1846</v>
      </c>
      <c r="H130" s="3">
        <f>+SUM(H131:H134)</f>
        <v>2205</v>
      </c>
      <c r="I130" s="3">
        <f>+SUM(I131:I134)</f>
        <v>2346</v>
      </c>
      <c r="K130" s="40"/>
      <c r="L130" s="40"/>
      <c r="M130" s="40"/>
      <c r="N130" s="40"/>
      <c r="O130" s="40"/>
      <c r="P130" s="40"/>
      <c r="Q130" s="40" t="s">
        <v>138</v>
      </c>
      <c r="R130" s="40">
        <v>1982</v>
      </c>
      <c r="S130" s="40">
        <v>1955</v>
      </c>
      <c r="T130" s="40">
        <v>2042</v>
      </c>
      <c r="U130" s="40">
        <v>1886</v>
      </c>
      <c r="V130" s="40"/>
    </row>
    <row r="131" spans="1:22" x14ac:dyDescent="0.25">
      <c r="A131" s="11" t="s">
        <v>115</v>
      </c>
      <c r="B131" s="3">
        <v>1760.3325047073859</v>
      </c>
      <c r="C131" s="3">
        <v>1736.352193089273</v>
      </c>
      <c r="D131" s="3">
        <v>1813.6220860809697</v>
      </c>
      <c r="E131" s="3">
        <v>1675.0691745096517</v>
      </c>
      <c r="F131" s="3">
        <v>1658</v>
      </c>
      <c r="G131" s="3">
        <v>1642</v>
      </c>
      <c r="H131" s="3">
        <v>1986</v>
      </c>
      <c r="I131" s="3">
        <v>2094</v>
      </c>
      <c r="K131" s="40"/>
      <c r="L131" s="40">
        <f>F131/F130</f>
        <v>0.86988457502623295</v>
      </c>
      <c r="M131" s="40">
        <f>G131/G130</f>
        <v>0.88949079089924166</v>
      </c>
      <c r="N131" s="40">
        <f>H131/H130</f>
        <v>0.90068027210884349</v>
      </c>
      <c r="O131" s="40">
        <f>I131/I130</f>
        <v>0.89258312020460362</v>
      </c>
      <c r="P131" s="40">
        <f>AVERAGE(L131:O131)</f>
        <v>0.88815968955973046</v>
      </c>
      <c r="Q131" s="40"/>
      <c r="R131" s="40">
        <f>$P$131*R$130</f>
        <v>1760.3325047073859</v>
      </c>
      <c r="S131" s="40">
        <f>$P$131*S$130</f>
        <v>1736.352193089273</v>
      </c>
      <c r="T131" s="40">
        <f>$P$131*T$130</f>
        <v>1813.6220860809697</v>
      </c>
      <c r="U131" s="40">
        <f>$P$131*U$130</f>
        <v>1675.0691745096517</v>
      </c>
      <c r="V131" s="40"/>
    </row>
    <row r="132" spans="1:22" x14ac:dyDescent="0.25">
      <c r="A132" s="11" t="s">
        <v>116</v>
      </c>
      <c r="B132" s="3">
        <v>99.690715723479826</v>
      </c>
      <c r="C132" s="3">
        <v>98.332668637438474</v>
      </c>
      <c r="D132" s="3">
        <v>102.70859813690505</v>
      </c>
      <c r="E132" s="3">
        <v>94.862103861999472</v>
      </c>
      <c r="F132" s="3">
        <v>118</v>
      </c>
      <c r="G132" s="3">
        <v>89</v>
      </c>
      <c r="H132" s="3">
        <v>104</v>
      </c>
      <c r="I132" s="3">
        <v>103</v>
      </c>
      <c r="K132" s="40"/>
      <c r="L132" s="40">
        <f>F132/F130</f>
        <v>6.190975865687303E-2</v>
      </c>
      <c r="M132" s="40">
        <f>G132/G130</f>
        <v>4.8212351029252434E-2</v>
      </c>
      <c r="N132" s="40">
        <f>H132/H130</f>
        <v>4.7165532879818596E-2</v>
      </c>
      <c r="O132" s="40">
        <f>I132/I130</f>
        <v>4.390451832907076E-2</v>
      </c>
      <c r="P132" s="40">
        <f t="shared" ref="P132:P134" si="49">AVERAGE(L132:O132)</f>
        <v>5.0298040223753698E-2</v>
      </c>
      <c r="Q132" s="40"/>
      <c r="R132" s="40">
        <f>$P$132*R130</f>
        <v>99.690715723479826</v>
      </c>
      <c r="S132" s="40">
        <f>$P$132*S130</f>
        <v>98.332668637438474</v>
      </c>
      <c r="T132" s="40">
        <f>$P$132*T130</f>
        <v>102.70859813690505</v>
      </c>
      <c r="U132" s="40">
        <f>$P$132*U130</f>
        <v>94.862103861999472</v>
      </c>
      <c r="V132" s="40"/>
    </row>
    <row r="133" spans="1:22" x14ac:dyDescent="0.25">
      <c r="A133" s="11" t="s">
        <v>117</v>
      </c>
      <c r="B133" s="3">
        <v>24.95795442516199</v>
      </c>
      <c r="C133" s="3">
        <v>24.617962109582084</v>
      </c>
      <c r="D133" s="3">
        <v>25.713492904228445</v>
      </c>
      <c r="E133" s="3">
        <v>23.749092858655658</v>
      </c>
      <c r="F133" s="3">
        <v>24</v>
      </c>
      <c r="G133" s="3">
        <v>25</v>
      </c>
      <c r="H133" s="3">
        <v>29</v>
      </c>
      <c r="I133" s="3">
        <v>26</v>
      </c>
      <c r="K133" s="40"/>
      <c r="L133" s="40">
        <f>F133/F130</f>
        <v>1.2591815320041973E-2</v>
      </c>
      <c r="M133" s="40">
        <f>G133/G130</f>
        <v>1.3542795232936078E-2</v>
      </c>
      <c r="N133" s="40">
        <f>H133/H130</f>
        <v>1.3151927437641724E-2</v>
      </c>
      <c r="O133" s="40">
        <f>I133/I130</f>
        <v>1.1082693947144074E-2</v>
      </c>
      <c r="P133" s="40">
        <f t="shared" si="49"/>
        <v>1.2592307984440963E-2</v>
      </c>
      <c r="Q133" s="40"/>
      <c r="R133" s="40">
        <f>$P$133*R130</f>
        <v>24.95795442516199</v>
      </c>
      <c r="S133" s="40">
        <f>$P$133*S130</f>
        <v>24.617962109582084</v>
      </c>
      <c r="T133" s="40">
        <f>$P$133*T130</f>
        <v>25.713492904228445</v>
      </c>
      <c r="U133" s="40">
        <f>$P$133*U130</f>
        <v>23.749092858655658</v>
      </c>
      <c r="V133" s="40"/>
    </row>
    <row r="134" spans="1:22" x14ac:dyDescent="0.25">
      <c r="A134" s="11" t="s">
        <v>123</v>
      </c>
      <c r="B134" s="3">
        <v>97.018825143972478</v>
      </c>
      <c r="C134" s="3">
        <v>95.697176163706459</v>
      </c>
      <c r="D134" s="3">
        <v>99.955822877896978</v>
      </c>
      <c r="E134" s="3">
        <v>92.319628769693296</v>
      </c>
      <c r="F134" s="3">
        <v>106</v>
      </c>
      <c r="G134" s="3">
        <v>90</v>
      </c>
      <c r="H134" s="3">
        <v>86</v>
      </c>
      <c r="I134" s="3">
        <v>123</v>
      </c>
      <c r="K134" s="40"/>
      <c r="L134" s="40">
        <f>F134/F130</f>
        <v>5.5613850996852045E-2</v>
      </c>
      <c r="M134" s="40">
        <f>G134/G130</f>
        <v>4.8754062838569881E-2</v>
      </c>
      <c r="N134" s="40">
        <f>H134/H130</f>
        <v>3.9002267573696146E-2</v>
      </c>
      <c r="O134" s="40">
        <f>I134/I130</f>
        <v>5.2429667519181586E-2</v>
      </c>
      <c r="P134" s="40">
        <f t="shared" si="49"/>
        <v>4.8949962232074914E-2</v>
      </c>
      <c r="Q134" s="40"/>
      <c r="R134" s="40">
        <f>$P$134*R130</f>
        <v>97.018825143972478</v>
      </c>
      <c r="S134" s="40">
        <f>$P$134*S130</f>
        <v>95.697176163706459</v>
      </c>
      <c r="T134" s="40">
        <f>$P$134*T130</f>
        <v>99.955822877896978</v>
      </c>
      <c r="U134" s="40">
        <f>$P$134*U130</f>
        <v>92.319628769693296</v>
      </c>
      <c r="V134" s="40"/>
    </row>
    <row r="135" spans="1:22" x14ac:dyDescent="0.25">
      <c r="A135" s="2" t="s">
        <v>110</v>
      </c>
      <c r="B135" s="3">
        <v>-82</v>
      </c>
      <c r="C135" s="3">
        <v>-86</v>
      </c>
      <c r="D135" s="3">
        <v>75</v>
      </c>
      <c r="E135" s="3">
        <v>26</v>
      </c>
      <c r="F135" s="3">
        <v>-7</v>
      </c>
      <c r="G135" s="3">
        <v>-11</v>
      </c>
      <c r="H135" s="3">
        <v>40</v>
      </c>
      <c r="I135" s="3">
        <v>-72</v>
      </c>
      <c r="K135" s="40"/>
      <c r="L135" s="40">
        <f>SUM(L131:L134)</f>
        <v>0.99999999999999989</v>
      </c>
      <c r="M135" s="40">
        <f>SUM(M131:M134)</f>
        <v>1.0000000000000002</v>
      </c>
      <c r="N135" s="40">
        <f t="shared" ref="N135:O135" si="50">SUM(N131:N134)</f>
        <v>1</v>
      </c>
      <c r="O135" s="40">
        <f t="shared" si="50"/>
        <v>1</v>
      </c>
      <c r="P135" s="40">
        <f>SUM(P131:P134)</f>
        <v>1</v>
      </c>
      <c r="Q135" s="40"/>
      <c r="R135" s="40">
        <f>SUM(R131:R134)</f>
        <v>1982</v>
      </c>
      <c r="S135" s="40">
        <f t="shared" ref="S135:U135" si="51">SUM(S131:S134)</f>
        <v>1955</v>
      </c>
      <c r="T135" s="40">
        <f t="shared" si="51"/>
        <v>2042</v>
      </c>
      <c r="U135" s="40">
        <f t="shared" si="51"/>
        <v>1886</v>
      </c>
      <c r="V135" s="40"/>
    </row>
    <row r="136" spans="1:22" ht="15.75" thickBot="1" x14ac:dyDescent="0.3">
      <c r="A136" s="6" t="s">
        <v>107</v>
      </c>
      <c r="B136" s="7">
        <f t="shared" ref="B136:H136" si="52">+B129+B130+B135</f>
        <v>30601</v>
      </c>
      <c r="C136" s="7">
        <f t="shared" si="52"/>
        <v>32376</v>
      </c>
      <c r="D136" s="7">
        <f t="shared" si="52"/>
        <v>34350</v>
      </c>
      <c r="E136" s="7">
        <f t="shared" si="52"/>
        <v>36397</v>
      </c>
      <c r="F136" s="7">
        <f t="shared" si="52"/>
        <v>39117</v>
      </c>
      <c r="G136" s="7">
        <f t="shared" si="52"/>
        <v>37403</v>
      </c>
      <c r="H136" s="7">
        <f t="shared" si="52"/>
        <v>44538</v>
      </c>
      <c r="I136" s="7">
        <f>+I129+I130+I135</f>
        <v>46710</v>
      </c>
      <c r="K136" s="40"/>
      <c r="L136" s="40"/>
      <c r="M136" s="40"/>
      <c r="N136" s="40"/>
      <c r="O136" s="40"/>
      <c r="P136" s="40"/>
      <c r="Q136" s="40"/>
      <c r="R136" s="40" t="b">
        <f>R135=R130</f>
        <v>1</v>
      </c>
      <c r="S136" s="40" t="b">
        <f t="shared" ref="S136:U136" si="53">S135=S130</f>
        <v>1</v>
      </c>
      <c r="T136" s="40" t="b">
        <f t="shared" si="53"/>
        <v>1</v>
      </c>
      <c r="U136" s="40" t="b">
        <f t="shared" si="53"/>
        <v>1</v>
      </c>
      <c r="V136" s="40"/>
    </row>
    <row r="137" spans="1:22" s="12" customFormat="1" ht="15.75" thickTop="1" x14ac:dyDescent="0.25">
      <c r="A137" s="12" t="s">
        <v>113</v>
      </c>
      <c r="B137" s="13">
        <f>+I136-I2</f>
        <v>0</v>
      </c>
      <c r="C137" s="13">
        <f t="shared" ref="C137:G137" si="54">+C136-C2</f>
        <v>0</v>
      </c>
      <c r="D137" s="13">
        <f t="shared" si="54"/>
        <v>0</v>
      </c>
      <c r="E137" s="13">
        <f t="shared" si="54"/>
        <v>0</v>
      </c>
      <c r="F137" s="13">
        <f t="shared" si="54"/>
        <v>0</v>
      </c>
      <c r="G137" s="13">
        <f t="shared" si="54"/>
        <v>0</v>
      </c>
      <c r="H137" s="13">
        <f>+H136-H2</f>
        <v>0</v>
      </c>
      <c r="K137" s="41"/>
      <c r="L137" s="41"/>
      <c r="M137" s="41"/>
      <c r="N137" s="41"/>
      <c r="O137" s="41"/>
      <c r="P137" s="41"/>
      <c r="Q137" s="41"/>
      <c r="R137" s="41"/>
      <c r="S137" s="41"/>
      <c r="T137" s="41"/>
      <c r="U137" s="41"/>
      <c r="V137" s="41"/>
    </row>
    <row r="138" spans="1:22" x14ac:dyDescent="0.25">
      <c r="A138" s="1" t="s">
        <v>112</v>
      </c>
    </row>
    <row r="139" spans="1:22" x14ac:dyDescent="0.25">
      <c r="A139" s="2" t="s">
        <v>102</v>
      </c>
      <c r="B139" s="3">
        <v>3645</v>
      </c>
      <c r="C139" s="3">
        <v>3763</v>
      </c>
      <c r="D139" s="3">
        <v>3875</v>
      </c>
      <c r="E139" s="3">
        <v>3600</v>
      </c>
      <c r="F139" s="3">
        <v>3925</v>
      </c>
      <c r="G139" s="3">
        <v>2899</v>
      </c>
      <c r="H139" s="3">
        <v>5089</v>
      </c>
      <c r="I139" s="3">
        <v>5114</v>
      </c>
    </row>
    <row r="140" spans="1:22" x14ac:dyDescent="0.25">
      <c r="A140" s="2" t="s">
        <v>103</v>
      </c>
      <c r="B140" s="3">
        <v>1524</v>
      </c>
      <c r="C140" s="3">
        <v>1723</v>
      </c>
      <c r="D140" s="3">
        <v>1447</v>
      </c>
      <c r="E140" s="3">
        <v>1587</v>
      </c>
      <c r="F140" s="3">
        <v>1995</v>
      </c>
      <c r="G140" s="3">
        <v>1541</v>
      </c>
      <c r="H140" s="3">
        <v>2435</v>
      </c>
      <c r="I140" s="3">
        <v>3293</v>
      </c>
    </row>
    <row r="141" spans="1:22" x14ac:dyDescent="0.25">
      <c r="A141" s="2" t="s">
        <v>104</v>
      </c>
      <c r="B141" s="3">
        <v>993</v>
      </c>
      <c r="C141" s="3">
        <v>1372</v>
      </c>
      <c r="D141" s="3">
        <v>1507</v>
      </c>
      <c r="E141" s="3">
        <v>1807</v>
      </c>
      <c r="F141" s="3">
        <v>2376</v>
      </c>
      <c r="G141" s="3">
        <v>2490</v>
      </c>
      <c r="H141" s="3">
        <v>3243</v>
      </c>
      <c r="I141" s="3">
        <v>2365</v>
      </c>
    </row>
    <row r="142" spans="1:22" x14ac:dyDescent="0.25">
      <c r="A142" s="2" t="s">
        <v>108</v>
      </c>
      <c r="B142" s="3">
        <v>918</v>
      </c>
      <c r="C142" s="3">
        <v>1066</v>
      </c>
      <c r="D142" s="3">
        <v>1040</v>
      </c>
      <c r="E142" s="3">
        <v>1189</v>
      </c>
      <c r="F142" s="3">
        <v>1323</v>
      </c>
      <c r="G142" s="3">
        <v>1184</v>
      </c>
      <c r="H142" s="3">
        <v>1530</v>
      </c>
      <c r="I142" s="3">
        <v>1896</v>
      </c>
    </row>
    <row r="143" spans="1:22" x14ac:dyDescent="0.25">
      <c r="A143" s="2" t="s">
        <v>109</v>
      </c>
      <c r="B143" s="3">
        <v>-2267</v>
      </c>
      <c r="C143" s="3">
        <v>-2596</v>
      </c>
      <c r="D143" s="3">
        <v>-2677</v>
      </c>
      <c r="E143" s="3">
        <v>-2658</v>
      </c>
      <c r="F143" s="3">
        <v>-3262</v>
      </c>
      <c r="G143" s="3">
        <v>-3468</v>
      </c>
      <c r="H143" s="3">
        <v>-3656</v>
      </c>
      <c r="I143" s="3">
        <v>-4262</v>
      </c>
    </row>
    <row r="144" spans="1:22" x14ac:dyDescent="0.25">
      <c r="A144" s="4" t="s">
        <v>105</v>
      </c>
      <c r="B144" s="5">
        <f t="shared" ref="B144:G144" si="55">+SUM(B139:B143)</f>
        <v>4813</v>
      </c>
      <c r="C144" s="5">
        <f t="shared" si="55"/>
        <v>5328</v>
      </c>
      <c r="D144" s="5">
        <f t="shared" si="55"/>
        <v>5192</v>
      </c>
      <c r="E144" s="5">
        <f t="shared" si="55"/>
        <v>5525</v>
      </c>
      <c r="F144" s="5">
        <f t="shared" si="55"/>
        <v>6357</v>
      </c>
      <c r="G144" s="5">
        <f t="shared" si="55"/>
        <v>4646</v>
      </c>
      <c r="H144" s="5">
        <f t="shared" ref="H144:I144" si="56">+SUM(H139:H143)</f>
        <v>8641</v>
      </c>
      <c r="I144" s="5">
        <f t="shared" si="56"/>
        <v>8406</v>
      </c>
    </row>
    <row r="145" spans="1:9" x14ac:dyDescent="0.25">
      <c r="A145" s="2" t="s">
        <v>106</v>
      </c>
      <c r="B145" s="3">
        <v>517</v>
      </c>
      <c r="C145" s="3">
        <v>487</v>
      </c>
      <c r="D145" s="3">
        <v>477</v>
      </c>
      <c r="E145" s="3">
        <v>310</v>
      </c>
      <c r="F145" s="3">
        <v>303</v>
      </c>
      <c r="G145" s="3">
        <v>297</v>
      </c>
      <c r="H145" s="3">
        <v>543</v>
      </c>
      <c r="I145" s="3">
        <v>669</v>
      </c>
    </row>
    <row r="146" spans="1:9" x14ac:dyDescent="0.25">
      <c r="A146" s="2" t="s">
        <v>110</v>
      </c>
      <c r="B146" s="3">
        <v>-1097</v>
      </c>
      <c r="C146" s="3">
        <v>-1173</v>
      </c>
      <c r="D146" s="3">
        <v>-724</v>
      </c>
      <c r="E146" s="3">
        <v>-1456</v>
      </c>
      <c r="F146" s="3">
        <v>-1810</v>
      </c>
      <c r="G146" s="3">
        <v>-1967</v>
      </c>
      <c r="H146" s="3">
        <v>-2261</v>
      </c>
      <c r="I146" s="3">
        <v>-2219</v>
      </c>
    </row>
    <row r="147" spans="1:9" ht="15.75" thickBot="1" x14ac:dyDescent="0.3">
      <c r="A147" s="6" t="s">
        <v>114</v>
      </c>
      <c r="B147" s="7">
        <f t="shared" ref="B147:G147" si="57">+SUM(B144:B146)</f>
        <v>4233</v>
      </c>
      <c r="C147" s="7">
        <f t="shared" si="57"/>
        <v>4642</v>
      </c>
      <c r="D147" s="7">
        <f t="shared" si="57"/>
        <v>4945</v>
      </c>
      <c r="E147" s="7">
        <f t="shared" si="57"/>
        <v>4379</v>
      </c>
      <c r="F147" s="7">
        <f t="shared" si="57"/>
        <v>4850</v>
      </c>
      <c r="G147" s="7">
        <f t="shared" si="57"/>
        <v>2976</v>
      </c>
      <c r="H147" s="7">
        <f t="shared" ref="H147" si="58">+SUM(H144:H146)</f>
        <v>6923</v>
      </c>
      <c r="I147" s="7">
        <f>+SUM(I144:I146)</f>
        <v>6856</v>
      </c>
    </row>
    <row r="148" spans="1:9" s="12" customFormat="1" ht="15.75" thickTop="1" x14ac:dyDescent="0.25">
      <c r="A148" s="12" t="s">
        <v>113</v>
      </c>
      <c r="B148" s="13">
        <f t="shared" ref="B148:H148" si="59">+B147-B10-B8</f>
        <v>0</v>
      </c>
      <c r="C148" s="13">
        <f t="shared" si="59"/>
        <v>0</v>
      </c>
      <c r="D148" s="13">
        <f t="shared" si="59"/>
        <v>0</v>
      </c>
      <c r="E148" s="13">
        <f t="shared" si="59"/>
        <v>0</v>
      </c>
      <c r="F148" s="13">
        <f t="shared" si="59"/>
        <v>0</v>
      </c>
      <c r="G148" s="13">
        <f t="shared" si="59"/>
        <v>0</v>
      </c>
      <c r="H148" s="13">
        <f t="shared" si="59"/>
        <v>0</v>
      </c>
      <c r="I148" s="13">
        <f>+I147-I10-I8</f>
        <v>0</v>
      </c>
    </row>
    <row r="149" spans="1:9" x14ac:dyDescent="0.25">
      <c r="A149" s="1" t="s">
        <v>119</v>
      </c>
    </row>
    <row r="150" spans="1:9" x14ac:dyDescent="0.25">
      <c r="A150" s="2" t="s">
        <v>102</v>
      </c>
      <c r="B150" s="3">
        <v>632</v>
      </c>
      <c r="C150" s="3">
        <v>742</v>
      </c>
      <c r="D150" s="3">
        <v>819</v>
      </c>
      <c r="E150" s="3">
        <v>848</v>
      </c>
      <c r="F150" s="3">
        <v>814</v>
      </c>
      <c r="G150" s="3">
        <v>645</v>
      </c>
      <c r="H150" s="3">
        <v>617</v>
      </c>
      <c r="I150" s="3">
        <v>639</v>
      </c>
    </row>
    <row r="151" spans="1:9" x14ac:dyDescent="0.25">
      <c r="A151" s="2" t="s">
        <v>103</v>
      </c>
      <c r="B151" s="3">
        <v>498</v>
      </c>
      <c r="C151" s="3">
        <v>639</v>
      </c>
      <c r="D151" s="3">
        <v>709</v>
      </c>
      <c r="E151" s="3">
        <v>849</v>
      </c>
      <c r="F151" s="3">
        <v>929</v>
      </c>
      <c r="G151" s="3">
        <v>885</v>
      </c>
      <c r="H151" s="3">
        <v>982</v>
      </c>
      <c r="I151" s="3">
        <v>920</v>
      </c>
    </row>
    <row r="152" spans="1:9" x14ac:dyDescent="0.25">
      <c r="A152" s="2" t="s">
        <v>104</v>
      </c>
      <c r="B152" s="3">
        <v>254</v>
      </c>
      <c r="C152" s="3">
        <v>234</v>
      </c>
      <c r="D152" s="3">
        <v>225</v>
      </c>
      <c r="E152" s="3">
        <v>256</v>
      </c>
      <c r="F152" s="3">
        <v>237</v>
      </c>
      <c r="G152" s="3">
        <v>214</v>
      </c>
      <c r="H152" s="3">
        <v>288</v>
      </c>
      <c r="I152" s="3">
        <v>303</v>
      </c>
    </row>
    <row r="153" spans="1:9" x14ac:dyDescent="0.25">
      <c r="A153" s="2" t="s">
        <v>120</v>
      </c>
      <c r="B153" s="3">
        <v>308</v>
      </c>
      <c r="C153" s="3">
        <v>332</v>
      </c>
      <c r="D153" s="3">
        <v>340</v>
      </c>
      <c r="E153" s="3">
        <v>339</v>
      </c>
      <c r="F153" s="3">
        <v>326</v>
      </c>
      <c r="G153" s="3">
        <v>296</v>
      </c>
      <c r="H153" s="3">
        <v>304</v>
      </c>
      <c r="I153" s="3">
        <v>274</v>
      </c>
    </row>
    <row r="154" spans="1:9" x14ac:dyDescent="0.25">
      <c r="A154" s="2" t="s">
        <v>109</v>
      </c>
      <c r="B154" s="3">
        <v>484</v>
      </c>
      <c r="C154" s="3">
        <v>511</v>
      </c>
      <c r="D154" s="3">
        <v>533</v>
      </c>
      <c r="E154" s="3">
        <v>597</v>
      </c>
      <c r="F154" s="3">
        <v>665</v>
      </c>
      <c r="G154" s="3">
        <v>830</v>
      </c>
      <c r="H154" s="3">
        <v>780</v>
      </c>
      <c r="I154" s="3">
        <v>789</v>
      </c>
    </row>
    <row r="155" spans="1:9" x14ac:dyDescent="0.25">
      <c r="A155" s="4" t="s">
        <v>121</v>
      </c>
      <c r="B155" s="5">
        <f t="shared" ref="B155:I155" si="60">+SUM(B150:B154)</f>
        <v>2176</v>
      </c>
      <c r="C155" s="5">
        <f t="shared" si="60"/>
        <v>2458</v>
      </c>
      <c r="D155" s="5">
        <f t="shared" si="60"/>
        <v>2626</v>
      </c>
      <c r="E155" s="5">
        <f t="shared" si="60"/>
        <v>2889</v>
      </c>
      <c r="F155" s="5">
        <f t="shared" si="60"/>
        <v>2971</v>
      </c>
      <c r="G155" s="5">
        <f t="shared" si="60"/>
        <v>2870</v>
      </c>
      <c r="H155" s="5">
        <f t="shared" si="60"/>
        <v>2971</v>
      </c>
      <c r="I155" s="5">
        <f t="shared" si="60"/>
        <v>2925</v>
      </c>
    </row>
    <row r="156" spans="1:9" x14ac:dyDescent="0.25">
      <c r="A156" s="2" t="s">
        <v>106</v>
      </c>
      <c r="B156" s="3">
        <v>122</v>
      </c>
      <c r="C156" s="3">
        <v>125</v>
      </c>
      <c r="D156" s="3">
        <v>125</v>
      </c>
      <c r="E156" s="3">
        <v>115</v>
      </c>
      <c r="F156" s="3">
        <v>100</v>
      </c>
      <c r="G156" s="3">
        <v>80</v>
      </c>
      <c r="H156" s="3">
        <v>63</v>
      </c>
      <c r="I156" s="3">
        <v>49</v>
      </c>
    </row>
    <row r="157" spans="1:9" x14ac:dyDescent="0.25">
      <c r="A157" s="2" t="s">
        <v>110</v>
      </c>
      <c r="B157" s="3">
        <v>713</v>
      </c>
      <c r="C157" s="3">
        <v>937</v>
      </c>
      <c r="D157" s="3">
        <v>1238</v>
      </c>
      <c r="E157" s="3">
        <v>1450</v>
      </c>
      <c r="F157" s="3">
        <v>1673</v>
      </c>
      <c r="G157" s="3">
        <v>1916</v>
      </c>
      <c r="H157" s="3">
        <v>1870</v>
      </c>
      <c r="I157" s="3">
        <v>1817</v>
      </c>
    </row>
    <row r="158" spans="1:9" ht="15.75" thickBot="1" x14ac:dyDescent="0.3">
      <c r="A158" s="6" t="s">
        <v>122</v>
      </c>
      <c r="B158" s="7">
        <f t="shared" ref="B158:H158" si="61">+SUM(B155:B157)</f>
        <v>3011</v>
      </c>
      <c r="C158" s="7">
        <f t="shared" si="61"/>
        <v>3520</v>
      </c>
      <c r="D158" s="7">
        <f t="shared" si="61"/>
        <v>3989</v>
      </c>
      <c r="E158" s="7">
        <f t="shared" si="61"/>
        <v>4454</v>
      </c>
      <c r="F158" s="7">
        <f t="shared" si="61"/>
        <v>4744</v>
      </c>
      <c r="G158" s="7">
        <f t="shared" si="61"/>
        <v>4866</v>
      </c>
      <c r="H158" s="7">
        <f t="shared" si="61"/>
        <v>4904</v>
      </c>
      <c r="I158" s="7">
        <f>+SUM(I155:I157)</f>
        <v>4791</v>
      </c>
    </row>
    <row r="159" spans="1:9" ht="15.75" thickTop="1" x14ac:dyDescent="0.25">
      <c r="A159" s="12" t="s">
        <v>113</v>
      </c>
      <c r="B159" s="13">
        <f t="shared" ref="B159:H159" si="62">+B158-B32</f>
        <v>0</v>
      </c>
      <c r="C159" s="13">
        <f t="shared" si="62"/>
        <v>0</v>
      </c>
      <c r="D159" s="13">
        <f t="shared" si="62"/>
        <v>0</v>
      </c>
      <c r="E159" s="13">
        <f t="shared" si="62"/>
        <v>0</v>
      </c>
      <c r="F159" s="13">
        <f t="shared" si="62"/>
        <v>0</v>
      </c>
      <c r="G159" s="13">
        <f t="shared" si="62"/>
        <v>0</v>
      </c>
      <c r="H159" s="13">
        <f t="shared" si="62"/>
        <v>0</v>
      </c>
      <c r="I159" s="13">
        <f>+I158-I32</f>
        <v>0</v>
      </c>
    </row>
    <row r="160" spans="1:9" x14ac:dyDescent="0.25">
      <c r="A160" s="1" t="s">
        <v>124</v>
      </c>
    </row>
    <row r="161" spans="1:9" x14ac:dyDescent="0.25">
      <c r="A161" s="2" t="s">
        <v>102</v>
      </c>
      <c r="B161" s="3">
        <v>0</v>
      </c>
      <c r="C161" s="3">
        <v>0</v>
      </c>
      <c r="D161" s="3">
        <v>0</v>
      </c>
      <c r="E161" s="3">
        <v>196</v>
      </c>
      <c r="F161" s="3">
        <v>117</v>
      </c>
      <c r="G161" s="3">
        <v>110</v>
      </c>
      <c r="H161" s="3">
        <v>98</v>
      </c>
      <c r="I161" s="3">
        <v>146</v>
      </c>
    </row>
    <row r="162" spans="1:9" x14ac:dyDescent="0.25">
      <c r="A162" s="2" t="s">
        <v>103</v>
      </c>
      <c r="B162" s="3">
        <v>0</v>
      </c>
      <c r="C162" s="3">
        <v>0</v>
      </c>
      <c r="D162" s="3">
        <v>0</v>
      </c>
      <c r="E162" s="3">
        <v>240</v>
      </c>
      <c r="F162" s="3">
        <v>233</v>
      </c>
      <c r="G162" s="3">
        <v>139</v>
      </c>
      <c r="H162" s="3">
        <v>153</v>
      </c>
      <c r="I162" s="3">
        <v>197</v>
      </c>
    </row>
    <row r="163" spans="1:9" x14ac:dyDescent="0.25">
      <c r="A163" s="2" t="s">
        <v>104</v>
      </c>
      <c r="B163" s="3">
        <v>0</v>
      </c>
      <c r="C163" s="3">
        <v>0</v>
      </c>
      <c r="D163" s="3">
        <v>0</v>
      </c>
      <c r="E163" s="3">
        <v>76</v>
      </c>
      <c r="F163" s="3">
        <v>49</v>
      </c>
      <c r="G163" s="3">
        <v>28</v>
      </c>
      <c r="H163" s="3">
        <v>94</v>
      </c>
      <c r="I163" s="3">
        <v>78</v>
      </c>
    </row>
    <row r="164" spans="1:9" x14ac:dyDescent="0.25">
      <c r="A164" s="2" t="s">
        <v>120</v>
      </c>
      <c r="B164" s="3">
        <v>0</v>
      </c>
      <c r="C164" s="3">
        <v>0</v>
      </c>
      <c r="D164" s="3">
        <v>0</v>
      </c>
      <c r="E164" s="3">
        <v>49</v>
      </c>
      <c r="F164" s="3">
        <v>47</v>
      </c>
      <c r="G164" s="3">
        <v>41</v>
      </c>
      <c r="H164" s="3">
        <v>54</v>
      </c>
      <c r="I164" s="3">
        <v>56</v>
      </c>
    </row>
    <row r="165" spans="1:9" x14ac:dyDescent="0.25">
      <c r="A165" s="2" t="s">
        <v>109</v>
      </c>
      <c r="B165" s="3">
        <v>0</v>
      </c>
      <c r="C165" s="3">
        <v>0</v>
      </c>
      <c r="D165" s="3">
        <v>0</v>
      </c>
      <c r="E165" s="3">
        <v>286</v>
      </c>
      <c r="F165" s="3">
        <v>278</v>
      </c>
      <c r="G165" s="3">
        <v>438</v>
      </c>
      <c r="H165" s="3">
        <v>278</v>
      </c>
      <c r="I165" s="3">
        <v>222</v>
      </c>
    </row>
    <row r="166" spans="1:9" x14ac:dyDescent="0.25">
      <c r="A166" s="4" t="s">
        <v>121</v>
      </c>
      <c r="B166" s="5">
        <f t="shared" ref="B166:I166" si="63">+SUM(B161:B165)</f>
        <v>0</v>
      </c>
      <c r="C166" s="5">
        <f t="shared" si="63"/>
        <v>0</v>
      </c>
      <c r="D166" s="5">
        <f t="shared" si="63"/>
        <v>0</v>
      </c>
      <c r="E166" s="5">
        <f t="shared" si="63"/>
        <v>847</v>
      </c>
      <c r="F166" s="5">
        <f t="shared" si="63"/>
        <v>724</v>
      </c>
      <c r="G166" s="5">
        <f t="shared" si="63"/>
        <v>756</v>
      </c>
      <c r="H166" s="5">
        <f t="shared" si="63"/>
        <v>677</v>
      </c>
      <c r="I166" s="5">
        <f t="shared" si="63"/>
        <v>699</v>
      </c>
    </row>
    <row r="167" spans="1:9" x14ac:dyDescent="0.25">
      <c r="A167" s="2" t="s">
        <v>106</v>
      </c>
      <c r="B167" s="3">
        <v>0</v>
      </c>
      <c r="C167" s="3">
        <v>0</v>
      </c>
      <c r="D167" s="3">
        <v>0</v>
      </c>
      <c r="E167" s="3">
        <v>22</v>
      </c>
      <c r="F167" s="3">
        <v>18</v>
      </c>
      <c r="G167" s="3">
        <v>12</v>
      </c>
      <c r="H167" s="3">
        <v>7</v>
      </c>
      <c r="I167" s="3">
        <v>9</v>
      </c>
    </row>
    <row r="168" spans="1:9" x14ac:dyDescent="0.25">
      <c r="A168" s="2" t="s">
        <v>110</v>
      </c>
      <c r="B168" s="3">
        <f t="shared" ref="B168:H168" si="64">-(SUM(B166:B167)+B83)</f>
        <v>963</v>
      </c>
      <c r="C168" s="3">
        <f t="shared" si="64"/>
        <v>1143</v>
      </c>
      <c r="D168" s="3">
        <f t="shared" si="64"/>
        <v>1105</v>
      </c>
      <c r="E168" s="3">
        <f t="shared" si="64"/>
        <v>159</v>
      </c>
      <c r="F168" s="3">
        <f t="shared" si="64"/>
        <v>377</v>
      </c>
      <c r="G168" s="3">
        <f t="shared" si="64"/>
        <v>318</v>
      </c>
      <c r="H168" s="3">
        <f t="shared" si="64"/>
        <v>11</v>
      </c>
      <c r="I168" s="3">
        <f>-(SUM(I166:I167)+I83)</f>
        <v>50</v>
      </c>
    </row>
    <row r="169" spans="1:9" ht="15.75" thickBot="1" x14ac:dyDescent="0.3">
      <c r="A169" s="6" t="s">
        <v>125</v>
      </c>
      <c r="B169" s="7">
        <f t="shared" ref="B169:H169" si="65">+SUM(B166:B168)</f>
        <v>963</v>
      </c>
      <c r="C169" s="7">
        <f t="shared" si="65"/>
        <v>1143</v>
      </c>
      <c r="D169" s="7">
        <f t="shared" si="65"/>
        <v>1105</v>
      </c>
      <c r="E169" s="7">
        <f t="shared" si="65"/>
        <v>1028</v>
      </c>
      <c r="F169" s="7">
        <f t="shared" si="65"/>
        <v>1119</v>
      </c>
      <c r="G169" s="7">
        <f t="shared" si="65"/>
        <v>1086</v>
      </c>
      <c r="H169" s="7">
        <f t="shared" si="65"/>
        <v>695</v>
      </c>
      <c r="I169" s="7">
        <f>+SUM(I166:I168)</f>
        <v>758</v>
      </c>
    </row>
    <row r="170" spans="1:9" ht="15.75" thickTop="1" x14ac:dyDescent="0.25">
      <c r="A170" s="12" t="s">
        <v>113</v>
      </c>
      <c r="B170" s="13">
        <f t="shared" ref="B170:H170" si="66">+B169+B83</f>
        <v>0</v>
      </c>
      <c r="C170" s="13">
        <f t="shared" si="66"/>
        <v>0</v>
      </c>
      <c r="D170" s="13">
        <f t="shared" si="66"/>
        <v>0</v>
      </c>
      <c r="E170" s="13">
        <f t="shared" si="66"/>
        <v>0</v>
      </c>
      <c r="F170" s="13">
        <f t="shared" si="66"/>
        <v>0</v>
      </c>
      <c r="G170" s="13">
        <f t="shared" si="66"/>
        <v>0</v>
      </c>
      <c r="H170" s="13">
        <f t="shared" si="66"/>
        <v>0</v>
      </c>
      <c r="I170" s="13">
        <f>+I169+I83</f>
        <v>0</v>
      </c>
    </row>
    <row r="171" spans="1:9" x14ac:dyDescent="0.25">
      <c r="A171" s="1" t="s">
        <v>126</v>
      </c>
    </row>
    <row r="172" spans="1:9" x14ac:dyDescent="0.25">
      <c r="A172" s="2" t="s">
        <v>102</v>
      </c>
      <c r="B172" s="3">
        <v>121</v>
      </c>
      <c r="C172" s="3">
        <v>133</v>
      </c>
      <c r="D172" s="3">
        <v>140</v>
      </c>
      <c r="E172" s="3">
        <v>160</v>
      </c>
      <c r="F172" s="3">
        <v>149</v>
      </c>
      <c r="G172" s="3">
        <v>148</v>
      </c>
      <c r="H172" s="3">
        <v>130</v>
      </c>
      <c r="I172" s="3">
        <v>124</v>
      </c>
    </row>
    <row r="173" spans="1:9" x14ac:dyDescent="0.25">
      <c r="A173" s="2" t="s">
        <v>103</v>
      </c>
      <c r="B173" s="3">
        <v>87</v>
      </c>
      <c r="C173" s="3">
        <v>84</v>
      </c>
      <c r="D173" s="3">
        <v>106</v>
      </c>
      <c r="E173" s="3">
        <v>116</v>
      </c>
      <c r="F173" s="3">
        <v>111</v>
      </c>
      <c r="G173" s="3">
        <v>132</v>
      </c>
      <c r="H173" s="3">
        <v>136</v>
      </c>
      <c r="I173" s="3">
        <v>134</v>
      </c>
    </row>
    <row r="174" spans="1:9" x14ac:dyDescent="0.25">
      <c r="A174" s="2" t="s">
        <v>104</v>
      </c>
      <c r="B174" s="3">
        <v>46</v>
      </c>
      <c r="C174" s="3">
        <v>48</v>
      </c>
      <c r="D174" s="3">
        <v>54</v>
      </c>
      <c r="E174" s="3">
        <v>56</v>
      </c>
      <c r="F174" s="3">
        <v>50</v>
      </c>
      <c r="G174" s="3">
        <v>44</v>
      </c>
      <c r="H174" s="3">
        <v>46</v>
      </c>
      <c r="I174" s="3">
        <v>41</v>
      </c>
    </row>
    <row r="175" spans="1:9" x14ac:dyDescent="0.25">
      <c r="A175" s="2" t="s">
        <v>108</v>
      </c>
      <c r="B175" s="3">
        <v>49</v>
      </c>
      <c r="C175" s="3">
        <v>43</v>
      </c>
      <c r="D175" s="3">
        <v>54</v>
      </c>
      <c r="E175" s="3">
        <v>55</v>
      </c>
      <c r="F175" s="3">
        <v>53</v>
      </c>
      <c r="G175" s="3">
        <v>46</v>
      </c>
      <c r="H175" s="3">
        <v>43</v>
      </c>
      <c r="I175" s="3">
        <v>42</v>
      </c>
    </row>
    <row r="176" spans="1:9" x14ac:dyDescent="0.25">
      <c r="A176" s="2" t="s">
        <v>109</v>
      </c>
      <c r="B176" s="3">
        <v>210</v>
      </c>
      <c r="C176" s="3">
        <v>230</v>
      </c>
      <c r="D176" s="3">
        <v>233</v>
      </c>
      <c r="E176" s="3">
        <v>217</v>
      </c>
      <c r="F176" s="3">
        <v>195</v>
      </c>
      <c r="G176" s="3">
        <v>214</v>
      </c>
      <c r="H176" s="3">
        <v>222</v>
      </c>
      <c r="I176" s="3">
        <v>220</v>
      </c>
    </row>
    <row r="177" spans="1:11" x14ac:dyDescent="0.25">
      <c r="A177" s="4" t="s">
        <v>121</v>
      </c>
      <c r="B177" s="5">
        <f t="shared" ref="B177:I177" si="67">+SUM(B172:B176)</f>
        <v>513</v>
      </c>
      <c r="C177" s="5">
        <f t="shared" si="67"/>
        <v>538</v>
      </c>
      <c r="D177" s="5">
        <f t="shared" si="67"/>
        <v>587</v>
      </c>
      <c r="E177" s="5">
        <f t="shared" si="67"/>
        <v>604</v>
      </c>
      <c r="F177" s="5">
        <f t="shared" si="67"/>
        <v>558</v>
      </c>
      <c r="G177" s="5">
        <f t="shared" si="67"/>
        <v>584</v>
      </c>
      <c r="H177" s="5">
        <f t="shared" si="67"/>
        <v>577</v>
      </c>
      <c r="I177" s="5">
        <f t="shared" si="67"/>
        <v>561</v>
      </c>
    </row>
    <row r="178" spans="1:11" x14ac:dyDescent="0.25">
      <c r="A178" s="2" t="s">
        <v>106</v>
      </c>
      <c r="B178" s="3">
        <v>18</v>
      </c>
      <c r="C178" s="3">
        <v>27</v>
      </c>
      <c r="D178" s="3">
        <v>28</v>
      </c>
      <c r="E178" s="3">
        <v>33</v>
      </c>
      <c r="F178" s="3">
        <v>31</v>
      </c>
      <c r="G178" s="3">
        <v>25</v>
      </c>
      <c r="H178" s="3">
        <v>26</v>
      </c>
      <c r="I178" s="3">
        <v>22</v>
      </c>
    </row>
    <row r="179" spans="1:11" x14ac:dyDescent="0.25">
      <c r="A179" s="2" t="s">
        <v>110</v>
      </c>
      <c r="B179" s="3">
        <v>75</v>
      </c>
      <c r="C179" s="3">
        <v>84</v>
      </c>
      <c r="D179" s="3">
        <v>91</v>
      </c>
      <c r="E179" s="3">
        <v>110</v>
      </c>
      <c r="F179" s="3">
        <v>116</v>
      </c>
      <c r="G179" s="3">
        <v>112</v>
      </c>
      <c r="H179" s="3">
        <v>141</v>
      </c>
      <c r="I179" s="3">
        <v>134</v>
      </c>
    </row>
    <row r="180" spans="1:11" ht="15.75" thickBot="1" x14ac:dyDescent="0.3">
      <c r="A180" s="6" t="s">
        <v>127</v>
      </c>
      <c r="B180" s="7">
        <f t="shared" ref="B180:H180" si="68">+SUM(B177:B179)</f>
        <v>606</v>
      </c>
      <c r="C180" s="7">
        <f t="shared" si="68"/>
        <v>649</v>
      </c>
      <c r="D180" s="7">
        <f t="shared" si="68"/>
        <v>706</v>
      </c>
      <c r="E180" s="7">
        <f t="shared" si="68"/>
        <v>747</v>
      </c>
      <c r="F180" s="7">
        <f t="shared" si="68"/>
        <v>705</v>
      </c>
      <c r="G180" s="7">
        <f t="shared" si="68"/>
        <v>721</v>
      </c>
      <c r="H180" s="7">
        <f t="shared" si="68"/>
        <v>744</v>
      </c>
      <c r="I180" s="7">
        <f>+SUM(I177:I179)</f>
        <v>717</v>
      </c>
    </row>
    <row r="181" spans="1:11" ht="15.75" thickTop="1" x14ac:dyDescent="0.25">
      <c r="A181" s="12" t="s">
        <v>113</v>
      </c>
      <c r="B181" s="13">
        <f t="shared" ref="B181:H181" si="69">+B180-B67</f>
        <v>0</v>
      </c>
      <c r="C181" s="13">
        <f t="shared" si="69"/>
        <v>0</v>
      </c>
      <c r="D181" s="13">
        <f t="shared" si="69"/>
        <v>0</v>
      </c>
      <c r="E181" s="13">
        <f t="shared" si="69"/>
        <v>0</v>
      </c>
      <c r="F181" s="13">
        <f t="shared" si="69"/>
        <v>0</v>
      </c>
      <c r="G181" s="13">
        <f t="shared" si="69"/>
        <v>0</v>
      </c>
      <c r="H181" s="13">
        <f t="shared" si="69"/>
        <v>0</v>
      </c>
      <c r="I181" s="13">
        <f>+I180-I67</f>
        <v>0</v>
      </c>
    </row>
    <row r="182" spans="1:11" x14ac:dyDescent="0.25">
      <c r="A182" s="14" t="s">
        <v>128</v>
      </c>
      <c r="B182" s="14"/>
      <c r="C182" s="14"/>
      <c r="D182" s="14"/>
      <c r="E182" s="14"/>
      <c r="F182" s="14"/>
      <c r="G182" s="14"/>
      <c r="H182" s="14"/>
      <c r="I182" s="14"/>
      <c r="J182" s="14"/>
      <c r="K182" s="14"/>
    </row>
    <row r="183" spans="1:11" x14ac:dyDescent="0.25">
      <c r="A183" s="28" t="s">
        <v>132</v>
      </c>
      <c r="J183" s="14" t="s">
        <v>141</v>
      </c>
      <c r="K183" s="14" t="s">
        <v>142</v>
      </c>
    </row>
    <row r="184" spans="1:11" x14ac:dyDescent="0.25">
      <c r="A184" s="33" t="s">
        <v>102</v>
      </c>
      <c r="B184" s="34"/>
      <c r="C184" s="34">
        <f>ABS(C112)/ABS(B112)-1</f>
        <v>7.4526928675400228E-2</v>
      </c>
      <c r="D184" s="34">
        <f t="shared" ref="D184:H184" si="70">ABS(D112)/ABS(C112)-1</f>
        <v>3.0615009482525046E-2</v>
      </c>
      <c r="E184" s="34">
        <f t="shared" si="70"/>
        <v>-2.372502628811779E-2</v>
      </c>
      <c r="F184" s="34">
        <f t="shared" si="70"/>
        <v>7.0481319421070276E-2</v>
      </c>
      <c r="G184" s="34">
        <f t="shared" si="70"/>
        <v>-8.9171173437303519E-2</v>
      </c>
      <c r="H184" s="34">
        <f t="shared" si="70"/>
        <v>0.18606738470035911</v>
      </c>
      <c r="I184" s="34">
        <v>7.0000000000000007E-2</v>
      </c>
      <c r="J184" s="34">
        <f>AVERAGE(C184:I184)</f>
        <v>4.5542063221990482E-2</v>
      </c>
      <c r="K184" s="34">
        <f>MEDIAN(C184:I184)</f>
        <v>7.0000000000000007E-2</v>
      </c>
    </row>
    <row r="185" spans="1:11" x14ac:dyDescent="0.25">
      <c r="A185" s="31" t="s">
        <v>115</v>
      </c>
      <c r="B185" s="30"/>
      <c r="C185" s="30">
        <f>(ABS(C113)/ABS(B113)-1)</f>
        <v>7.9991062451122863E-2</v>
      </c>
      <c r="D185" s="30">
        <f t="shared" ref="D185:H185" si="71">(ABS(D113)/ABS(C113)-1)</f>
        <v>3.1240302058549663E-2</v>
      </c>
      <c r="E185" s="30">
        <f t="shared" si="71"/>
        <v>-2.5378673889056125E-2</v>
      </c>
      <c r="F185" s="30">
        <f t="shared" si="71"/>
        <v>3.3861671469740617E-2</v>
      </c>
      <c r="G185" s="30">
        <f t="shared" si="71"/>
        <v>-7.1279243404678949E-2</v>
      </c>
      <c r="H185" s="30">
        <f t="shared" si="71"/>
        <v>0.24815092721620746</v>
      </c>
      <c r="I185" s="30">
        <v>0.05</v>
      </c>
      <c r="J185" s="30">
        <f t="shared" ref="J185:J208" si="72">AVERAGE(C185:I185)</f>
        <v>4.9512292271697934E-2</v>
      </c>
      <c r="K185" s="30">
        <f t="shared" ref="K185:K208" si="73">MEDIAN(C185:I185)</f>
        <v>3.3861671469740617E-2</v>
      </c>
    </row>
    <row r="186" spans="1:11" x14ac:dyDescent="0.25">
      <c r="A186" s="31" t="s">
        <v>116</v>
      </c>
      <c r="B186" s="30"/>
      <c r="C186" s="30">
        <f>(ABS(C114)/ABS(B114)-1)</f>
        <v>7.4178403755868594E-2</v>
      </c>
      <c r="D186" s="30">
        <f t="shared" ref="D186:H186" si="74">(ABS(D114)/ABS(C114)-1)</f>
        <v>3.2124125874125831E-2</v>
      </c>
      <c r="E186" s="30">
        <f t="shared" si="74"/>
        <v>-1.990260427694257E-2</v>
      </c>
      <c r="F186" s="30">
        <f t="shared" si="74"/>
        <v>0.13631453877727373</v>
      </c>
      <c r="G186" s="30">
        <f t="shared" si="74"/>
        <v>-0.11806083650190113</v>
      </c>
      <c r="H186" s="30">
        <f t="shared" si="74"/>
        <v>8.3854278939426541E-2</v>
      </c>
      <c r="I186" s="30">
        <v>0.09</v>
      </c>
      <c r="J186" s="30">
        <f t="shared" si="72"/>
        <v>3.9786843795407277E-2</v>
      </c>
      <c r="K186" s="30">
        <f t="shared" si="73"/>
        <v>7.4178403755868594E-2</v>
      </c>
    </row>
    <row r="187" spans="1:11" x14ac:dyDescent="0.25">
      <c r="A187" s="31" t="s">
        <v>117</v>
      </c>
      <c r="B187" s="30"/>
      <c r="C187" s="30">
        <f>(ABS(C115)/ABS(B115)-1)</f>
        <v>-1.5122873345935761E-2</v>
      </c>
      <c r="D187" s="30">
        <f t="shared" ref="D187:H187" si="75">(ABS(D115)/ABS(C115)-1)</f>
        <v>5.7581573896352545E-3</v>
      </c>
      <c r="E187" s="30">
        <f t="shared" si="75"/>
        <v>-2.6717557251908386E-2</v>
      </c>
      <c r="F187" s="30">
        <f t="shared" si="75"/>
        <v>0.17058823529411771</v>
      </c>
      <c r="G187" s="30">
        <f t="shared" si="75"/>
        <v>-0.13567839195979903</v>
      </c>
      <c r="H187" s="30">
        <f t="shared" si="75"/>
        <v>-1.744186046511631E-2</v>
      </c>
      <c r="I187" s="30">
        <v>0.25</v>
      </c>
      <c r="J187" s="30">
        <f t="shared" si="72"/>
        <v>3.3055101380141928E-2</v>
      </c>
      <c r="K187" s="30">
        <f t="shared" si="73"/>
        <v>-1.5122873345935761E-2</v>
      </c>
    </row>
    <row r="188" spans="1:11" x14ac:dyDescent="0.25">
      <c r="A188" s="33" t="s">
        <v>103</v>
      </c>
      <c r="B188" s="34"/>
      <c r="C188" s="34">
        <f>ABS(C116)/ABS(B116)-1</f>
        <v>6.2026382262138746E-2</v>
      </c>
      <c r="D188" s="34">
        <f t="shared" ref="D188:H188" si="76">ABS(D116)/ABS(C116)-1</f>
        <v>5.3118393234672379E-2</v>
      </c>
      <c r="E188" s="34">
        <f t="shared" si="76"/>
        <v>0.15959849435382689</v>
      </c>
      <c r="F188" s="34">
        <f t="shared" si="76"/>
        <v>6.1674962129409261E-2</v>
      </c>
      <c r="G188" s="34">
        <f t="shared" si="76"/>
        <v>-4.7390949857317621E-2</v>
      </c>
      <c r="H188" s="34">
        <f t="shared" si="76"/>
        <v>0.22563389322777372</v>
      </c>
      <c r="I188" s="34">
        <v>0.12</v>
      </c>
      <c r="J188" s="34">
        <f t="shared" si="72"/>
        <v>9.0665882192929051E-2</v>
      </c>
      <c r="K188" s="34">
        <f t="shared" si="73"/>
        <v>6.2026382262138746E-2</v>
      </c>
    </row>
    <row r="189" spans="1:11" x14ac:dyDescent="0.25">
      <c r="A189" s="31" t="s">
        <v>115</v>
      </c>
      <c r="B189" s="30"/>
      <c r="C189" s="30">
        <f>(ABS(C117)/ABS(B117)-1)</f>
        <v>6.1363636363636287E-2</v>
      </c>
      <c r="D189" s="30">
        <f t="shared" ref="D189:H189" si="77">(ABS(D117)/ABS(C117)-1)</f>
        <v>5.4603854389721596E-2</v>
      </c>
      <c r="E189" s="30">
        <f t="shared" si="77"/>
        <v>0.15939086294416249</v>
      </c>
      <c r="F189" s="30">
        <f t="shared" si="77"/>
        <v>0.10210157618213667</v>
      </c>
      <c r="G189" s="30">
        <f t="shared" si="77"/>
        <v>-6.3721595423486432E-2</v>
      </c>
      <c r="H189" s="30">
        <f t="shared" si="77"/>
        <v>0.18295994568907004</v>
      </c>
      <c r="I189" s="30">
        <v>0.09</v>
      </c>
      <c r="J189" s="30">
        <f t="shared" si="72"/>
        <v>8.3814040020748659E-2</v>
      </c>
      <c r="K189" s="30">
        <f t="shared" si="73"/>
        <v>0.09</v>
      </c>
    </row>
    <row r="190" spans="1:11" x14ac:dyDescent="0.25">
      <c r="A190" s="31" t="s">
        <v>116</v>
      </c>
      <c r="B190" s="30"/>
      <c r="C190" s="30">
        <f>(ABS(C118)/ABS(B118)-1)</f>
        <v>6.2525879917184168E-2</v>
      </c>
      <c r="D190" s="30">
        <f t="shared" ref="D190:H190" si="78">(ABS(D118)/ABS(C118)-1)</f>
        <v>5.2221356196414659E-2</v>
      </c>
      <c r="E190" s="30">
        <f t="shared" si="78"/>
        <v>0.15925925925925921</v>
      </c>
      <c r="F190" s="30">
        <f t="shared" si="78"/>
        <v>-1.3738019169329041E-2</v>
      </c>
      <c r="G190" s="30">
        <f t="shared" si="78"/>
        <v>-1.1013929381276322E-2</v>
      </c>
      <c r="H190" s="30">
        <f t="shared" si="78"/>
        <v>0.30887651490337364</v>
      </c>
      <c r="I190" s="30">
        <v>0.16</v>
      </c>
      <c r="J190" s="30">
        <f t="shared" si="72"/>
        <v>0.10259015167508947</v>
      </c>
      <c r="K190" s="30">
        <f t="shared" si="73"/>
        <v>6.2525879917184168E-2</v>
      </c>
    </row>
    <row r="191" spans="1:11" x14ac:dyDescent="0.25">
      <c r="A191" s="31" t="s">
        <v>117</v>
      </c>
      <c r="B191" s="30"/>
      <c r="C191" s="30">
        <f>(ABS(C119)/ABS(B119)-1)</f>
        <v>6.7524115755627001E-2</v>
      </c>
      <c r="D191" s="30">
        <f t="shared" ref="D191:H191" si="79">(ABS(D119)/ABS(C119)-1)</f>
        <v>3.9156626506024139E-2</v>
      </c>
      <c r="E191" s="30">
        <f t="shared" si="79"/>
        <v>0.16521739130434776</v>
      </c>
      <c r="F191" s="30">
        <f t="shared" si="79"/>
        <v>7.4626865671641784E-2</v>
      </c>
      <c r="G191" s="30">
        <f t="shared" si="79"/>
        <v>-6.944444444444442E-2</v>
      </c>
      <c r="H191" s="30">
        <f t="shared" si="79"/>
        <v>0.21890547263681581</v>
      </c>
      <c r="I191" s="30">
        <v>0.17</v>
      </c>
      <c r="J191" s="30">
        <f t="shared" si="72"/>
        <v>9.5140861061430299E-2</v>
      </c>
      <c r="K191" s="30">
        <f t="shared" si="73"/>
        <v>7.4626865671641784E-2</v>
      </c>
    </row>
    <row r="192" spans="1:11" x14ac:dyDescent="0.25">
      <c r="A192" s="33" t="s">
        <v>104</v>
      </c>
      <c r="B192" s="34"/>
      <c r="C192" s="34">
        <f>ABS(C120)/ABS(B120)-1</f>
        <v>0.23410498858819695</v>
      </c>
      <c r="D192" s="34">
        <f t="shared" ref="D192:H192" si="80">ABS(D120)/ABS(C120)-1</f>
        <v>0.11941875825627468</v>
      </c>
      <c r="E192" s="34">
        <f t="shared" si="80"/>
        <v>0.21170639603493036</v>
      </c>
      <c r="F192" s="34">
        <f t="shared" si="80"/>
        <v>0.20919361121932223</v>
      </c>
      <c r="G192" s="34">
        <f t="shared" si="80"/>
        <v>7.5869845360824639E-2</v>
      </c>
      <c r="H192" s="34">
        <f t="shared" si="80"/>
        <v>0.24120377301991325</v>
      </c>
      <c r="I192" s="34">
        <v>-0.13</v>
      </c>
      <c r="J192" s="34">
        <f t="shared" si="72"/>
        <v>0.13735676749706602</v>
      </c>
      <c r="K192" s="34">
        <f t="shared" si="73"/>
        <v>0.20919361121932223</v>
      </c>
    </row>
    <row r="193" spans="1:11" x14ac:dyDescent="0.25">
      <c r="A193" s="31" t="s">
        <v>115</v>
      </c>
      <c r="B193" s="30"/>
      <c r="C193" s="30">
        <f>(ABS(C121)/ABS(B121)-1)</f>
        <v>0.23428039124359579</v>
      </c>
      <c r="D193" s="30">
        <f t="shared" ref="D193:H193" si="81">(ABS(D121)/ABS(C121)-1)</f>
        <v>0.11886792452830197</v>
      </c>
      <c r="E193" s="30">
        <f t="shared" si="81"/>
        <v>0.21079258010118052</v>
      </c>
      <c r="F193" s="30">
        <f t="shared" si="81"/>
        <v>0.18718662952646237</v>
      </c>
      <c r="G193" s="30">
        <f t="shared" si="81"/>
        <v>8.7517597372125833E-2</v>
      </c>
      <c r="H193" s="30">
        <f t="shared" si="81"/>
        <v>0.24012944983818763</v>
      </c>
      <c r="I193" s="30">
        <v>-0.1</v>
      </c>
      <c r="J193" s="30">
        <f t="shared" si="72"/>
        <v>0.13982493894426487</v>
      </c>
      <c r="K193" s="30">
        <f t="shared" si="73"/>
        <v>0.18718662952646237</v>
      </c>
    </row>
    <row r="194" spans="1:11" x14ac:dyDescent="0.25">
      <c r="A194" s="31" t="s">
        <v>116</v>
      </c>
      <c r="B194" s="30"/>
      <c r="C194" s="30">
        <f>(ABS(C122)/ABS(B122)-1)</f>
        <v>0.22558139534883725</v>
      </c>
      <c r="D194" s="30">
        <f t="shared" ref="D194:H194" si="82">(ABS(D122)/ABS(C122)-1)</f>
        <v>0.11954459203036061</v>
      </c>
      <c r="E194" s="30">
        <f t="shared" si="82"/>
        <v>0.21186440677966112</v>
      </c>
      <c r="F194" s="30">
        <f t="shared" si="82"/>
        <v>0.26433566433566424</v>
      </c>
      <c r="G194" s="30">
        <f t="shared" si="82"/>
        <v>4.8672566371681381E-2</v>
      </c>
      <c r="H194" s="30">
        <f t="shared" si="82"/>
        <v>0.2378691983122363</v>
      </c>
      <c r="I194" s="30">
        <v>-0.21</v>
      </c>
      <c r="J194" s="30">
        <f t="shared" si="72"/>
        <v>0.12826683188263441</v>
      </c>
      <c r="K194" s="30">
        <f t="shared" si="73"/>
        <v>0.21186440677966112</v>
      </c>
    </row>
    <row r="195" spans="1:11" x14ac:dyDescent="0.25">
      <c r="A195" s="31" t="s">
        <v>117</v>
      </c>
      <c r="B195" s="30"/>
      <c r="C195" s="30">
        <f>(ABS(C123)/ABS(B123)-1)</f>
        <v>0.35000000000000009</v>
      </c>
      <c r="D195" s="30">
        <f t="shared" ref="D195:H195" si="83">(ABS(D123)/ABS(C123)-1)</f>
        <v>0.13580246913580241</v>
      </c>
      <c r="E195" s="30">
        <f t="shared" si="83"/>
        <v>0.23913043478260865</v>
      </c>
      <c r="F195" s="30">
        <f t="shared" si="83"/>
        <v>0.21052631578947367</v>
      </c>
      <c r="G195" s="30">
        <f t="shared" si="83"/>
        <v>7.2463768115942129E-2</v>
      </c>
      <c r="H195" s="30">
        <f t="shared" si="83"/>
        <v>0.31756756756756754</v>
      </c>
      <c r="I195" s="30">
        <v>-0.06</v>
      </c>
      <c r="J195" s="30">
        <f t="shared" si="72"/>
        <v>0.1807843650559135</v>
      </c>
      <c r="K195" s="30">
        <f t="shared" si="73"/>
        <v>0.21052631578947367</v>
      </c>
    </row>
    <row r="196" spans="1:11" x14ac:dyDescent="0.25">
      <c r="A196" s="33" t="s">
        <v>108</v>
      </c>
      <c r="B196" s="34"/>
      <c r="C196" s="34">
        <f>ABS(C124)/ABS(B124)-1</f>
        <v>-7.2211476466795599E-2</v>
      </c>
      <c r="D196" s="34">
        <f t="shared" ref="D196:H196" si="84">ABS(D124)/ABS(C124)-1</f>
        <v>9.7289784572619942E-2</v>
      </c>
      <c r="E196" s="34">
        <f t="shared" si="84"/>
        <v>9.0563647878403986E-2</v>
      </c>
      <c r="F196" s="34">
        <f t="shared" si="84"/>
        <v>1.7034456058846237E-2</v>
      </c>
      <c r="G196" s="34">
        <f t="shared" si="84"/>
        <v>-4.3014845831747195E-2</v>
      </c>
      <c r="H196" s="34">
        <f t="shared" si="84"/>
        <v>6.2649164677804237E-2</v>
      </c>
      <c r="I196" s="34">
        <v>0.16</v>
      </c>
      <c r="J196" s="34">
        <f t="shared" si="72"/>
        <v>4.4615818698447378E-2</v>
      </c>
      <c r="K196" s="34">
        <f t="shared" si="73"/>
        <v>6.2649164677804237E-2</v>
      </c>
    </row>
    <row r="197" spans="1:11" x14ac:dyDescent="0.25">
      <c r="A197" s="31" t="s">
        <v>115</v>
      </c>
      <c r="B197" s="30"/>
      <c r="C197" s="30">
        <f>(ABS(C125)/ABS(B125)-1)</f>
        <v>-7.0981863664790534E-2</v>
      </c>
      <c r="D197" s="30">
        <f t="shared" ref="D197:H197" si="85">(ABS(D125)/ABS(C125)-1)</f>
        <v>9.6263884214069284E-2</v>
      </c>
      <c r="E197" s="30">
        <f t="shared" si="85"/>
        <v>9.1188210009210957E-2</v>
      </c>
      <c r="F197" s="30">
        <f t="shared" si="85"/>
        <v>1.9133370849746756E-2</v>
      </c>
      <c r="G197" s="30">
        <f t="shared" si="85"/>
        <v>-4.7763666482606326E-2</v>
      </c>
      <c r="H197" s="30">
        <f t="shared" si="85"/>
        <v>6.0887213685126174E-2</v>
      </c>
      <c r="I197" s="30">
        <v>0.17</v>
      </c>
      <c r="J197" s="30">
        <f t="shared" si="72"/>
        <v>4.5532449801536624E-2</v>
      </c>
      <c r="K197" s="30">
        <f t="shared" si="73"/>
        <v>6.0887213685126174E-2</v>
      </c>
    </row>
    <row r="198" spans="1:11" x14ac:dyDescent="0.25">
      <c r="A198" s="31" t="s">
        <v>116</v>
      </c>
      <c r="B198" s="30"/>
      <c r="C198" s="30">
        <f>(ABS(C126)/ABS(B126)-1)</f>
        <v>-7.3575949367088556E-2</v>
      </c>
      <c r="D198" s="30">
        <f t="shared" ref="D198:H198" si="86">(ABS(D126)/ABS(C126)-1)</f>
        <v>9.8206660973526816E-2</v>
      </c>
      <c r="E198" s="30">
        <f t="shared" si="86"/>
        <v>9.020217729393476E-2</v>
      </c>
      <c r="F198" s="30">
        <f t="shared" si="86"/>
        <v>-4.9928673323823558E-3</v>
      </c>
      <c r="G198" s="30">
        <f t="shared" si="86"/>
        <v>-2.1505376344086002E-2</v>
      </c>
      <c r="H198" s="30">
        <f t="shared" si="86"/>
        <v>9.4505494505494614E-2</v>
      </c>
      <c r="I198" s="30">
        <v>0.12</v>
      </c>
      <c r="J198" s="30">
        <f t="shared" si="72"/>
        <v>4.3262877104199897E-2</v>
      </c>
      <c r="K198" s="30">
        <f t="shared" si="73"/>
        <v>9.020217729393476E-2</v>
      </c>
    </row>
    <row r="199" spans="1:11" x14ac:dyDescent="0.25">
      <c r="A199" s="31" t="s">
        <v>117</v>
      </c>
      <c r="B199" s="30"/>
      <c r="C199" s="30">
        <f>(ABS(C127)/ABS(B127)-1)</f>
        <v>-8.376963350785338E-2</v>
      </c>
      <c r="D199" s="30">
        <f t="shared" ref="D199:H199" si="87">(ABS(D127)/ABS(C127)-1)</f>
        <v>0.10857142857142854</v>
      </c>
      <c r="E199" s="30">
        <f t="shared" si="87"/>
        <v>8.247422680412364E-2</v>
      </c>
      <c r="F199" s="30">
        <f t="shared" si="87"/>
        <v>0.12857142857142856</v>
      </c>
      <c r="G199" s="30">
        <f t="shared" si="87"/>
        <v>-9.7046413502109741E-2</v>
      </c>
      <c r="H199" s="30">
        <f t="shared" si="87"/>
        <v>-0.11214953271028039</v>
      </c>
      <c r="I199" s="30">
        <v>0.28000000000000003</v>
      </c>
      <c r="J199" s="30">
        <f t="shared" si="72"/>
        <v>4.3807357746676753E-2</v>
      </c>
      <c r="K199" s="30">
        <f t="shared" si="73"/>
        <v>8.247422680412364E-2</v>
      </c>
    </row>
    <row r="200" spans="1:11" x14ac:dyDescent="0.25">
      <c r="A200" s="33" t="s">
        <v>109</v>
      </c>
      <c r="B200" s="34"/>
      <c r="C200" s="34">
        <f>ABS(C128)/ABS(B128)-1</f>
        <v>-0.36521739130434783</v>
      </c>
      <c r="D200" s="34">
        <f t="shared" ref="D200:H200" si="88">ABS(D128)/ABS(C128)-1</f>
        <v>0</v>
      </c>
      <c r="E200" s="34">
        <f t="shared" si="88"/>
        <v>0.20547945205479445</v>
      </c>
      <c r="F200" s="34">
        <f t="shared" si="88"/>
        <v>-0.52272727272727271</v>
      </c>
      <c r="G200" s="34">
        <f t="shared" si="88"/>
        <v>-0.2857142857142857</v>
      </c>
      <c r="H200" s="34">
        <f t="shared" si="88"/>
        <v>-0.16666666666666663</v>
      </c>
      <c r="I200" s="34">
        <v>3.02</v>
      </c>
      <c r="J200" s="34">
        <f t="shared" si="72"/>
        <v>0.26930769080603162</v>
      </c>
      <c r="K200" s="34">
        <f t="shared" si="73"/>
        <v>-0.16666666666666663</v>
      </c>
    </row>
    <row r="201" spans="1:11" x14ac:dyDescent="0.25">
      <c r="A201" s="35" t="s">
        <v>105</v>
      </c>
      <c r="B201" s="37"/>
      <c r="C201" s="37">
        <f>ABS(C129)/ABS(B129)-1</f>
        <v>6.2924636772237807E-2</v>
      </c>
      <c r="D201" s="37">
        <f t="shared" ref="D201:H201" si="89">ABS(D129)/ABS(C129)-1</f>
        <v>5.6577179008096445E-2</v>
      </c>
      <c r="E201" s="37">
        <f t="shared" si="89"/>
        <v>6.9866286104303121E-2</v>
      </c>
      <c r="F201" s="37">
        <f t="shared" si="89"/>
        <v>7.9251848629839028E-2</v>
      </c>
      <c r="G201" s="37">
        <f t="shared" si="89"/>
        <v>-4.4333387070772168E-2</v>
      </c>
      <c r="H201" s="37">
        <f t="shared" si="89"/>
        <v>0.18907444894286995</v>
      </c>
      <c r="I201" s="37">
        <v>0.06</v>
      </c>
      <c r="J201" s="34">
        <f t="shared" si="72"/>
        <v>6.7623001769510596E-2</v>
      </c>
      <c r="K201" s="34">
        <f t="shared" si="73"/>
        <v>6.2924636772237807E-2</v>
      </c>
    </row>
    <row r="202" spans="1:11" x14ac:dyDescent="0.25">
      <c r="A202" s="33" t="s">
        <v>106</v>
      </c>
      <c r="B202" s="34"/>
      <c r="C202" s="34">
        <f>ABS(C130)/ABS(B130)-1</f>
        <v>-1.3622603430877955E-2</v>
      </c>
      <c r="D202" s="34">
        <f t="shared" ref="D202:H202" si="90">ABS(D130)/ABS(C130)-1</f>
        <v>4.4501278772378416E-2</v>
      </c>
      <c r="E202" s="34">
        <f t="shared" si="90"/>
        <v>-7.6395690499510338E-2</v>
      </c>
      <c r="F202" s="34">
        <f t="shared" si="90"/>
        <v>1.0604453870625585E-2</v>
      </c>
      <c r="G202" s="34">
        <f t="shared" si="90"/>
        <v>-3.147953830010497E-2</v>
      </c>
      <c r="H202" s="34">
        <f t="shared" si="90"/>
        <v>0.19447453954496208</v>
      </c>
      <c r="I202" s="34">
        <v>7.0000000000000007E-2</v>
      </c>
      <c r="J202" s="34">
        <f t="shared" si="72"/>
        <v>2.8297491422496119E-2</v>
      </c>
      <c r="K202" s="34">
        <f t="shared" si="73"/>
        <v>1.0604453870625585E-2</v>
      </c>
    </row>
    <row r="203" spans="1:11" x14ac:dyDescent="0.25">
      <c r="A203" s="31" t="s">
        <v>115</v>
      </c>
      <c r="B203" s="30"/>
      <c r="C203" s="30">
        <f t="shared" ref="C203:H203" si="91">(ABS(C131)/ABS(B131)-1)</f>
        <v>-1.3622603430877955E-2</v>
      </c>
      <c r="D203" s="30">
        <f t="shared" si="91"/>
        <v>4.4501278772378638E-2</v>
      </c>
      <c r="E203" s="30">
        <f t="shared" si="91"/>
        <v>-7.6395690499510338E-2</v>
      </c>
      <c r="F203" s="30">
        <f t="shared" si="91"/>
        <v>-1.0190131111838086E-2</v>
      </c>
      <c r="G203" s="30">
        <f t="shared" si="91"/>
        <v>-9.6501809408926498E-3</v>
      </c>
      <c r="H203" s="30">
        <f t="shared" si="91"/>
        <v>0.2095006090133984</v>
      </c>
      <c r="I203" s="30">
        <v>0.06</v>
      </c>
      <c r="J203" s="30">
        <f t="shared" si="72"/>
        <v>2.9163325971808287E-2</v>
      </c>
      <c r="K203" s="30">
        <f t="shared" si="73"/>
        <v>-9.6501809408926498E-3</v>
      </c>
    </row>
    <row r="204" spans="1:11" x14ac:dyDescent="0.25">
      <c r="A204" s="31" t="s">
        <v>116</v>
      </c>
      <c r="B204" s="30"/>
      <c r="C204" s="30">
        <f t="shared" ref="C204:H204" si="92">(ABS(C132)/ABS(B132)-1)</f>
        <v>-1.3622603430877955E-2</v>
      </c>
      <c r="D204" s="30">
        <f t="shared" si="92"/>
        <v>4.4501278772378638E-2</v>
      </c>
      <c r="E204" s="30">
        <f t="shared" si="92"/>
        <v>-7.6395690499510338E-2</v>
      </c>
      <c r="F204" s="30">
        <f t="shared" si="92"/>
        <v>0.24391084738812396</v>
      </c>
      <c r="G204" s="30">
        <f t="shared" si="92"/>
        <v>-0.24576271186440679</v>
      </c>
      <c r="H204" s="30">
        <f t="shared" si="92"/>
        <v>0.1685393258426966</v>
      </c>
      <c r="I204" s="30">
        <v>-0.03</v>
      </c>
      <c r="J204" s="30">
        <f t="shared" si="72"/>
        <v>1.3024349458343446E-2</v>
      </c>
      <c r="K204" s="30">
        <f t="shared" si="73"/>
        <v>-1.3622603430877955E-2</v>
      </c>
    </row>
    <row r="205" spans="1:11" x14ac:dyDescent="0.25">
      <c r="A205" s="31" t="s">
        <v>117</v>
      </c>
      <c r="B205" s="30"/>
      <c r="C205" s="30">
        <f t="shared" ref="C205:H205" si="93">(ABS(C133)/ABS(B133)-1)</f>
        <v>-1.3622603430877844E-2</v>
      </c>
      <c r="D205" s="30">
        <f t="shared" si="93"/>
        <v>4.4501278772378416E-2</v>
      </c>
      <c r="E205" s="30">
        <f t="shared" si="93"/>
        <v>-7.6395690499510227E-2</v>
      </c>
      <c r="F205" s="30">
        <f t="shared" si="93"/>
        <v>1.0564914745907705E-2</v>
      </c>
      <c r="G205" s="30">
        <f t="shared" si="93"/>
        <v>4.1666666666666741E-2</v>
      </c>
      <c r="H205" s="30">
        <f t="shared" si="93"/>
        <v>0.15999999999999992</v>
      </c>
      <c r="I205" s="30">
        <v>-0.16</v>
      </c>
      <c r="J205" s="30">
        <f t="shared" si="72"/>
        <v>9.5922375065210107E-4</v>
      </c>
      <c r="K205" s="30">
        <f t="shared" si="73"/>
        <v>1.0564914745907705E-2</v>
      </c>
    </row>
    <row r="206" spans="1:11" x14ac:dyDescent="0.25">
      <c r="A206" s="31" t="s">
        <v>123</v>
      </c>
      <c r="B206" s="30"/>
      <c r="C206" s="30">
        <f t="shared" ref="C206:H206" si="94">(ABS(C134)/ABS(B134)-1)</f>
        <v>-1.3622603430877844E-2</v>
      </c>
      <c r="D206" s="30">
        <f t="shared" si="94"/>
        <v>4.4501278772378638E-2</v>
      </c>
      <c r="E206" s="30">
        <f t="shared" si="94"/>
        <v>-7.6395690499510227E-2</v>
      </c>
      <c r="F206" s="30">
        <f t="shared" si="94"/>
        <v>0.14818485962973993</v>
      </c>
      <c r="G206" s="30">
        <f t="shared" si="94"/>
        <v>-0.15094339622641506</v>
      </c>
      <c r="H206" s="30">
        <f t="shared" si="94"/>
        <v>-4.4444444444444398E-2</v>
      </c>
      <c r="I206" s="30">
        <v>0.42</v>
      </c>
      <c r="J206" s="30">
        <f t="shared" si="72"/>
        <v>4.675428625726729E-2</v>
      </c>
      <c r="K206" s="30">
        <f t="shared" si="73"/>
        <v>-1.3622603430877844E-2</v>
      </c>
    </row>
    <row r="207" spans="1:11" x14ac:dyDescent="0.25">
      <c r="A207" s="29" t="s">
        <v>110</v>
      </c>
      <c r="B207" s="30"/>
      <c r="C207" s="30">
        <f>(ABS(C135)/ABS(B135)-1)</f>
        <v>4.8780487804878092E-2</v>
      </c>
      <c r="D207" s="30">
        <f t="shared" ref="D207:H207" si="95">(ABS(D135)/ABS(C135)-1)</f>
        <v>-0.12790697674418605</v>
      </c>
      <c r="E207" s="30">
        <f t="shared" si="95"/>
        <v>-0.65333333333333332</v>
      </c>
      <c r="F207" s="30">
        <f t="shared" si="95"/>
        <v>-0.73076923076923084</v>
      </c>
      <c r="G207" s="30">
        <f t="shared" si="95"/>
        <v>0.5714285714285714</v>
      </c>
      <c r="H207" s="30">
        <f t="shared" si="95"/>
        <v>2.6363636363636362</v>
      </c>
      <c r="I207" s="30">
        <v>0</v>
      </c>
      <c r="J207" s="30">
        <f t="shared" si="72"/>
        <v>0.2492233078214765</v>
      </c>
      <c r="K207" s="30">
        <f t="shared" si="73"/>
        <v>0</v>
      </c>
    </row>
    <row r="208" spans="1:11" ht="15.75" thickBot="1" x14ac:dyDescent="0.3">
      <c r="A208" s="32" t="s">
        <v>107</v>
      </c>
      <c r="B208" s="36"/>
      <c r="C208" s="36">
        <f>ABS(C136)/ABS(B136)-1</f>
        <v>5.8004640371229765E-2</v>
      </c>
      <c r="D208" s="36">
        <f t="shared" ref="D208:H208" si="96">ABS(D136)/ABS(C136)-1</f>
        <v>6.0971089696071123E-2</v>
      </c>
      <c r="E208" s="36">
        <f t="shared" si="96"/>
        <v>5.95924308588065E-2</v>
      </c>
      <c r="F208" s="36">
        <f t="shared" si="96"/>
        <v>7.4731433909388079E-2</v>
      </c>
      <c r="G208" s="36">
        <f t="shared" si="96"/>
        <v>-4.3817266150267153E-2</v>
      </c>
      <c r="H208" s="36">
        <f t="shared" si="96"/>
        <v>0.19076009945726269</v>
      </c>
      <c r="I208" s="36">
        <v>0.06</v>
      </c>
      <c r="J208" s="34">
        <f t="shared" si="72"/>
        <v>6.5748918306070145E-2</v>
      </c>
      <c r="K208" s="34">
        <f t="shared" si="73"/>
        <v>0.06</v>
      </c>
    </row>
    <row r="209" spans="1:11" ht="15.75" thickTop="1" x14ac:dyDescent="0.25">
      <c r="J209" s="14"/>
      <c r="K209" s="14"/>
    </row>
    <row r="210" spans="1:11" x14ac:dyDescent="0.25">
      <c r="A210" s="14" t="s">
        <v>157</v>
      </c>
      <c r="B210" s="14"/>
      <c r="C210" s="14"/>
      <c r="D210" s="14"/>
      <c r="E210" s="14"/>
      <c r="F210" s="14"/>
      <c r="G210" s="14"/>
      <c r="H210" s="14"/>
      <c r="I210" s="14"/>
    </row>
    <row r="211" spans="1:11" x14ac:dyDescent="0.25">
      <c r="A211" s="44" t="s">
        <v>102</v>
      </c>
      <c r="B211" s="45">
        <f>B139/B112</f>
        <v>0.26528384279475981</v>
      </c>
      <c r="C211" s="45">
        <f t="shared" ref="C211:I211" si="97">C139/C112</f>
        <v>0.25487672717420751</v>
      </c>
      <c r="D211" s="45">
        <f t="shared" si="97"/>
        <v>0.25466614090431128</v>
      </c>
      <c r="E211" s="45">
        <f t="shared" si="97"/>
        <v>0.24234264557388085</v>
      </c>
      <c r="F211" s="45">
        <f t="shared" si="97"/>
        <v>0.2468242988303358</v>
      </c>
      <c r="G211" s="45">
        <f t="shared" si="97"/>
        <v>0.20015189174261253</v>
      </c>
      <c r="H211" s="45">
        <f t="shared" si="97"/>
        <v>0.29623377379358518</v>
      </c>
      <c r="I211" s="45">
        <f t="shared" si="97"/>
        <v>0.27864654279954232</v>
      </c>
    </row>
    <row r="212" spans="1:11" x14ac:dyDescent="0.25">
      <c r="A212" s="44" t="s">
        <v>103</v>
      </c>
      <c r="B212" s="45">
        <f>B140/B116</f>
        <v>0.21386472074094864</v>
      </c>
      <c r="C212" s="45">
        <f t="shared" ref="C212:I212" si="98">C140/C116</f>
        <v>0.22766913319238902</v>
      </c>
      <c r="D212" s="45">
        <f t="shared" si="98"/>
        <v>0.18155583437892095</v>
      </c>
      <c r="E212" s="45">
        <f t="shared" si="98"/>
        <v>0.17171607877082881</v>
      </c>
      <c r="F212" s="45">
        <f t="shared" si="98"/>
        <v>0.20332246229107215</v>
      </c>
      <c r="G212" s="45">
        <f t="shared" si="98"/>
        <v>0.16486573232053064</v>
      </c>
      <c r="H212" s="45">
        <f t="shared" si="98"/>
        <v>0.21255237430167598</v>
      </c>
      <c r="I212" s="45">
        <f t="shared" si="98"/>
        <v>0.26388332398429359</v>
      </c>
    </row>
    <row r="213" spans="1:11" x14ac:dyDescent="0.25">
      <c r="A213" s="44" t="s">
        <v>104</v>
      </c>
      <c r="B213" s="45">
        <f>B141/B120</f>
        <v>0.3237691555265732</v>
      </c>
      <c r="C213" s="45">
        <f t="shared" ref="C213:I213" si="99">C141/C120</f>
        <v>0.36248348745046233</v>
      </c>
      <c r="D213" s="45">
        <f t="shared" si="99"/>
        <v>0.35567618598064671</v>
      </c>
      <c r="E213" s="45">
        <f t="shared" si="99"/>
        <v>0.35196727697701596</v>
      </c>
      <c r="F213" s="45">
        <f t="shared" si="99"/>
        <v>0.38273195876288657</v>
      </c>
      <c r="G213" s="45">
        <f t="shared" si="99"/>
        <v>0.37281030094325496</v>
      </c>
      <c r="H213" s="45">
        <f t="shared" si="99"/>
        <v>0.39119420989143544</v>
      </c>
      <c r="I213" s="45">
        <f t="shared" si="99"/>
        <v>0.31336955081489332</v>
      </c>
    </row>
    <row r="214" spans="1:11" x14ac:dyDescent="0.25">
      <c r="A214" s="44" t="s">
        <v>108</v>
      </c>
      <c r="B214" s="45">
        <f>B142/B124</f>
        <v>0.19729206963249515</v>
      </c>
      <c r="C214" s="45">
        <f t="shared" ref="C214:I214" si="100">C142/C124</f>
        <v>0.24693073893907808</v>
      </c>
      <c r="D214" s="45">
        <f t="shared" si="100"/>
        <v>0.21954823728097952</v>
      </c>
      <c r="E214" s="45">
        <f t="shared" si="100"/>
        <v>0.23015873015873015</v>
      </c>
      <c r="F214" s="45">
        <f t="shared" si="100"/>
        <v>0.25180814617434338</v>
      </c>
      <c r="G214" s="45">
        <f t="shared" si="100"/>
        <v>0.2354813046937152</v>
      </c>
      <c r="H214" s="45">
        <f t="shared" si="100"/>
        <v>0.28635597978663674</v>
      </c>
      <c r="I214" s="45">
        <f t="shared" si="100"/>
        <v>0.31838790931989924</v>
      </c>
    </row>
    <row r="215" spans="1:11" x14ac:dyDescent="0.25">
      <c r="A215" s="4" t="s">
        <v>149</v>
      </c>
      <c r="B215" s="43">
        <f t="shared" ref="B215:I215" si="101">AVERAGE(B211:B214)</f>
        <v>0.25005244717369418</v>
      </c>
      <c r="C215" s="43">
        <f t="shared" si="101"/>
        <v>0.27299002168903425</v>
      </c>
      <c r="D215" s="43">
        <f t="shared" si="101"/>
        <v>0.25286159963621463</v>
      </c>
      <c r="E215" s="43">
        <f t="shared" si="101"/>
        <v>0.24904618287011396</v>
      </c>
      <c r="F215" s="43">
        <f t="shared" si="101"/>
        <v>0.27117171651465949</v>
      </c>
      <c r="G215" s="43">
        <f t="shared" si="101"/>
        <v>0.24332730742502834</v>
      </c>
      <c r="H215" s="43">
        <f t="shared" si="101"/>
        <v>0.29658408444333328</v>
      </c>
      <c r="I215" s="43">
        <f t="shared" si="101"/>
        <v>0.29357183172965706</v>
      </c>
    </row>
    <row r="216" spans="1:11" x14ac:dyDescent="0.25">
      <c r="A216" s="27" t="s">
        <v>150</v>
      </c>
      <c r="B216" s="49">
        <f t="shared" ref="B216:I216" si="102">MEDIAN(B211:B214)</f>
        <v>0.23957428176785422</v>
      </c>
      <c r="C216" s="49">
        <f t="shared" si="102"/>
        <v>0.25090373305664282</v>
      </c>
      <c r="D216" s="49">
        <f t="shared" si="102"/>
        <v>0.23710718909264539</v>
      </c>
      <c r="E216" s="49">
        <f t="shared" si="102"/>
        <v>0.23625068786630549</v>
      </c>
      <c r="F216" s="49">
        <f t="shared" si="102"/>
        <v>0.24931622250233959</v>
      </c>
      <c r="G216" s="49">
        <f t="shared" si="102"/>
        <v>0.21781659821816385</v>
      </c>
      <c r="H216" s="49">
        <f t="shared" si="102"/>
        <v>0.29129487679011096</v>
      </c>
      <c r="I216" s="49">
        <f t="shared" si="102"/>
        <v>0.29600804680721782</v>
      </c>
    </row>
    <row r="217" spans="1:11" x14ac:dyDescent="0.25">
      <c r="A217" s="2" t="s">
        <v>106</v>
      </c>
      <c r="B217" s="45">
        <f t="shared" ref="B217:I218" si="103">B145/B$136</f>
        <v>1.6894872716577889E-2</v>
      </c>
      <c r="C217" s="45">
        <f t="shared" si="103"/>
        <v>1.5042006424511985E-2</v>
      </c>
      <c r="D217" s="45">
        <f t="shared" si="103"/>
        <v>1.388646288209607E-2</v>
      </c>
      <c r="E217" s="45">
        <f t="shared" si="103"/>
        <v>8.5171854823199722E-3</v>
      </c>
      <c r="F217" s="45">
        <f t="shared" si="103"/>
        <v>7.7459927908581951E-3</v>
      </c>
      <c r="G217" s="45">
        <f t="shared" si="103"/>
        <v>7.9405395289147921E-3</v>
      </c>
      <c r="H217" s="45">
        <f t="shared" si="103"/>
        <v>1.2191836184830931E-2</v>
      </c>
      <c r="I217" s="45">
        <f t="shared" si="103"/>
        <v>1.4322414900449583E-2</v>
      </c>
    </row>
    <row r="218" spans="1:11" x14ac:dyDescent="0.25">
      <c r="A218" s="2" t="s">
        <v>110</v>
      </c>
      <c r="B218" s="45">
        <f t="shared" si="103"/>
        <v>-3.584850168295154E-2</v>
      </c>
      <c r="C218" s="45">
        <f t="shared" si="103"/>
        <v>-3.6230541141586359E-2</v>
      </c>
      <c r="D218" s="45">
        <f t="shared" si="103"/>
        <v>-2.1077147016011644E-2</v>
      </c>
      <c r="E218" s="45">
        <f t="shared" si="103"/>
        <v>-4.0003296975025415E-2</v>
      </c>
      <c r="F218" s="45">
        <f t="shared" si="103"/>
        <v>-4.6271442084004397E-2</v>
      </c>
      <c r="G218" s="45">
        <f t="shared" si="103"/>
        <v>-5.2589364489479457E-2</v>
      </c>
      <c r="H218" s="45">
        <f t="shared" si="103"/>
        <v>-5.076563833131259E-2</v>
      </c>
      <c r="I218" s="45">
        <f t="shared" si="103"/>
        <v>-4.750588739028045E-2</v>
      </c>
    </row>
    <row r="219" spans="1:11" ht="15.75" thickBot="1" x14ac:dyDescent="0.3">
      <c r="A219" s="6" t="s">
        <v>151</v>
      </c>
      <c r="B219" s="48">
        <f>AVERAGE(B217:B218)</f>
        <v>-9.4768144831868257E-3</v>
      </c>
      <c r="C219" s="48">
        <f t="shared" ref="C219:I219" si="104">AVERAGE(C217:C218)</f>
        <v>-1.0594267358537187E-2</v>
      </c>
      <c r="D219" s="48">
        <f t="shared" si="104"/>
        <v>-3.595342066957787E-3</v>
      </c>
      <c r="E219" s="48">
        <f t="shared" si="104"/>
        <v>-1.5743055746352722E-2</v>
      </c>
      <c r="F219" s="48">
        <f t="shared" si="104"/>
        <v>-1.9262724646573103E-2</v>
      </c>
      <c r="G219" s="48">
        <f t="shared" si="104"/>
        <v>-2.2324412480282333E-2</v>
      </c>
      <c r="H219" s="48">
        <f t="shared" si="104"/>
        <v>-1.9286901073240829E-2</v>
      </c>
      <c r="I219" s="48">
        <f t="shared" si="104"/>
        <v>-1.6591736244915434E-2</v>
      </c>
    </row>
    <row r="220" spans="1:11" ht="16.5" thickTop="1" thickBot="1" x14ac:dyDescent="0.3">
      <c r="A220" s="6" t="s">
        <v>152</v>
      </c>
      <c r="B220" s="48">
        <f>MEDIAN(B217:B218)</f>
        <v>-9.476814483186824E-3</v>
      </c>
      <c r="C220" s="48">
        <f t="shared" ref="C220:I220" si="105">MEDIAN(C217:C218)</f>
        <v>-1.0594267358537187E-2</v>
      </c>
      <c r="D220" s="48">
        <f t="shared" si="105"/>
        <v>-3.5953420669577879E-3</v>
      </c>
      <c r="E220" s="48">
        <f t="shared" si="105"/>
        <v>-1.5743055746352722E-2</v>
      </c>
      <c r="F220" s="48">
        <f t="shared" si="105"/>
        <v>-1.9262724646573103E-2</v>
      </c>
      <c r="G220" s="48">
        <f t="shared" si="105"/>
        <v>-2.2324412480282333E-2</v>
      </c>
      <c r="H220" s="48">
        <f t="shared" si="105"/>
        <v>-1.9286901073240832E-2</v>
      </c>
      <c r="I220" s="48">
        <f t="shared" si="105"/>
        <v>-1.6591736244915434E-2</v>
      </c>
    </row>
    <row r="221" spans="1:11" ht="15.75" thickTop="1" x14ac:dyDescent="0.25"/>
    <row r="222" spans="1:11" x14ac:dyDescent="0.25">
      <c r="A222" s="14" t="s">
        <v>144</v>
      </c>
      <c r="B222" s="14"/>
      <c r="C222" s="14"/>
      <c r="D222" s="14"/>
      <c r="E222" s="14"/>
      <c r="F222" s="14"/>
      <c r="G222" s="14"/>
      <c r="H222" s="14"/>
      <c r="I222" s="14"/>
    </row>
    <row r="223" spans="1:11" x14ac:dyDescent="0.25">
      <c r="A223" s="44" t="s">
        <v>102</v>
      </c>
      <c r="B223" s="45">
        <f t="shared" ref="B223:I223" si="106">B150/B112</f>
        <v>4.599708879184862E-2</v>
      </c>
      <c r="C223" s="45">
        <f t="shared" si="106"/>
        <v>5.0257382823083174E-2</v>
      </c>
      <c r="D223" s="45">
        <f t="shared" si="106"/>
        <v>5.3824921135646686E-2</v>
      </c>
      <c r="E223" s="45">
        <f t="shared" si="106"/>
        <v>5.7085156512958597E-2</v>
      </c>
      <c r="F223" s="45">
        <f t="shared" si="106"/>
        <v>5.1188529744686205E-2</v>
      </c>
      <c r="G223" s="45">
        <f t="shared" si="106"/>
        <v>4.4531897265948632E-2</v>
      </c>
      <c r="H223" s="45">
        <f t="shared" si="106"/>
        <v>3.5915943884975841E-2</v>
      </c>
      <c r="I223" s="45">
        <f t="shared" si="106"/>
        <v>3.4817196098730456E-2</v>
      </c>
    </row>
    <row r="224" spans="1:11" x14ac:dyDescent="0.25">
      <c r="A224" s="44" t="s">
        <v>103</v>
      </c>
      <c r="B224" s="45">
        <f t="shared" ref="B224:I224" si="107">B151/B116</f>
        <v>6.9884928431097393E-2</v>
      </c>
      <c r="C224" s="45">
        <f t="shared" si="107"/>
        <v>8.4434460887949259E-2</v>
      </c>
      <c r="D224" s="45">
        <f t="shared" si="107"/>
        <v>8.8958594730238399E-2</v>
      </c>
      <c r="E224" s="45">
        <f t="shared" si="107"/>
        <v>9.1863233066435832E-2</v>
      </c>
      <c r="F224" s="45">
        <f t="shared" si="107"/>
        <v>9.4679983693436609E-2</v>
      </c>
      <c r="G224" s="45">
        <f t="shared" si="107"/>
        <v>9.4682785920616241E-2</v>
      </c>
      <c r="H224" s="45">
        <f t="shared" si="107"/>
        <v>8.5719273743016758E-2</v>
      </c>
      <c r="I224" s="45">
        <f t="shared" si="107"/>
        <v>7.37238560782114E-2</v>
      </c>
    </row>
    <row r="225" spans="1:9" x14ac:dyDescent="0.25">
      <c r="A225" s="44" t="s">
        <v>104</v>
      </c>
      <c r="B225" s="45">
        <f t="shared" ref="B225:I225" si="108">B152/B120</f>
        <v>8.2817085099445714E-2</v>
      </c>
      <c r="C225" s="45">
        <f t="shared" si="108"/>
        <v>6.1822985468956405E-2</v>
      </c>
      <c r="D225" s="45">
        <f t="shared" si="108"/>
        <v>5.31036110455511E-2</v>
      </c>
      <c r="E225" s="45">
        <f t="shared" si="108"/>
        <v>4.9863654070899883E-2</v>
      </c>
      <c r="F225" s="45">
        <f t="shared" si="108"/>
        <v>3.817654639175258E-2</v>
      </c>
      <c r="G225" s="45">
        <f t="shared" si="108"/>
        <v>3.2040724659380147E-2</v>
      </c>
      <c r="H225" s="45">
        <f t="shared" si="108"/>
        <v>3.4740651387213509E-2</v>
      </c>
      <c r="I225" s="45">
        <f t="shared" si="108"/>
        <v>4.0148403339075128E-2</v>
      </c>
    </row>
    <row r="226" spans="1:9" x14ac:dyDescent="0.25">
      <c r="A226" s="44" t="s">
        <v>108</v>
      </c>
      <c r="B226" s="45">
        <f t="shared" ref="B226:I226" si="109">B153/B124</f>
        <v>6.6193853427895979E-2</v>
      </c>
      <c r="C226" s="45">
        <f t="shared" si="109"/>
        <v>7.6905258281213806E-2</v>
      </c>
      <c r="D226" s="45">
        <f t="shared" si="109"/>
        <v>7.1775385264935612E-2</v>
      </c>
      <c r="E226" s="45">
        <f t="shared" si="109"/>
        <v>6.5621370499419282E-2</v>
      </c>
      <c r="F226" s="45">
        <f t="shared" si="109"/>
        <v>6.2047963456414161E-2</v>
      </c>
      <c r="G226" s="45">
        <f t="shared" si="109"/>
        <v>5.88703261734288E-2</v>
      </c>
      <c r="H226" s="45">
        <f t="shared" si="109"/>
        <v>5.6896874415122589E-2</v>
      </c>
      <c r="I226" s="45">
        <f t="shared" si="109"/>
        <v>4.6011754827875735E-2</v>
      </c>
    </row>
    <row r="227" spans="1:9" x14ac:dyDescent="0.25">
      <c r="A227" s="4" t="s">
        <v>153</v>
      </c>
      <c r="B227" s="43">
        <f t="shared" ref="B227:I228" si="110">MEDIAN(B223:B226)</f>
        <v>6.8039390929496679E-2</v>
      </c>
      <c r="C227" s="43">
        <f t="shared" si="110"/>
        <v>6.9364121875085102E-2</v>
      </c>
      <c r="D227" s="43">
        <f t="shared" si="110"/>
        <v>6.2800153200291142E-2</v>
      </c>
      <c r="E227" s="43">
        <f t="shared" si="110"/>
        <v>6.1353263506188943E-2</v>
      </c>
      <c r="F227" s="43">
        <f t="shared" si="110"/>
        <v>5.6618246600550183E-2</v>
      </c>
      <c r="G227" s="43">
        <f t="shared" si="110"/>
        <v>5.1701111719688719E-2</v>
      </c>
      <c r="H227" s="43">
        <f t="shared" si="110"/>
        <v>4.6406409150049219E-2</v>
      </c>
      <c r="I227" s="43">
        <f t="shared" si="110"/>
        <v>4.3080079083475428E-2</v>
      </c>
    </row>
    <row r="228" spans="1:9" x14ac:dyDescent="0.25">
      <c r="A228" s="27" t="s">
        <v>154</v>
      </c>
      <c r="B228" s="49">
        <f t="shared" si="110"/>
        <v>6.8962159680297036E-2</v>
      </c>
      <c r="C228" s="49">
        <f t="shared" si="110"/>
        <v>7.3134690078149461E-2</v>
      </c>
      <c r="D228" s="49">
        <f t="shared" si="110"/>
        <v>6.728776923261337E-2</v>
      </c>
      <c r="E228" s="49">
        <f t="shared" si="110"/>
        <v>6.3487317002804106E-2</v>
      </c>
      <c r="F228" s="49">
        <f t="shared" si="110"/>
        <v>5.9333105028482172E-2</v>
      </c>
      <c r="G228" s="49">
        <f t="shared" si="110"/>
        <v>5.528571894655876E-2</v>
      </c>
      <c r="H228" s="49">
        <f t="shared" si="110"/>
        <v>5.1651641782585904E-2</v>
      </c>
      <c r="I228" s="49">
        <f t="shared" si="110"/>
        <v>4.4545916955675585E-2</v>
      </c>
    </row>
    <row r="229" spans="1:9" x14ac:dyDescent="0.25">
      <c r="A229" s="44" t="s">
        <v>106</v>
      </c>
      <c r="B229" s="45">
        <f t="shared" ref="B229:I229" si="111">B156/B130</f>
        <v>6.1553985872855703E-2</v>
      </c>
      <c r="C229" s="45">
        <f t="shared" si="111"/>
        <v>6.3938618925831206E-2</v>
      </c>
      <c r="D229" s="45">
        <f t="shared" si="111"/>
        <v>6.1214495592556317E-2</v>
      </c>
      <c r="E229" s="45">
        <f t="shared" si="111"/>
        <v>6.097560975609756E-2</v>
      </c>
      <c r="F229" s="45">
        <f t="shared" si="111"/>
        <v>5.2465897166841552E-2</v>
      </c>
      <c r="G229" s="45">
        <f t="shared" si="111"/>
        <v>4.3336944745395449E-2</v>
      </c>
      <c r="H229" s="45">
        <f t="shared" si="111"/>
        <v>2.8571428571428571E-2</v>
      </c>
      <c r="I229" s="45">
        <f t="shared" si="111"/>
        <v>2.0886615515771527E-2</v>
      </c>
    </row>
    <row r="230" spans="1:9" ht="15.75" thickBot="1" x14ac:dyDescent="0.3">
      <c r="A230" s="6" t="s">
        <v>155</v>
      </c>
      <c r="B230" s="48">
        <f t="shared" ref="B230:I230" si="112">AVERAGE(B229:B229)</f>
        <v>6.1553985872855703E-2</v>
      </c>
      <c r="C230" s="48">
        <f t="shared" si="112"/>
        <v>6.3938618925831206E-2</v>
      </c>
      <c r="D230" s="48">
        <f t="shared" si="112"/>
        <v>6.1214495592556317E-2</v>
      </c>
      <c r="E230" s="48">
        <f t="shared" si="112"/>
        <v>6.097560975609756E-2</v>
      </c>
      <c r="F230" s="48">
        <f t="shared" si="112"/>
        <v>5.2465897166841552E-2</v>
      </c>
      <c r="G230" s="48">
        <f t="shared" si="112"/>
        <v>4.3336944745395449E-2</v>
      </c>
      <c r="H230" s="48">
        <f t="shared" si="112"/>
        <v>2.8571428571428571E-2</v>
      </c>
      <c r="I230" s="48">
        <f t="shared" si="112"/>
        <v>2.0886615515771527E-2</v>
      </c>
    </row>
    <row r="231" spans="1:9" ht="16.5" thickTop="1" thickBot="1" x14ac:dyDescent="0.3">
      <c r="A231" s="6" t="s">
        <v>156</v>
      </c>
      <c r="B231" s="48">
        <f t="shared" ref="B231:I231" si="113">MEDIAN(B229:B229)</f>
        <v>6.1553985872855703E-2</v>
      </c>
      <c r="C231" s="48">
        <f t="shared" si="113"/>
        <v>6.3938618925831206E-2</v>
      </c>
      <c r="D231" s="48">
        <f t="shared" si="113"/>
        <v>6.1214495592556317E-2</v>
      </c>
      <c r="E231" s="48">
        <f t="shared" si="113"/>
        <v>6.097560975609756E-2</v>
      </c>
      <c r="F231" s="48">
        <f t="shared" si="113"/>
        <v>5.2465897166841552E-2</v>
      </c>
      <c r="G231" s="48">
        <f t="shared" si="113"/>
        <v>4.3336944745395449E-2</v>
      </c>
      <c r="H231" s="48">
        <f t="shared" si="113"/>
        <v>2.8571428571428571E-2</v>
      </c>
      <c r="I231" s="48">
        <f t="shared" si="113"/>
        <v>2.0886615515771527E-2</v>
      </c>
    </row>
    <row r="232" spans="1:9" ht="15.75" thickTop="1" x14ac:dyDescent="0.25"/>
    <row r="233" spans="1:9" x14ac:dyDescent="0.25">
      <c r="A233" s="14" t="s">
        <v>143</v>
      </c>
      <c r="B233" s="14"/>
      <c r="C233" s="14"/>
      <c r="D233" s="14"/>
      <c r="E233" s="14"/>
      <c r="F233" s="14"/>
      <c r="G233" s="14"/>
      <c r="H233" s="14"/>
      <c r="I233" s="14"/>
    </row>
    <row r="234" spans="1:9" x14ac:dyDescent="0.25">
      <c r="A234" s="44" t="s">
        <v>102</v>
      </c>
      <c r="B234" s="45"/>
      <c r="C234" s="45">
        <f t="shared" ref="C234:I238" si="114">C172/B150</f>
        <v>0.21044303797468356</v>
      </c>
      <c r="D234" s="45">
        <f t="shared" si="114"/>
        <v>0.18867924528301888</v>
      </c>
      <c r="E234" s="45">
        <f t="shared" si="114"/>
        <v>0.19536019536019536</v>
      </c>
      <c r="F234" s="45">
        <f t="shared" si="114"/>
        <v>0.17570754716981132</v>
      </c>
      <c r="G234" s="45">
        <f t="shared" si="114"/>
        <v>0.18181818181818182</v>
      </c>
      <c r="H234" s="45">
        <f t="shared" si="114"/>
        <v>0.20155038759689922</v>
      </c>
      <c r="I234" s="45">
        <f t="shared" si="114"/>
        <v>0.20097244732576985</v>
      </c>
    </row>
    <row r="235" spans="1:9" x14ac:dyDescent="0.25">
      <c r="A235" s="44" t="s">
        <v>103</v>
      </c>
      <c r="B235" s="45"/>
      <c r="C235" s="45">
        <f t="shared" si="114"/>
        <v>0.16867469879518071</v>
      </c>
      <c r="D235" s="45">
        <f t="shared" si="114"/>
        <v>0.16588419405320814</v>
      </c>
      <c r="E235" s="45">
        <f t="shared" si="114"/>
        <v>0.16361071932299012</v>
      </c>
      <c r="F235" s="45">
        <f t="shared" si="114"/>
        <v>0.13074204946996468</v>
      </c>
      <c r="G235" s="45">
        <f t="shared" si="114"/>
        <v>0.14208826695371368</v>
      </c>
      <c r="H235" s="45">
        <f t="shared" si="114"/>
        <v>0.1536723163841808</v>
      </c>
      <c r="I235" s="45">
        <f t="shared" si="114"/>
        <v>0.13645621181262729</v>
      </c>
    </row>
    <row r="236" spans="1:9" x14ac:dyDescent="0.25">
      <c r="A236" s="44" t="s">
        <v>104</v>
      </c>
      <c r="B236" s="45"/>
      <c r="C236" s="45">
        <f t="shared" si="114"/>
        <v>0.1889763779527559</v>
      </c>
      <c r="D236" s="45">
        <f t="shared" si="114"/>
        <v>0.23076923076923078</v>
      </c>
      <c r="E236" s="45">
        <f t="shared" si="114"/>
        <v>0.24888888888888888</v>
      </c>
      <c r="F236" s="45">
        <f t="shared" si="114"/>
        <v>0.1953125</v>
      </c>
      <c r="G236" s="45">
        <f t="shared" si="114"/>
        <v>0.18565400843881857</v>
      </c>
      <c r="H236" s="45">
        <f t="shared" si="114"/>
        <v>0.21495327102803738</v>
      </c>
      <c r="I236" s="45">
        <f t="shared" si="114"/>
        <v>0.1423611111111111</v>
      </c>
    </row>
    <row r="237" spans="1:9" x14ac:dyDescent="0.25">
      <c r="A237" s="44" t="s">
        <v>108</v>
      </c>
      <c r="B237" s="45"/>
      <c r="C237" s="45">
        <f t="shared" si="114"/>
        <v>0.1396103896103896</v>
      </c>
      <c r="D237" s="45">
        <f t="shared" si="114"/>
        <v>0.16265060240963855</v>
      </c>
      <c r="E237" s="45">
        <f t="shared" si="114"/>
        <v>0.16176470588235295</v>
      </c>
      <c r="F237" s="45">
        <f t="shared" si="114"/>
        <v>0.15634218289085547</v>
      </c>
      <c r="G237" s="45">
        <f t="shared" si="114"/>
        <v>0.1411042944785276</v>
      </c>
      <c r="H237" s="45">
        <f t="shared" si="114"/>
        <v>0.14527027027027026</v>
      </c>
      <c r="I237" s="45">
        <f t="shared" si="114"/>
        <v>0.13815789473684212</v>
      </c>
    </row>
    <row r="238" spans="1:9" x14ac:dyDescent="0.25">
      <c r="A238" s="44" t="s">
        <v>109</v>
      </c>
      <c r="B238" s="45"/>
      <c r="C238" s="45">
        <f t="shared" si="114"/>
        <v>0.47520661157024796</v>
      </c>
      <c r="D238" s="45">
        <f t="shared" si="114"/>
        <v>0.45596868884540115</v>
      </c>
      <c r="E238" s="45">
        <f t="shared" si="114"/>
        <v>0.4071294559099437</v>
      </c>
      <c r="F238" s="45">
        <f t="shared" si="114"/>
        <v>0.32663316582914576</v>
      </c>
      <c r="G238" s="45">
        <f t="shared" si="114"/>
        <v>0.32180451127819548</v>
      </c>
      <c r="H238" s="45">
        <f t="shared" si="114"/>
        <v>0.26746987951807227</v>
      </c>
      <c r="I238" s="45">
        <f t="shared" si="114"/>
        <v>0.28205128205128205</v>
      </c>
    </row>
    <row r="239" spans="1:9" x14ac:dyDescent="0.25">
      <c r="A239" s="4" t="s">
        <v>146</v>
      </c>
      <c r="B239" s="5"/>
      <c r="C239" s="43">
        <f>AVERAGE(C234:C238)</f>
        <v>0.23658222318065153</v>
      </c>
      <c r="D239" s="43">
        <f t="shared" ref="D239:I239" si="115">AVERAGE(D234:D238)</f>
        <v>0.24079039227209947</v>
      </c>
      <c r="E239" s="43">
        <f t="shared" si="115"/>
        <v>0.23535079307287421</v>
      </c>
      <c r="F239" s="43">
        <f t="shared" si="115"/>
        <v>0.19694748907195544</v>
      </c>
      <c r="G239" s="43">
        <f t="shared" si="115"/>
        <v>0.19449385259348745</v>
      </c>
      <c r="H239" s="43">
        <f t="shared" si="115"/>
        <v>0.19658322495949201</v>
      </c>
      <c r="I239" s="43">
        <f t="shared" si="115"/>
        <v>0.17999978940752648</v>
      </c>
    </row>
    <row r="240" spans="1:9" x14ac:dyDescent="0.25">
      <c r="A240" s="1" t="s">
        <v>145</v>
      </c>
      <c r="B240" s="46"/>
      <c r="C240" s="47">
        <f>MEDIAN(C234:C238)</f>
        <v>0.1889763779527559</v>
      </c>
      <c r="D240" s="47">
        <f t="shared" ref="D240:I240" si="116">MEDIAN(D234:D238)</f>
        <v>0.18867924528301888</v>
      </c>
      <c r="E240" s="47">
        <f t="shared" si="116"/>
        <v>0.19536019536019536</v>
      </c>
      <c r="F240" s="47">
        <f t="shared" si="116"/>
        <v>0.17570754716981132</v>
      </c>
      <c r="G240" s="47">
        <f t="shared" si="116"/>
        <v>0.18181818181818182</v>
      </c>
      <c r="H240" s="47">
        <f t="shared" si="116"/>
        <v>0.20155038759689922</v>
      </c>
      <c r="I240" s="47">
        <f t="shared" si="116"/>
        <v>0.1423611111111111</v>
      </c>
    </row>
    <row r="241" spans="1:9" x14ac:dyDescent="0.25">
      <c r="A241" s="2" t="s">
        <v>106</v>
      </c>
      <c r="B241" s="3"/>
      <c r="C241" s="42">
        <f>C178/B156</f>
        <v>0.22131147540983606</v>
      </c>
      <c r="D241" s="42">
        <f t="shared" ref="D241:I241" si="117">D178/C156</f>
        <v>0.224</v>
      </c>
      <c r="E241" s="42">
        <f t="shared" si="117"/>
        <v>0.26400000000000001</v>
      </c>
      <c r="F241" s="42">
        <f t="shared" si="117"/>
        <v>0.26956521739130435</v>
      </c>
      <c r="G241" s="42">
        <f t="shared" si="117"/>
        <v>0.25</v>
      </c>
      <c r="H241" s="42">
        <f t="shared" si="117"/>
        <v>0.32500000000000001</v>
      </c>
      <c r="I241" s="42">
        <f t="shared" si="117"/>
        <v>0.34920634920634919</v>
      </c>
    </row>
    <row r="242" spans="1:9" x14ac:dyDescent="0.25">
      <c r="A242" s="2" t="s">
        <v>110</v>
      </c>
      <c r="B242" s="3"/>
      <c r="C242" s="42">
        <f>C179/B157</f>
        <v>0.11781206171107994</v>
      </c>
      <c r="D242" s="42">
        <f t="shared" ref="D242:I242" si="118">D179/C157</f>
        <v>9.7118463180362866E-2</v>
      </c>
      <c r="E242" s="42">
        <f t="shared" si="118"/>
        <v>8.8852988691437804E-2</v>
      </c>
      <c r="F242" s="42">
        <f t="shared" si="118"/>
        <v>0.08</v>
      </c>
      <c r="G242" s="42">
        <f t="shared" si="118"/>
        <v>6.6945606694560664E-2</v>
      </c>
      <c r="H242" s="42">
        <f t="shared" si="118"/>
        <v>7.3590814196242166E-2</v>
      </c>
      <c r="I242" s="42">
        <f t="shared" si="118"/>
        <v>7.1657754010695185E-2</v>
      </c>
    </row>
    <row r="243" spans="1:9" ht="15.75" thickBot="1" x14ac:dyDescent="0.3">
      <c r="A243" s="6" t="s">
        <v>147</v>
      </c>
      <c r="B243" s="7"/>
      <c r="C243" s="48">
        <f>AVERAGE(C241:C242)</f>
        <v>0.16956176856045801</v>
      </c>
      <c r="D243" s="48">
        <f t="shared" ref="D243:I243" si="119">AVERAGE(D241:D242)</f>
        <v>0.16055923159018143</v>
      </c>
      <c r="E243" s="48">
        <f t="shared" si="119"/>
        <v>0.17642649434571891</v>
      </c>
      <c r="F243" s="48">
        <f t="shared" si="119"/>
        <v>0.17478260869565218</v>
      </c>
      <c r="G243" s="48">
        <f t="shared" si="119"/>
        <v>0.15847280334728034</v>
      </c>
      <c r="H243" s="48">
        <f t="shared" si="119"/>
        <v>0.1992954070981211</v>
      </c>
      <c r="I243" s="48">
        <f t="shared" si="119"/>
        <v>0.21043205160852219</v>
      </c>
    </row>
    <row r="244" spans="1:9" ht="16.5" thickTop="1" thickBot="1" x14ac:dyDescent="0.3">
      <c r="A244" s="6" t="s">
        <v>148</v>
      </c>
      <c r="B244" s="7"/>
      <c r="C244" s="48">
        <f>MEDIAN(C241:C242)</f>
        <v>0.16956176856045801</v>
      </c>
      <c r="D244" s="48">
        <f t="shared" ref="D244:I244" si="120">MEDIAN(D241:D242)</f>
        <v>0.16055923159018143</v>
      </c>
      <c r="E244" s="48">
        <f t="shared" si="120"/>
        <v>0.17642649434571889</v>
      </c>
      <c r="F244" s="48">
        <f t="shared" si="120"/>
        <v>0.17478260869565215</v>
      </c>
      <c r="G244" s="48">
        <f t="shared" si="120"/>
        <v>0.15847280334728031</v>
      </c>
      <c r="H244" s="48">
        <f t="shared" si="120"/>
        <v>0.19929540709812107</v>
      </c>
      <c r="I244" s="48">
        <f t="shared" si="120"/>
        <v>0.21043205160852219</v>
      </c>
    </row>
    <row r="245" spans="1:9" ht="15.75" thickTop="1" x14ac:dyDescent="0.25"/>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Damilola Adekanmbi</cp:lastModifiedBy>
  <dcterms:created xsi:type="dcterms:W3CDTF">2020-05-20T17:26:08Z</dcterms:created>
  <dcterms:modified xsi:type="dcterms:W3CDTF">2024-12-22T21:58:55Z</dcterms:modified>
</cp:coreProperties>
</file>