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damil\Downloads\Quill Capital Partners\Investment Analyst\Task 9\"/>
    </mc:Choice>
  </mc:AlternateContent>
  <xr:revisionPtr revIDLastSave="0" documentId="13_ncr:1_{CE850964-F0A2-42DC-BC61-A9B26CBE4D06}" xr6:coauthVersionLast="47" xr6:coauthVersionMax="47" xr10:uidLastSave="{00000000-0000-0000-0000-000000000000}"/>
  <bookViews>
    <workbookView xWindow="-120" yWindow="-120" windowWidth="38640" windowHeight="21840" activeTab="1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C5" i="3" s="1"/>
  <c r="D11" i="3"/>
  <c r="E11" i="3"/>
  <c r="E5" i="3" s="1"/>
  <c r="F11" i="3"/>
  <c r="G11" i="3"/>
  <c r="H11" i="3"/>
  <c r="I11" i="3"/>
  <c r="J11" i="3"/>
  <c r="K11" i="3"/>
  <c r="L11" i="3"/>
  <c r="M11" i="3"/>
  <c r="N11" i="3"/>
  <c r="B11" i="3"/>
  <c r="C8" i="3"/>
  <c r="D8" i="3"/>
  <c r="E8" i="3"/>
  <c r="F8" i="3"/>
  <c r="F5" i="3" s="1"/>
  <c r="G8" i="3"/>
  <c r="H8" i="3"/>
  <c r="H5" i="3" s="1"/>
  <c r="I8" i="3"/>
  <c r="J8" i="3"/>
  <c r="K8" i="3"/>
  <c r="L8" i="3"/>
  <c r="L5" i="3" s="1"/>
  <c r="M8" i="3"/>
  <c r="M5" i="3" s="1"/>
  <c r="M7" i="3" s="1"/>
  <c r="N8" i="3"/>
  <c r="B8" i="3"/>
  <c r="B9" i="3" s="1"/>
  <c r="D5" i="3"/>
  <c r="I5" i="3"/>
  <c r="J5" i="3"/>
  <c r="J6" i="3" s="1"/>
  <c r="K5" i="3"/>
  <c r="K6" i="3" s="1"/>
  <c r="N5" i="3"/>
  <c r="B5" i="3"/>
  <c r="C3" i="3"/>
  <c r="D3" i="3"/>
  <c r="E3" i="3"/>
  <c r="F3" i="3"/>
  <c r="G3" i="3"/>
  <c r="H3" i="3"/>
  <c r="H4" i="3" s="1"/>
  <c r="I3" i="3"/>
  <c r="J3" i="3"/>
  <c r="K3" i="3"/>
  <c r="K19" i="3" s="1"/>
  <c r="L3" i="3"/>
  <c r="M4" i="3" s="1"/>
  <c r="M3" i="3"/>
  <c r="N3" i="3"/>
  <c r="B3" i="3"/>
  <c r="C218" i="3"/>
  <c r="D218" i="3"/>
  <c r="D211" i="3" s="1"/>
  <c r="E218" i="3"/>
  <c r="F218" i="3"/>
  <c r="F219" i="3" s="1"/>
  <c r="G218" i="3"/>
  <c r="G219" i="3" s="1"/>
  <c r="H218" i="3"/>
  <c r="H219" i="3" s="1"/>
  <c r="I218" i="3"/>
  <c r="I219" i="3" s="1"/>
  <c r="B218" i="3"/>
  <c r="B211" i="3" s="1"/>
  <c r="C215" i="3"/>
  <c r="D215" i="3"/>
  <c r="E215" i="3"/>
  <c r="E217" i="3" s="1"/>
  <c r="F215" i="3"/>
  <c r="F217" i="3" s="1"/>
  <c r="G215" i="3"/>
  <c r="G217" i="3" s="1"/>
  <c r="H215" i="3"/>
  <c r="H216" i="3" s="1"/>
  <c r="I215" i="3"/>
  <c r="I216" i="3" s="1"/>
  <c r="B215" i="3"/>
  <c r="B216" i="3" s="1"/>
  <c r="C212" i="3"/>
  <c r="C213" i="3" s="1"/>
  <c r="D212" i="3"/>
  <c r="E212" i="3"/>
  <c r="F212" i="3"/>
  <c r="G212" i="3"/>
  <c r="H212" i="3"/>
  <c r="H213" i="3" s="1"/>
  <c r="I212" i="3"/>
  <c r="I213" i="3" s="1"/>
  <c r="B212" i="3"/>
  <c r="C208" i="3"/>
  <c r="D208" i="3"/>
  <c r="E208" i="3"/>
  <c r="F208" i="3"/>
  <c r="G208" i="3"/>
  <c r="G209" i="3" s="1"/>
  <c r="H208" i="3"/>
  <c r="H209" i="3" s="1"/>
  <c r="I208" i="3"/>
  <c r="I209" i="3" s="1"/>
  <c r="B208" i="3"/>
  <c r="C201" i="3"/>
  <c r="D201" i="3"/>
  <c r="E201" i="3"/>
  <c r="F201" i="3"/>
  <c r="G201" i="3"/>
  <c r="G202" i="3" s="1"/>
  <c r="G204" i="3" s="1"/>
  <c r="H201" i="3"/>
  <c r="I201" i="3"/>
  <c r="I202" i="3" s="1"/>
  <c r="I204" i="3" s="1"/>
  <c r="B201" i="3"/>
  <c r="B202" i="3" s="1"/>
  <c r="B204" i="3" s="1"/>
  <c r="C195" i="3"/>
  <c r="C188" i="3" s="1"/>
  <c r="D195" i="3"/>
  <c r="E195" i="3"/>
  <c r="E188" i="3" s="1"/>
  <c r="F195" i="3"/>
  <c r="G195" i="3"/>
  <c r="G196" i="3" s="1"/>
  <c r="H195" i="3"/>
  <c r="H197" i="3" s="1"/>
  <c r="I195" i="3"/>
  <c r="I196" i="3" s="1"/>
  <c r="B195" i="3"/>
  <c r="C192" i="3"/>
  <c r="D192" i="3"/>
  <c r="E192" i="3"/>
  <c r="F192" i="3"/>
  <c r="G192" i="3"/>
  <c r="G193" i="3" s="1"/>
  <c r="H192" i="3"/>
  <c r="I192" i="3"/>
  <c r="I193" i="3" s="1"/>
  <c r="B192" i="3"/>
  <c r="C189" i="3"/>
  <c r="C190" i="3" s="1"/>
  <c r="D189" i="3"/>
  <c r="E189" i="3"/>
  <c r="F189" i="3"/>
  <c r="G189" i="3"/>
  <c r="H189" i="3"/>
  <c r="H190" i="3" s="1"/>
  <c r="I189" i="3"/>
  <c r="B189" i="3"/>
  <c r="C185" i="3"/>
  <c r="D185" i="3"/>
  <c r="E185" i="3"/>
  <c r="F185" i="3"/>
  <c r="F186" i="3" s="1"/>
  <c r="G185" i="3"/>
  <c r="H185" i="3"/>
  <c r="I185" i="3"/>
  <c r="B185" i="3"/>
  <c r="C178" i="3"/>
  <c r="D178" i="3"/>
  <c r="D179" i="3" s="1"/>
  <c r="D181" i="3" s="1"/>
  <c r="E178" i="3"/>
  <c r="F178" i="3"/>
  <c r="F179" i="3" s="1"/>
  <c r="G178" i="3"/>
  <c r="H178" i="3"/>
  <c r="I178" i="3"/>
  <c r="I179" i="3" s="1"/>
  <c r="B178" i="3"/>
  <c r="B168" i="3" s="1"/>
  <c r="B169" i="3" s="1"/>
  <c r="C174" i="3"/>
  <c r="D174" i="3"/>
  <c r="E174" i="3"/>
  <c r="F174" i="3"/>
  <c r="G174" i="3"/>
  <c r="H174" i="3"/>
  <c r="I174" i="3"/>
  <c r="B174" i="3"/>
  <c r="C170" i="3"/>
  <c r="C171" i="3" s="1"/>
  <c r="C173" i="3" s="1"/>
  <c r="D170" i="3"/>
  <c r="E170" i="3"/>
  <c r="F170" i="3"/>
  <c r="F171" i="3" s="1"/>
  <c r="F173" i="3" s="1"/>
  <c r="G170" i="3"/>
  <c r="H170" i="3"/>
  <c r="I170" i="3"/>
  <c r="B170" i="3"/>
  <c r="C164" i="3"/>
  <c r="D164" i="3"/>
  <c r="D165" i="3" s="1"/>
  <c r="E164" i="3"/>
  <c r="F164" i="3"/>
  <c r="G164" i="3"/>
  <c r="H164" i="3"/>
  <c r="I164" i="3"/>
  <c r="I165" i="3" s="1"/>
  <c r="B164" i="3"/>
  <c r="C161" i="3"/>
  <c r="D161" i="3"/>
  <c r="E161" i="3"/>
  <c r="F161" i="3"/>
  <c r="G161" i="3"/>
  <c r="H161" i="3"/>
  <c r="I161" i="3"/>
  <c r="B161" i="3"/>
  <c r="C158" i="3"/>
  <c r="D158" i="3"/>
  <c r="E158" i="3"/>
  <c r="F158" i="3"/>
  <c r="G158" i="3"/>
  <c r="H158" i="3"/>
  <c r="H159" i="3" s="1"/>
  <c r="I158" i="3"/>
  <c r="I159" i="3" s="1"/>
  <c r="B158" i="3"/>
  <c r="B159" i="3" s="1"/>
  <c r="C154" i="3"/>
  <c r="D154" i="3"/>
  <c r="E154" i="3"/>
  <c r="F154" i="3"/>
  <c r="G154" i="3"/>
  <c r="H154" i="3"/>
  <c r="I154" i="3"/>
  <c r="B154" i="3"/>
  <c r="C147" i="3"/>
  <c r="D147" i="3"/>
  <c r="E147" i="3"/>
  <c r="F147" i="3"/>
  <c r="G147" i="3"/>
  <c r="H147" i="3"/>
  <c r="I147" i="3"/>
  <c r="B147" i="3"/>
  <c r="D219" i="3"/>
  <c r="D217" i="3"/>
  <c r="C217" i="3"/>
  <c r="E216" i="3"/>
  <c r="D216" i="3"/>
  <c r="G216" i="3"/>
  <c r="F216" i="3"/>
  <c r="G213" i="3"/>
  <c r="F213" i="3"/>
  <c r="E213" i="3"/>
  <c r="D213" i="3"/>
  <c r="B213" i="3"/>
  <c r="E211" i="3"/>
  <c r="C211" i="3"/>
  <c r="C210" i="3"/>
  <c r="B210" i="3"/>
  <c r="F209" i="3"/>
  <c r="E209" i="3"/>
  <c r="D210" i="3"/>
  <c r="C209" i="3"/>
  <c r="B209" i="3"/>
  <c r="F205" i="3"/>
  <c r="F207" i="3" s="1"/>
  <c r="E205" i="3"/>
  <c r="E207" i="3" s="1"/>
  <c r="D205" i="3"/>
  <c r="B205" i="3"/>
  <c r="B206" i="3" s="1"/>
  <c r="M204" i="3"/>
  <c r="N204" i="3" s="1"/>
  <c r="L204" i="3"/>
  <c r="K204" i="3"/>
  <c r="K203" i="3"/>
  <c r="L203" i="3" s="1"/>
  <c r="I203" i="3"/>
  <c r="H203" i="3"/>
  <c r="G203" i="3"/>
  <c r="F203" i="3"/>
  <c r="E203" i="3"/>
  <c r="D203" i="3"/>
  <c r="C203" i="3"/>
  <c r="B203" i="3"/>
  <c r="J202" i="3"/>
  <c r="H202" i="3"/>
  <c r="H204" i="3" s="1"/>
  <c r="J201" i="3"/>
  <c r="J199" i="3" s="1"/>
  <c r="F202" i="3"/>
  <c r="F204" i="3" s="1"/>
  <c r="E202" i="3"/>
  <c r="E204" i="3" s="1"/>
  <c r="D202" i="3"/>
  <c r="D204" i="3" s="1"/>
  <c r="I199" i="3"/>
  <c r="I200" i="3" s="1"/>
  <c r="H199" i="3"/>
  <c r="A198" i="3"/>
  <c r="A167" i="3"/>
  <c r="A144" i="3"/>
  <c r="D196" i="3"/>
  <c r="B193" i="3"/>
  <c r="E182" i="3"/>
  <c r="B190" i="3"/>
  <c r="K181" i="3"/>
  <c r="L181" i="3" s="1"/>
  <c r="M181" i="3" s="1"/>
  <c r="N181" i="3" s="1"/>
  <c r="K180" i="3"/>
  <c r="I180" i="3"/>
  <c r="H180" i="3"/>
  <c r="G180" i="3"/>
  <c r="F180" i="3"/>
  <c r="E180" i="3"/>
  <c r="D180" i="3"/>
  <c r="C180" i="3"/>
  <c r="B180" i="3"/>
  <c r="J179" i="3"/>
  <c r="H179" i="3"/>
  <c r="H181" i="3" s="1"/>
  <c r="C179" i="3"/>
  <c r="C181" i="3" s="1"/>
  <c r="B179" i="3"/>
  <c r="B181" i="3" s="1"/>
  <c r="K177" i="3"/>
  <c r="L177" i="3" s="1"/>
  <c r="M177" i="3" s="1"/>
  <c r="N177" i="3" s="1"/>
  <c r="K176" i="3"/>
  <c r="L176" i="3" s="1"/>
  <c r="I176" i="3"/>
  <c r="H176" i="3"/>
  <c r="G176" i="3"/>
  <c r="F176" i="3"/>
  <c r="E176" i="3"/>
  <c r="D176" i="3"/>
  <c r="C176" i="3"/>
  <c r="B176" i="3"/>
  <c r="J175" i="3"/>
  <c r="E175" i="3"/>
  <c r="E177" i="3" s="1"/>
  <c r="J174" i="3"/>
  <c r="H175" i="3"/>
  <c r="H177" i="3" s="1"/>
  <c r="G175" i="3"/>
  <c r="G177" i="3" s="1"/>
  <c r="D175" i="3"/>
  <c r="D177" i="3" s="1"/>
  <c r="C175" i="3"/>
  <c r="B175" i="3"/>
  <c r="K173" i="3"/>
  <c r="L173" i="3" s="1"/>
  <c r="M173" i="3" s="1"/>
  <c r="N173" i="3" s="1"/>
  <c r="K172" i="3"/>
  <c r="L172" i="3" s="1"/>
  <c r="I172" i="3"/>
  <c r="H172" i="3"/>
  <c r="G172" i="3"/>
  <c r="F172" i="3"/>
  <c r="E172" i="3"/>
  <c r="D172" i="3"/>
  <c r="C172" i="3"/>
  <c r="B172" i="3"/>
  <c r="J171" i="3"/>
  <c r="B171" i="3"/>
  <c r="B173" i="3" s="1"/>
  <c r="I171" i="3"/>
  <c r="I173" i="3" s="1"/>
  <c r="G171" i="3"/>
  <c r="G173" i="3" s="1"/>
  <c r="E171" i="3"/>
  <c r="E173" i="3" s="1"/>
  <c r="H165" i="3"/>
  <c r="B165" i="3"/>
  <c r="I162" i="3"/>
  <c r="G162" i="3"/>
  <c r="B162" i="3"/>
  <c r="H160" i="3"/>
  <c r="I155" i="3"/>
  <c r="H155" i="3"/>
  <c r="G155" i="3"/>
  <c r="H151" i="3"/>
  <c r="E155" i="3"/>
  <c r="K150" i="3"/>
  <c r="K148" i="3" s="1"/>
  <c r="K149" i="3"/>
  <c r="L149" i="3" s="1"/>
  <c r="I149" i="3"/>
  <c r="H149" i="3"/>
  <c r="G149" i="3"/>
  <c r="F149" i="3"/>
  <c r="E149" i="3"/>
  <c r="D149" i="3"/>
  <c r="C149" i="3"/>
  <c r="B149" i="3"/>
  <c r="J148" i="3"/>
  <c r="J147" i="3" s="1"/>
  <c r="J145" i="3" s="1"/>
  <c r="I145" i="3"/>
  <c r="G148" i="3"/>
  <c r="G150" i="3" s="1"/>
  <c r="F145" i="3"/>
  <c r="E145" i="3"/>
  <c r="D145" i="3"/>
  <c r="C145" i="3"/>
  <c r="B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H128" i="3" s="1"/>
  <c r="I135" i="3"/>
  <c r="B135" i="3"/>
  <c r="B136" i="3" s="1"/>
  <c r="C131" i="3"/>
  <c r="C134" i="3" s="1"/>
  <c r="D131" i="3"/>
  <c r="E131" i="3"/>
  <c r="F131" i="3"/>
  <c r="G131" i="3"/>
  <c r="H131" i="3"/>
  <c r="I131" i="3"/>
  <c r="B131" i="3"/>
  <c r="C124" i="3"/>
  <c r="D124" i="3"/>
  <c r="E124" i="3"/>
  <c r="F124" i="3"/>
  <c r="G124" i="3"/>
  <c r="H124" i="3"/>
  <c r="I124" i="3"/>
  <c r="B124" i="3"/>
  <c r="B125" i="3" s="1"/>
  <c r="C120" i="3"/>
  <c r="D120" i="3"/>
  <c r="E121" i="3" s="1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B116" i="3"/>
  <c r="B117" i="3" s="1"/>
  <c r="C110" i="3"/>
  <c r="C103" i="3" s="1"/>
  <c r="D110" i="3"/>
  <c r="E110" i="3"/>
  <c r="F110" i="3"/>
  <c r="G110" i="3"/>
  <c r="H110" i="3"/>
  <c r="I110" i="3"/>
  <c r="B110" i="3"/>
  <c r="C107" i="3"/>
  <c r="D107" i="3"/>
  <c r="E107" i="3"/>
  <c r="F107" i="3"/>
  <c r="G107" i="3"/>
  <c r="G108" i="3" s="1"/>
  <c r="H107" i="3"/>
  <c r="I107" i="3"/>
  <c r="B107" i="3"/>
  <c r="B108" i="3" s="1"/>
  <c r="C104" i="3"/>
  <c r="C97" i="3" s="1"/>
  <c r="D104" i="3"/>
  <c r="E105" i="3" s="1"/>
  <c r="E104" i="3"/>
  <c r="F104" i="3"/>
  <c r="F105" i="3" s="1"/>
  <c r="G104" i="3"/>
  <c r="H104" i="3"/>
  <c r="I104" i="3"/>
  <c r="B104" i="3"/>
  <c r="B105" i="3" s="1"/>
  <c r="C100" i="3"/>
  <c r="D100" i="3"/>
  <c r="E100" i="3"/>
  <c r="F100" i="3"/>
  <c r="G100" i="3"/>
  <c r="G101" i="3" s="1"/>
  <c r="H100" i="3"/>
  <c r="I100" i="3"/>
  <c r="B100" i="3"/>
  <c r="C93" i="3"/>
  <c r="D93" i="3"/>
  <c r="E93" i="3"/>
  <c r="F93" i="3"/>
  <c r="F94" i="3" s="1"/>
  <c r="G93" i="3"/>
  <c r="H93" i="3"/>
  <c r="I93" i="3"/>
  <c r="B93" i="3"/>
  <c r="B94" i="3" s="1"/>
  <c r="C89" i="3"/>
  <c r="D89" i="3"/>
  <c r="E89" i="3"/>
  <c r="F89" i="3"/>
  <c r="G89" i="3"/>
  <c r="G90" i="3" s="1"/>
  <c r="H89" i="3"/>
  <c r="I89" i="3"/>
  <c r="B89" i="3"/>
  <c r="C85" i="3"/>
  <c r="D85" i="3"/>
  <c r="E85" i="3"/>
  <c r="F85" i="3"/>
  <c r="F86" i="3" s="1"/>
  <c r="G85" i="3"/>
  <c r="H85" i="3"/>
  <c r="I85" i="3"/>
  <c r="B85" i="3"/>
  <c r="C79" i="3"/>
  <c r="D79" i="3"/>
  <c r="E79" i="3"/>
  <c r="F79" i="3"/>
  <c r="G79" i="3"/>
  <c r="G80" i="3" s="1"/>
  <c r="H79" i="3"/>
  <c r="I79" i="3"/>
  <c r="B79" i="3"/>
  <c r="B80" i="3" s="1"/>
  <c r="C76" i="3"/>
  <c r="D76" i="3"/>
  <c r="E77" i="3" s="1"/>
  <c r="E76" i="3"/>
  <c r="F76" i="3"/>
  <c r="F77" i="3" s="1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F70" i="3" s="1"/>
  <c r="G69" i="3"/>
  <c r="H69" i="3"/>
  <c r="I69" i="3"/>
  <c r="B69" i="3"/>
  <c r="B70" i="3" s="1"/>
  <c r="C62" i="3"/>
  <c r="D62" i="3"/>
  <c r="E62" i="3"/>
  <c r="F62" i="3"/>
  <c r="G62" i="3"/>
  <c r="H62" i="3"/>
  <c r="I62" i="3"/>
  <c r="B62" i="3"/>
  <c r="C58" i="3"/>
  <c r="D58" i="3"/>
  <c r="E59" i="3" s="1"/>
  <c r="E58" i="3"/>
  <c r="F58" i="3"/>
  <c r="F59" i="3" s="1"/>
  <c r="G58" i="3"/>
  <c r="H58" i="3"/>
  <c r="I58" i="3"/>
  <c r="B58" i="3"/>
  <c r="B59" i="3" s="1"/>
  <c r="B61" i="3" s="1"/>
  <c r="C54" i="3"/>
  <c r="D54" i="3"/>
  <c r="E54" i="3"/>
  <c r="F54" i="3"/>
  <c r="G54" i="3"/>
  <c r="H54" i="3"/>
  <c r="I54" i="3"/>
  <c r="B54" i="3"/>
  <c r="B55" i="3" s="1"/>
  <c r="A113" i="3"/>
  <c r="A82" i="3"/>
  <c r="A51" i="3"/>
  <c r="K127" i="3"/>
  <c r="L127" i="3" s="1"/>
  <c r="M127" i="3" s="1"/>
  <c r="N127" i="3" s="1"/>
  <c r="K126" i="3"/>
  <c r="I126" i="3"/>
  <c r="H126" i="3"/>
  <c r="G126" i="3"/>
  <c r="F126" i="3"/>
  <c r="E126" i="3"/>
  <c r="D126" i="3"/>
  <c r="C126" i="3"/>
  <c r="B126" i="3"/>
  <c r="J125" i="3"/>
  <c r="K123" i="3"/>
  <c r="L123" i="3" s="1"/>
  <c r="M123" i="3" s="1"/>
  <c r="N123" i="3" s="1"/>
  <c r="K122" i="3"/>
  <c r="L122" i="3" s="1"/>
  <c r="I122" i="3"/>
  <c r="H122" i="3"/>
  <c r="G122" i="3"/>
  <c r="F122" i="3"/>
  <c r="E122" i="3"/>
  <c r="D122" i="3"/>
  <c r="C122" i="3"/>
  <c r="B122" i="3"/>
  <c r="J121" i="3"/>
  <c r="K119" i="3"/>
  <c r="L119" i="3" s="1"/>
  <c r="M119" i="3" s="1"/>
  <c r="N119" i="3" s="1"/>
  <c r="K118" i="3"/>
  <c r="L118" i="3" s="1"/>
  <c r="I118" i="3"/>
  <c r="H118" i="3"/>
  <c r="G118" i="3"/>
  <c r="F118" i="3"/>
  <c r="E118" i="3"/>
  <c r="D118" i="3"/>
  <c r="C118" i="3"/>
  <c r="B118" i="3"/>
  <c r="J117" i="3"/>
  <c r="K96" i="3"/>
  <c r="L96" i="3" s="1"/>
  <c r="M96" i="3" s="1"/>
  <c r="N96" i="3" s="1"/>
  <c r="K95" i="3"/>
  <c r="L95" i="3" s="1"/>
  <c r="I95" i="3"/>
  <c r="H95" i="3"/>
  <c r="G95" i="3"/>
  <c r="F95" i="3"/>
  <c r="E95" i="3"/>
  <c r="D95" i="3"/>
  <c r="C95" i="3"/>
  <c r="B95" i="3"/>
  <c r="J94" i="3"/>
  <c r="J93" i="3"/>
  <c r="K92" i="3"/>
  <c r="L92" i="3" s="1"/>
  <c r="M92" i="3" s="1"/>
  <c r="N92" i="3" s="1"/>
  <c r="K91" i="3"/>
  <c r="L91" i="3" s="1"/>
  <c r="I91" i="3"/>
  <c r="H91" i="3"/>
  <c r="G91" i="3"/>
  <c r="F91" i="3"/>
  <c r="E91" i="3"/>
  <c r="D91" i="3"/>
  <c r="C91" i="3"/>
  <c r="B91" i="3"/>
  <c r="J90" i="3"/>
  <c r="K88" i="3"/>
  <c r="L88" i="3" s="1"/>
  <c r="M88" i="3" s="1"/>
  <c r="N88" i="3" s="1"/>
  <c r="K87" i="3"/>
  <c r="L87" i="3" s="1"/>
  <c r="I87" i="3"/>
  <c r="H87" i="3"/>
  <c r="G87" i="3"/>
  <c r="F87" i="3"/>
  <c r="E87" i="3"/>
  <c r="D87" i="3"/>
  <c r="C87" i="3"/>
  <c r="B87" i="3"/>
  <c r="J86" i="3"/>
  <c r="H77" i="3"/>
  <c r="K65" i="3"/>
  <c r="L65" i="3" s="1"/>
  <c r="M65" i="3" s="1"/>
  <c r="N65" i="3" s="1"/>
  <c r="K64" i="3"/>
  <c r="I64" i="3"/>
  <c r="H64" i="3"/>
  <c r="G64" i="3"/>
  <c r="F64" i="3"/>
  <c r="E64" i="3"/>
  <c r="D64" i="3"/>
  <c r="C64" i="3"/>
  <c r="B64" i="3"/>
  <c r="J63" i="3"/>
  <c r="K61" i="3"/>
  <c r="K60" i="3"/>
  <c r="L60" i="3" s="1"/>
  <c r="M60" i="3" s="1"/>
  <c r="I60" i="3"/>
  <c r="H60" i="3"/>
  <c r="G60" i="3"/>
  <c r="F60" i="3"/>
  <c r="E60" i="3"/>
  <c r="D60" i="3"/>
  <c r="C60" i="3"/>
  <c r="B60" i="3"/>
  <c r="J59" i="3"/>
  <c r="K57" i="3"/>
  <c r="L57" i="3" s="1"/>
  <c r="M57" i="3" s="1"/>
  <c r="N57" i="3" s="1"/>
  <c r="K56" i="3"/>
  <c r="L56" i="3" s="1"/>
  <c r="I56" i="3"/>
  <c r="H56" i="3"/>
  <c r="G56" i="3"/>
  <c r="F56" i="3"/>
  <c r="E56" i="3"/>
  <c r="D56" i="3"/>
  <c r="C56" i="3"/>
  <c r="B56" i="3"/>
  <c r="J55" i="3"/>
  <c r="I55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1" i="3"/>
  <c r="D31" i="3"/>
  <c r="E31" i="3"/>
  <c r="F31" i="3"/>
  <c r="G31" i="3"/>
  <c r="H31" i="3"/>
  <c r="I31" i="3"/>
  <c r="B31" i="3"/>
  <c r="C27" i="3"/>
  <c r="D27" i="3"/>
  <c r="E27" i="3"/>
  <c r="F27" i="3"/>
  <c r="G27" i="3"/>
  <c r="H27" i="3"/>
  <c r="I27" i="3"/>
  <c r="B27" i="3"/>
  <c r="C23" i="3"/>
  <c r="D23" i="3"/>
  <c r="E23" i="3"/>
  <c r="F23" i="3"/>
  <c r="G23" i="3"/>
  <c r="H23" i="3"/>
  <c r="H21" i="3" s="1"/>
  <c r="H137" i="3" s="1"/>
  <c r="I23" i="3"/>
  <c r="B23" i="3"/>
  <c r="C17" i="1"/>
  <c r="D17" i="1"/>
  <c r="E17" i="1"/>
  <c r="F17" i="1"/>
  <c r="G17" i="1"/>
  <c r="H17" i="1"/>
  <c r="I17" i="1"/>
  <c r="B17" i="1"/>
  <c r="C14" i="1"/>
  <c r="D14" i="1"/>
  <c r="E14" i="1"/>
  <c r="F14" i="1"/>
  <c r="G14" i="1"/>
  <c r="H14" i="1"/>
  <c r="I14" i="1"/>
  <c r="F16" i="3"/>
  <c r="B14" i="1"/>
  <c r="B15" i="3"/>
  <c r="C11" i="1"/>
  <c r="D11" i="1"/>
  <c r="E11" i="1"/>
  <c r="F11" i="1"/>
  <c r="G11" i="1"/>
  <c r="H11" i="1"/>
  <c r="I11" i="1"/>
  <c r="G12" i="3"/>
  <c r="B11" i="1"/>
  <c r="C8" i="1"/>
  <c r="D8" i="1"/>
  <c r="E8" i="1"/>
  <c r="F8" i="1"/>
  <c r="G8" i="1"/>
  <c r="H8" i="1"/>
  <c r="I8" i="1"/>
  <c r="B8" i="1"/>
  <c r="C5" i="1"/>
  <c r="D5" i="1"/>
  <c r="D7" i="1" s="1"/>
  <c r="E5" i="1"/>
  <c r="F5" i="1"/>
  <c r="G5" i="1"/>
  <c r="H5" i="1"/>
  <c r="I5" i="1"/>
  <c r="B5" i="1"/>
  <c r="C3" i="1"/>
  <c r="D3" i="1"/>
  <c r="E3" i="1"/>
  <c r="F3" i="1"/>
  <c r="G3" i="1"/>
  <c r="H3" i="1"/>
  <c r="I3" i="1"/>
  <c r="I4" i="3"/>
  <c r="J4" i="3"/>
  <c r="B3" i="1"/>
  <c r="H208" i="1"/>
  <c r="G208" i="1"/>
  <c r="F208" i="1"/>
  <c r="E208" i="1"/>
  <c r="D208" i="1"/>
  <c r="C208" i="1"/>
  <c r="H207" i="1"/>
  <c r="G207" i="1"/>
  <c r="F207" i="1"/>
  <c r="E207" i="1"/>
  <c r="D207" i="1"/>
  <c r="C207" i="1"/>
  <c r="H206" i="1"/>
  <c r="G206" i="1"/>
  <c r="F206" i="1"/>
  <c r="E206" i="1"/>
  <c r="D206" i="1"/>
  <c r="C206" i="1"/>
  <c r="H205" i="1"/>
  <c r="G205" i="1"/>
  <c r="F205" i="1"/>
  <c r="E205" i="1"/>
  <c r="D205" i="1"/>
  <c r="C205" i="1"/>
  <c r="H204" i="1"/>
  <c r="G204" i="1"/>
  <c r="F204" i="1"/>
  <c r="E204" i="1"/>
  <c r="D204" i="1"/>
  <c r="C204" i="1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G97" i="1"/>
  <c r="F97" i="1"/>
  <c r="E97" i="1"/>
  <c r="D97" i="1"/>
  <c r="C97" i="1"/>
  <c r="B97" i="1"/>
  <c r="G86" i="1"/>
  <c r="F86" i="1"/>
  <c r="E86" i="1"/>
  <c r="D86" i="1"/>
  <c r="C86" i="1"/>
  <c r="B86" i="1"/>
  <c r="G59" i="1"/>
  <c r="F59" i="1"/>
  <c r="E59" i="1"/>
  <c r="D59" i="1"/>
  <c r="C59" i="1"/>
  <c r="B59" i="1"/>
  <c r="G46" i="1"/>
  <c r="F46" i="1"/>
  <c r="E46" i="1"/>
  <c r="D46" i="1"/>
  <c r="D60" i="1" s="1"/>
  <c r="C46" i="1"/>
  <c r="B46" i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G7" i="1"/>
  <c r="F7" i="1"/>
  <c r="E7" i="1"/>
  <c r="C7" i="1"/>
  <c r="B7" i="1"/>
  <c r="G4" i="1"/>
  <c r="F4" i="1"/>
  <c r="F10" i="1" s="1"/>
  <c r="F12" i="1" s="1"/>
  <c r="F65" i="1" s="1"/>
  <c r="F77" i="1" s="1"/>
  <c r="E4" i="1"/>
  <c r="E10" i="1" s="1"/>
  <c r="E12" i="1" s="1"/>
  <c r="E65" i="1" s="1"/>
  <c r="E77" i="1" s="1"/>
  <c r="D4" i="1"/>
  <c r="C4" i="1"/>
  <c r="B4" i="1"/>
  <c r="M19" i="3"/>
  <c r="L19" i="3"/>
  <c r="J19" i="3"/>
  <c r="N18" i="3"/>
  <c r="M18" i="3"/>
  <c r="L18" i="3"/>
  <c r="K18" i="3"/>
  <c r="N16" i="3"/>
  <c r="M16" i="3"/>
  <c r="L16" i="3"/>
  <c r="K16" i="3"/>
  <c r="J16" i="3"/>
  <c r="N15" i="3"/>
  <c r="M15" i="3"/>
  <c r="L15" i="3"/>
  <c r="K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N7" i="3"/>
  <c r="N4" i="3"/>
  <c r="L4" i="3"/>
  <c r="K4" i="3"/>
  <c r="E19" i="3"/>
  <c r="D19" i="3"/>
  <c r="I10" i="3"/>
  <c r="B4" i="3"/>
  <c r="N19" i="3" l="1"/>
  <c r="G16" i="3"/>
  <c r="J7" i="3"/>
  <c r="L6" i="3"/>
  <c r="I6" i="3"/>
  <c r="G5" i="3"/>
  <c r="G6" i="3" s="1"/>
  <c r="M6" i="3"/>
  <c r="N6" i="3"/>
  <c r="K7" i="3"/>
  <c r="G7" i="3"/>
  <c r="L7" i="3"/>
  <c r="E219" i="3"/>
  <c r="F211" i="3"/>
  <c r="B219" i="3"/>
  <c r="C219" i="3"/>
  <c r="H217" i="3"/>
  <c r="C216" i="3"/>
  <c r="C205" i="3"/>
  <c r="C206" i="3" s="1"/>
  <c r="D209" i="3"/>
  <c r="E206" i="3"/>
  <c r="F206" i="3"/>
  <c r="G199" i="3"/>
  <c r="H200" i="3"/>
  <c r="C202" i="3"/>
  <c r="C204" i="3" s="1"/>
  <c r="G188" i="3"/>
  <c r="E196" i="3"/>
  <c r="C196" i="3"/>
  <c r="B188" i="3"/>
  <c r="D157" i="3"/>
  <c r="B151" i="3"/>
  <c r="B152" i="3" s="1"/>
  <c r="C155" i="3"/>
  <c r="L202" i="3"/>
  <c r="M203" i="3"/>
  <c r="J215" i="3"/>
  <c r="J216" i="3" s="1"/>
  <c r="J200" i="3"/>
  <c r="G211" i="3"/>
  <c r="I217" i="3"/>
  <c r="J217" i="3" s="1"/>
  <c r="K217" i="3" s="1"/>
  <c r="L217" i="3" s="1"/>
  <c r="M217" i="3" s="1"/>
  <c r="N217" i="3" s="1"/>
  <c r="B220" i="3"/>
  <c r="B199" i="3"/>
  <c r="B200" i="3" s="1"/>
  <c r="K202" i="3"/>
  <c r="K201" i="3" s="1"/>
  <c r="E210" i="3"/>
  <c r="H211" i="3"/>
  <c r="C220" i="3"/>
  <c r="C199" i="3"/>
  <c r="G205" i="3"/>
  <c r="F210" i="3"/>
  <c r="I211" i="3"/>
  <c r="J211" i="3" s="1"/>
  <c r="B214" i="3"/>
  <c r="D220" i="3"/>
  <c r="D199" i="3"/>
  <c r="D200" i="3" s="1"/>
  <c r="H205" i="3"/>
  <c r="G210" i="3"/>
  <c r="C214" i="3"/>
  <c r="E220" i="3"/>
  <c r="E199" i="3"/>
  <c r="I205" i="3"/>
  <c r="H210" i="3"/>
  <c r="D214" i="3"/>
  <c r="F220" i="3"/>
  <c r="F199" i="3"/>
  <c r="I210" i="3"/>
  <c r="E214" i="3"/>
  <c r="G220" i="3"/>
  <c r="F214" i="3"/>
  <c r="H220" i="3"/>
  <c r="B207" i="3"/>
  <c r="G214" i="3"/>
  <c r="I220" i="3"/>
  <c r="J220" i="3" s="1"/>
  <c r="J218" i="3" s="1"/>
  <c r="H214" i="3"/>
  <c r="D207" i="3"/>
  <c r="I214" i="3"/>
  <c r="B217" i="3"/>
  <c r="C157" i="3"/>
  <c r="D171" i="3"/>
  <c r="D173" i="3" s="1"/>
  <c r="F188" i="3"/>
  <c r="H156" i="3"/>
  <c r="E186" i="3"/>
  <c r="I148" i="3"/>
  <c r="I150" i="3" s="1"/>
  <c r="L150" i="3"/>
  <c r="M150" i="3" s="1"/>
  <c r="N150" i="3" s="1"/>
  <c r="I175" i="3"/>
  <c r="I177" i="3" s="1"/>
  <c r="E7" i="3"/>
  <c r="E10" i="3"/>
  <c r="E13" i="3"/>
  <c r="E16" i="3"/>
  <c r="I74" i="3"/>
  <c r="I80" i="3"/>
  <c r="I90" i="3"/>
  <c r="I101" i="3"/>
  <c r="I125" i="3"/>
  <c r="I127" i="3" s="1"/>
  <c r="I136" i="3"/>
  <c r="I142" i="3"/>
  <c r="E148" i="3"/>
  <c r="E150" i="3" s="1"/>
  <c r="I151" i="3"/>
  <c r="I153" i="3" s="1"/>
  <c r="J153" i="3" s="1"/>
  <c r="K153" i="3" s="1"/>
  <c r="L153" i="3" s="1"/>
  <c r="M153" i="3" s="1"/>
  <c r="N153" i="3" s="1"/>
  <c r="G166" i="3"/>
  <c r="H171" i="3"/>
  <c r="H173" i="3" s="1"/>
  <c r="K175" i="3"/>
  <c r="E179" i="3"/>
  <c r="E181" i="3" s="1"/>
  <c r="G186" i="3"/>
  <c r="E190" i="3"/>
  <c r="F148" i="3"/>
  <c r="F150" i="3" s="1"/>
  <c r="B157" i="3"/>
  <c r="F181" i="3"/>
  <c r="I186" i="3"/>
  <c r="C193" i="3"/>
  <c r="D155" i="3"/>
  <c r="F159" i="3"/>
  <c r="H162" i="3"/>
  <c r="E165" i="3"/>
  <c r="K179" i="3"/>
  <c r="C186" i="3"/>
  <c r="G190" i="3"/>
  <c r="D193" i="3"/>
  <c r="H196" i="3"/>
  <c r="B145" i="3"/>
  <c r="B146" i="3" s="1"/>
  <c r="F165" i="3"/>
  <c r="B177" i="3"/>
  <c r="J178" i="3"/>
  <c r="E193" i="3"/>
  <c r="F155" i="3"/>
  <c r="C162" i="3"/>
  <c r="G165" i="3"/>
  <c r="C177" i="3"/>
  <c r="I190" i="3"/>
  <c r="F193" i="3"/>
  <c r="G156" i="3"/>
  <c r="E162" i="3"/>
  <c r="K171" i="3"/>
  <c r="B182" i="3"/>
  <c r="B183" i="3" s="1"/>
  <c r="F190" i="3"/>
  <c r="H193" i="3"/>
  <c r="K174" i="3"/>
  <c r="C159" i="3"/>
  <c r="F162" i="3"/>
  <c r="H166" i="3"/>
  <c r="G179" i="3"/>
  <c r="G181" i="3" s="1"/>
  <c r="C182" i="3"/>
  <c r="B150" i="3"/>
  <c r="I156" i="3"/>
  <c r="D159" i="3"/>
  <c r="F175" i="3"/>
  <c r="F177" i="3" s="1"/>
  <c r="D182" i="3"/>
  <c r="G194" i="3"/>
  <c r="G145" i="3"/>
  <c r="D148" i="3"/>
  <c r="D150" i="3" s="1"/>
  <c r="E159" i="3"/>
  <c r="C168" i="3"/>
  <c r="C169" i="3" s="1"/>
  <c r="I181" i="3"/>
  <c r="H194" i="3"/>
  <c r="H145" i="3"/>
  <c r="B7" i="3"/>
  <c r="G77" i="3"/>
  <c r="G111" i="3"/>
  <c r="G121" i="3"/>
  <c r="H163" i="3"/>
  <c r="D188" i="3"/>
  <c r="I194" i="3"/>
  <c r="J194" i="3" s="1"/>
  <c r="K194" i="3" s="1"/>
  <c r="L194" i="3" s="1"/>
  <c r="M194" i="3" s="1"/>
  <c r="N194" i="3" s="1"/>
  <c r="L175" i="3"/>
  <c r="M176" i="3"/>
  <c r="L174" i="3"/>
  <c r="M172" i="3"/>
  <c r="L171" i="3"/>
  <c r="K178" i="3"/>
  <c r="L180" i="3"/>
  <c r="E168" i="3"/>
  <c r="F168" i="3"/>
  <c r="F182" i="3"/>
  <c r="B186" i="3"/>
  <c r="H188" i="3"/>
  <c r="D168" i="3"/>
  <c r="G168" i="3"/>
  <c r="G182" i="3"/>
  <c r="I188" i="3"/>
  <c r="J188" i="3" s="1"/>
  <c r="H168" i="3"/>
  <c r="H182" i="3"/>
  <c r="D186" i="3"/>
  <c r="B196" i="3"/>
  <c r="E197" i="3"/>
  <c r="I168" i="3"/>
  <c r="I182" i="3"/>
  <c r="H187" i="3"/>
  <c r="F197" i="3"/>
  <c r="H186" i="3"/>
  <c r="D190" i="3"/>
  <c r="F196" i="3"/>
  <c r="I197" i="3"/>
  <c r="J197" i="3" s="1"/>
  <c r="J170" i="3"/>
  <c r="H191" i="3"/>
  <c r="I191" i="3"/>
  <c r="B194" i="3"/>
  <c r="M149" i="3"/>
  <c r="L148" i="3"/>
  <c r="K147" i="3"/>
  <c r="K145" i="3" s="1"/>
  <c r="I152" i="3"/>
  <c r="H153" i="3"/>
  <c r="C146" i="3"/>
  <c r="C151" i="3"/>
  <c r="E157" i="3"/>
  <c r="D162" i="3"/>
  <c r="D146" i="3"/>
  <c r="D151" i="3"/>
  <c r="F157" i="3"/>
  <c r="E146" i="3"/>
  <c r="E151" i="3"/>
  <c r="G157" i="3"/>
  <c r="I163" i="3"/>
  <c r="J163" i="3" s="1"/>
  <c r="K163" i="3" s="1"/>
  <c r="L163" i="3" s="1"/>
  <c r="M163" i="3" s="1"/>
  <c r="N163" i="3" s="1"/>
  <c r="F151" i="3"/>
  <c r="B155" i="3"/>
  <c r="H157" i="3"/>
  <c r="G146" i="3"/>
  <c r="G151" i="3"/>
  <c r="F156" i="3"/>
  <c r="I157" i="3"/>
  <c r="J157" i="3" s="1"/>
  <c r="B160" i="3"/>
  <c r="C165" i="3"/>
  <c r="C148" i="3"/>
  <c r="C150" i="3" s="1"/>
  <c r="G160" i="3"/>
  <c r="I160" i="3"/>
  <c r="H148" i="3"/>
  <c r="H150" i="3" s="1"/>
  <c r="G159" i="3"/>
  <c r="D77" i="3"/>
  <c r="B21" i="3"/>
  <c r="I21" i="3"/>
  <c r="I78" i="3" s="1"/>
  <c r="J78" i="3" s="1"/>
  <c r="K78" i="3" s="1"/>
  <c r="L78" i="3" s="1"/>
  <c r="M78" i="3" s="1"/>
  <c r="N78" i="3" s="1"/>
  <c r="E9" i="3"/>
  <c r="K59" i="3"/>
  <c r="F9" i="3"/>
  <c r="H9" i="3"/>
  <c r="H13" i="3"/>
  <c r="H16" i="3"/>
  <c r="J62" i="3"/>
  <c r="G10" i="3"/>
  <c r="G19" i="3"/>
  <c r="F21" i="3"/>
  <c r="F163" i="3" s="1"/>
  <c r="D72" i="3"/>
  <c r="D128" i="3"/>
  <c r="E21" i="3"/>
  <c r="E166" i="3" s="1"/>
  <c r="D59" i="3"/>
  <c r="D61" i="3" s="1"/>
  <c r="C52" i="3"/>
  <c r="D108" i="3"/>
  <c r="C86" i="3"/>
  <c r="C88" i="3" s="1"/>
  <c r="C132" i="3"/>
  <c r="I59" i="3"/>
  <c r="I61" i="3" s="1"/>
  <c r="I70" i="3"/>
  <c r="I77" i="3"/>
  <c r="I94" i="3"/>
  <c r="I105" i="3"/>
  <c r="I121" i="3"/>
  <c r="I123" i="3" s="1"/>
  <c r="E15" i="3"/>
  <c r="H59" i="3"/>
  <c r="H61" i="3" s="1"/>
  <c r="H86" i="3"/>
  <c r="H88" i="3" s="1"/>
  <c r="H94" i="3"/>
  <c r="H96" i="3" s="1"/>
  <c r="H105" i="3"/>
  <c r="H139" i="3"/>
  <c r="E132" i="3"/>
  <c r="B19" i="3"/>
  <c r="I12" i="3"/>
  <c r="C77" i="3"/>
  <c r="I7" i="3"/>
  <c r="I9" i="3"/>
  <c r="I13" i="3"/>
  <c r="I15" i="3"/>
  <c r="F97" i="3"/>
  <c r="H70" i="3"/>
  <c r="G94" i="3"/>
  <c r="G96" i="3" s="1"/>
  <c r="H6" i="3"/>
  <c r="G4" i="3"/>
  <c r="G15" i="3"/>
  <c r="G59" i="3"/>
  <c r="G61" i="3" s="1"/>
  <c r="F111" i="3"/>
  <c r="F139" i="3"/>
  <c r="B13" i="3"/>
  <c r="H19" i="3"/>
  <c r="B16" i="3"/>
  <c r="D121" i="3"/>
  <c r="D123" i="3" s="1"/>
  <c r="D132" i="3"/>
  <c r="H15" i="3"/>
  <c r="B86" i="3"/>
  <c r="K90" i="3"/>
  <c r="G105" i="3"/>
  <c r="B6" i="3"/>
  <c r="B103" i="3"/>
  <c r="B127" i="3"/>
  <c r="B134" i="3"/>
  <c r="I92" i="3"/>
  <c r="I114" i="3"/>
  <c r="J120" i="3"/>
  <c r="H55" i="3"/>
  <c r="H63" i="3"/>
  <c r="H65" i="3" s="1"/>
  <c r="H74" i="3"/>
  <c r="H80" i="3"/>
  <c r="H90" i="3"/>
  <c r="H92" i="3" s="1"/>
  <c r="H101" i="3"/>
  <c r="H125" i="3"/>
  <c r="H136" i="3"/>
  <c r="H7" i="3"/>
  <c r="B10" i="3"/>
  <c r="F63" i="3"/>
  <c r="F65" i="3" s="1"/>
  <c r="F74" i="3"/>
  <c r="F72" i="3"/>
  <c r="F103" i="3"/>
  <c r="B18" i="3"/>
  <c r="H10" i="3"/>
  <c r="E52" i="3"/>
  <c r="E90" i="3"/>
  <c r="E92" i="3" s="1"/>
  <c r="E101" i="3"/>
  <c r="E125" i="3"/>
  <c r="E127" i="3" s="1"/>
  <c r="E128" i="3"/>
  <c r="E130" i="3" s="1"/>
  <c r="K125" i="3"/>
  <c r="D74" i="3"/>
  <c r="D101" i="3"/>
  <c r="D142" i="3"/>
  <c r="B12" i="3"/>
  <c r="C74" i="3"/>
  <c r="C72" i="3"/>
  <c r="E55" i="3"/>
  <c r="E57" i="3" s="1"/>
  <c r="E63" i="3"/>
  <c r="E65" i="3" s="1"/>
  <c r="H109" i="3"/>
  <c r="K63" i="3"/>
  <c r="K62" i="3" s="1"/>
  <c r="I18" i="3"/>
  <c r="F117" i="3"/>
  <c r="F119" i="3" s="1"/>
  <c r="F125" i="3"/>
  <c r="F127" i="3" s="1"/>
  <c r="F136" i="3"/>
  <c r="F142" i="3"/>
  <c r="F66" i="3"/>
  <c r="F68" i="3" s="1"/>
  <c r="I52" i="3"/>
  <c r="C12" i="3"/>
  <c r="H18" i="3"/>
  <c r="H12" i="3"/>
  <c r="C125" i="3"/>
  <c r="C127" i="3" s="1"/>
  <c r="I137" i="3"/>
  <c r="F7" i="3"/>
  <c r="F10" i="3"/>
  <c r="F12" i="3"/>
  <c r="F19" i="3"/>
  <c r="K86" i="3"/>
  <c r="G123" i="3"/>
  <c r="D21" i="3"/>
  <c r="D137" i="3" s="1"/>
  <c r="G74" i="3"/>
  <c r="J18" i="3"/>
  <c r="E4" i="3"/>
  <c r="D7" i="3"/>
  <c r="D10" i="3"/>
  <c r="E12" i="3"/>
  <c r="D16" i="3"/>
  <c r="E18" i="3"/>
  <c r="C21" i="3"/>
  <c r="C6" i="3"/>
  <c r="C9" i="3"/>
  <c r="C15" i="3"/>
  <c r="I57" i="3"/>
  <c r="H121" i="3"/>
  <c r="H132" i="3"/>
  <c r="F52" i="3"/>
  <c r="J9" i="3"/>
  <c r="F55" i="3"/>
  <c r="F57" i="3" s="1"/>
  <c r="K117" i="3"/>
  <c r="K121" i="3"/>
  <c r="G83" i="3"/>
  <c r="B57" i="3"/>
  <c r="B66" i="3"/>
  <c r="B67" i="3" s="1"/>
  <c r="G21" i="3"/>
  <c r="J58" i="3"/>
  <c r="E94" i="3"/>
  <c r="E96" i="3" s="1"/>
  <c r="E111" i="3"/>
  <c r="E139" i="3"/>
  <c r="J15" i="3"/>
  <c r="G55" i="3"/>
  <c r="G57" i="3" s="1"/>
  <c r="G63" i="3"/>
  <c r="G65" i="3" s="1"/>
  <c r="D86" i="3"/>
  <c r="D88" i="3" s="1"/>
  <c r="D94" i="3"/>
  <c r="D96" i="3" s="1"/>
  <c r="C139" i="3"/>
  <c r="B133" i="3"/>
  <c r="E78" i="3"/>
  <c r="E117" i="3"/>
  <c r="E119" i="3" s="1"/>
  <c r="D13" i="3"/>
  <c r="K55" i="3"/>
  <c r="E61" i="3"/>
  <c r="L61" i="3"/>
  <c r="M61" i="3" s="1"/>
  <c r="N61" i="3" s="1"/>
  <c r="I96" i="3"/>
  <c r="I71" i="3"/>
  <c r="B52" i="3"/>
  <c r="B53" i="3" s="1"/>
  <c r="B96" i="3"/>
  <c r="D136" i="3"/>
  <c r="D63" i="3"/>
  <c r="D65" i="3" s="1"/>
  <c r="H108" i="3"/>
  <c r="I83" i="3"/>
  <c r="B114" i="3"/>
  <c r="B115" i="3" s="1"/>
  <c r="G9" i="3"/>
  <c r="F108" i="3"/>
  <c r="F13" i="3"/>
  <c r="D66" i="3"/>
  <c r="D80" i="3"/>
  <c r="G70" i="3"/>
  <c r="D52" i="3"/>
  <c r="D53" i="3" s="1"/>
  <c r="I111" i="3"/>
  <c r="I132" i="3"/>
  <c r="I139" i="3"/>
  <c r="E6" i="3"/>
  <c r="F6" i="3"/>
  <c r="F18" i="3"/>
  <c r="E80" i="3"/>
  <c r="D105" i="3"/>
  <c r="G142" i="3"/>
  <c r="H103" i="3"/>
  <c r="H123" i="3"/>
  <c r="G18" i="3"/>
  <c r="D111" i="3"/>
  <c r="H78" i="3"/>
  <c r="B128" i="3"/>
  <c r="B129" i="3" s="1"/>
  <c r="D70" i="3"/>
  <c r="G52" i="3"/>
  <c r="G53" i="3" s="1"/>
  <c r="E86" i="3"/>
  <c r="E88" i="3" s="1"/>
  <c r="F132" i="3"/>
  <c r="E108" i="3"/>
  <c r="D15" i="3"/>
  <c r="H81" i="3"/>
  <c r="C117" i="3"/>
  <c r="C119" i="3" s="1"/>
  <c r="H52" i="3"/>
  <c r="B81" i="3"/>
  <c r="E123" i="3"/>
  <c r="H130" i="3"/>
  <c r="F15" i="3"/>
  <c r="B88" i="3"/>
  <c r="G125" i="3"/>
  <c r="G127" i="3" s="1"/>
  <c r="I63" i="3"/>
  <c r="I65" i="3" s="1"/>
  <c r="B102" i="3"/>
  <c r="C112" i="3"/>
  <c r="I109" i="3"/>
  <c r="J109" i="3" s="1"/>
  <c r="K109" i="3" s="1"/>
  <c r="L109" i="3" s="1"/>
  <c r="M109" i="3" s="1"/>
  <c r="N109" i="3" s="1"/>
  <c r="B119" i="3"/>
  <c r="D12" i="3"/>
  <c r="D18" i="3"/>
  <c r="B74" i="3"/>
  <c r="F90" i="3"/>
  <c r="F92" i="3" s="1"/>
  <c r="F4" i="3"/>
  <c r="D55" i="3"/>
  <c r="D57" i="3" s="1"/>
  <c r="F88" i="3"/>
  <c r="J89" i="3"/>
  <c r="G92" i="3"/>
  <c r="H114" i="3"/>
  <c r="H115" i="3" s="1"/>
  <c r="H127" i="3"/>
  <c r="H143" i="3"/>
  <c r="H57" i="3"/>
  <c r="D4" i="3"/>
  <c r="F61" i="3"/>
  <c r="F96" i="3"/>
  <c r="I108" i="3"/>
  <c r="E74" i="3"/>
  <c r="G117" i="3"/>
  <c r="G119" i="3" s="1"/>
  <c r="H142" i="3"/>
  <c r="D134" i="3"/>
  <c r="E140" i="3"/>
  <c r="C140" i="3"/>
  <c r="E136" i="3"/>
  <c r="I133" i="3"/>
  <c r="H133" i="3"/>
  <c r="H134" i="3"/>
  <c r="F128" i="3"/>
  <c r="F129" i="3" s="1"/>
  <c r="J124" i="3"/>
  <c r="G114" i="3"/>
  <c r="F114" i="3"/>
  <c r="E114" i="3"/>
  <c r="D114" i="3"/>
  <c r="C114" i="3"/>
  <c r="C121" i="3"/>
  <c r="C123" i="3" s="1"/>
  <c r="I117" i="3"/>
  <c r="I119" i="3" s="1"/>
  <c r="J116" i="3"/>
  <c r="H111" i="3"/>
  <c r="G103" i="3"/>
  <c r="C111" i="3"/>
  <c r="B111" i="3"/>
  <c r="B112" i="3"/>
  <c r="C108" i="3"/>
  <c r="E97" i="3"/>
  <c r="F98" i="3" s="1"/>
  <c r="D97" i="3"/>
  <c r="D98" i="3" s="1"/>
  <c r="C105" i="3"/>
  <c r="F101" i="3"/>
  <c r="D103" i="3"/>
  <c r="E103" i="3"/>
  <c r="B101" i="3"/>
  <c r="B97" i="3"/>
  <c r="B98" i="3" s="1"/>
  <c r="C101" i="3"/>
  <c r="F83" i="3"/>
  <c r="D83" i="3"/>
  <c r="C83" i="3"/>
  <c r="B83" i="3"/>
  <c r="B84" i="3" s="1"/>
  <c r="C94" i="3"/>
  <c r="C96" i="3" s="1"/>
  <c r="D90" i="3"/>
  <c r="D92" i="3" s="1"/>
  <c r="H83" i="3"/>
  <c r="E83" i="3"/>
  <c r="B90" i="3"/>
  <c r="B92" i="3" s="1"/>
  <c r="C90" i="3"/>
  <c r="C92" i="3" s="1"/>
  <c r="I86" i="3"/>
  <c r="I88" i="3" s="1"/>
  <c r="G86" i="3"/>
  <c r="G88" i="3" s="1"/>
  <c r="C102" i="3"/>
  <c r="H140" i="3"/>
  <c r="E72" i="3"/>
  <c r="B72" i="3"/>
  <c r="C66" i="3"/>
  <c r="E70" i="3"/>
  <c r="B71" i="3"/>
  <c r="C63" i="3"/>
  <c r="C65" i="3" s="1"/>
  <c r="B63" i="3"/>
  <c r="B65" i="3" s="1"/>
  <c r="C59" i="3"/>
  <c r="C61" i="3" s="1"/>
  <c r="C55" i="3"/>
  <c r="C57" i="3" s="1"/>
  <c r="M122" i="3"/>
  <c r="L121" i="3"/>
  <c r="M118" i="3"/>
  <c r="L117" i="3"/>
  <c r="L126" i="3"/>
  <c r="C128" i="3"/>
  <c r="E134" i="3"/>
  <c r="D139" i="3"/>
  <c r="G140" i="3"/>
  <c r="F134" i="3"/>
  <c r="G134" i="3"/>
  <c r="I140" i="3"/>
  <c r="J140" i="3" s="1"/>
  <c r="K140" i="3" s="1"/>
  <c r="L140" i="3" s="1"/>
  <c r="M140" i="3" s="1"/>
  <c r="N140" i="3" s="1"/>
  <c r="B143" i="3"/>
  <c r="B132" i="3"/>
  <c r="E133" i="3"/>
  <c r="G139" i="3"/>
  <c r="C143" i="3"/>
  <c r="G128" i="3"/>
  <c r="I134" i="3"/>
  <c r="J134" i="3" s="1"/>
  <c r="B137" i="3"/>
  <c r="G133" i="3"/>
  <c r="B142" i="3"/>
  <c r="I128" i="3"/>
  <c r="C142" i="3"/>
  <c r="D117" i="3"/>
  <c r="D119" i="3" s="1"/>
  <c r="B121" i="3"/>
  <c r="B123" i="3" s="1"/>
  <c r="G132" i="3"/>
  <c r="C136" i="3"/>
  <c r="E142" i="3"/>
  <c r="I143" i="3"/>
  <c r="J143" i="3" s="1"/>
  <c r="H117" i="3"/>
  <c r="H119" i="3" s="1"/>
  <c r="F121" i="3"/>
  <c r="F123" i="3" s="1"/>
  <c r="D125" i="3"/>
  <c r="D127" i="3" s="1"/>
  <c r="G136" i="3"/>
  <c r="M91" i="3"/>
  <c r="L90" i="3"/>
  <c r="M87" i="3"/>
  <c r="L86" i="3"/>
  <c r="L94" i="3"/>
  <c r="M95" i="3"/>
  <c r="J85" i="3"/>
  <c r="K94" i="3"/>
  <c r="K93" i="3" s="1"/>
  <c r="G97" i="3"/>
  <c r="I103" i="3"/>
  <c r="J103" i="3" s="1"/>
  <c r="H97" i="3"/>
  <c r="C106" i="3"/>
  <c r="E112" i="3"/>
  <c r="I97" i="3"/>
  <c r="H102" i="3"/>
  <c r="I102" i="3"/>
  <c r="E106" i="3"/>
  <c r="H112" i="3"/>
  <c r="I112" i="3"/>
  <c r="J112" i="3" s="1"/>
  <c r="C99" i="3"/>
  <c r="H106" i="3"/>
  <c r="I106" i="3"/>
  <c r="B109" i="3"/>
  <c r="M56" i="3"/>
  <c r="L55" i="3"/>
  <c r="N60" i="3"/>
  <c r="N59" i="3" s="1"/>
  <c r="L59" i="3"/>
  <c r="E66" i="3"/>
  <c r="G72" i="3"/>
  <c r="J54" i="3"/>
  <c r="H72" i="3"/>
  <c r="L64" i="3"/>
  <c r="G66" i="3"/>
  <c r="C70" i="3"/>
  <c r="I72" i="3"/>
  <c r="J72" i="3" s="1"/>
  <c r="B75" i="3"/>
  <c r="H66" i="3"/>
  <c r="E81" i="3"/>
  <c r="I66" i="3"/>
  <c r="H71" i="3"/>
  <c r="C80" i="3"/>
  <c r="G75" i="3"/>
  <c r="F80" i="3"/>
  <c r="I81" i="3"/>
  <c r="J81" i="3" s="1"/>
  <c r="H75" i="3"/>
  <c r="I75" i="3"/>
  <c r="B78" i="3"/>
  <c r="I19" i="3"/>
  <c r="C18" i="3"/>
  <c r="I16" i="3"/>
  <c r="G13" i="3"/>
  <c r="D9" i="3"/>
  <c r="D6" i="3"/>
  <c r="F99" i="1"/>
  <c r="C4" i="3"/>
  <c r="C7" i="3"/>
  <c r="C10" i="3"/>
  <c r="C13" i="3"/>
  <c r="C16" i="3"/>
  <c r="C19" i="3"/>
  <c r="E99" i="1"/>
  <c r="B10" i="1"/>
  <c r="B12" i="1" s="1"/>
  <c r="B65" i="1" s="1"/>
  <c r="B77" i="1" s="1"/>
  <c r="B99" i="1" s="1"/>
  <c r="B101" i="1" s="1"/>
  <c r="C10" i="1"/>
  <c r="C12" i="1" s="1"/>
  <c r="C65" i="1" s="1"/>
  <c r="C77" i="1" s="1"/>
  <c r="C99" i="1" s="1"/>
  <c r="G10" i="1"/>
  <c r="G12" i="1" s="1"/>
  <c r="G65" i="1" s="1"/>
  <c r="G77" i="1" s="1"/>
  <c r="G99" i="1" s="1"/>
  <c r="B60" i="1"/>
  <c r="C60" i="1"/>
  <c r="E60" i="1"/>
  <c r="F60" i="1"/>
  <c r="G60" i="1"/>
  <c r="D10" i="1"/>
  <c r="D12" i="1" s="1"/>
  <c r="D65" i="1" s="1"/>
  <c r="D77" i="1" s="1"/>
  <c r="D99" i="1" s="1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C207" i="3" l="1"/>
  <c r="D206" i="3"/>
  <c r="D183" i="3"/>
  <c r="C184" i="3"/>
  <c r="I169" i="3"/>
  <c r="F169" i="3"/>
  <c r="B153" i="3"/>
  <c r="K199" i="3"/>
  <c r="L201" i="3"/>
  <c r="M202" i="3"/>
  <c r="N203" i="3"/>
  <c r="N202" i="3" s="1"/>
  <c r="G200" i="3"/>
  <c r="F200" i="3"/>
  <c r="G207" i="3"/>
  <c r="G206" i="3"/>
  <c r="C200" i="3"/>
  <c r="J208" i="3"/>
  <c r="K211" i="3"/>
  <c r="I207" i="3"/>
  <c r="J207" i="3" s="1"/>
  <c r="I206" i="3"/>
  <c r="E200" i="3"/>
  <c r="J219" i="3"/>
  <c r="K220" i="3"/>
  <c r="H207" i="3"/>
  <c r="H206" i="3"/>
  <c r="C191" i="3"/>
  <c r="B191" i="3"/>
  <c r="C194" i="3"/>
  <c r="D194" i="3"/>
  <c r="C75" i="3"/>
  <c r="C68" i="3"/>
  <c r="D68" i="3"/>
  <c r="G78" i="3"/>
  <c r="G197" i="3"/>
  <c r="G163" i="3"/>
  <c r="G187" i="3"/>
  <c r="C183" i="3"/>
  <c r="C197" i="3"/>
  <c r="C187" i="3"/>
  <c r="C166" i="3"/>
  <c r="C163" i="3"/>
  <c r="C156" i="3"/>
  <c r="C137" i="3"/>
  <c r="E75" i="3"/>
  <c r="E163" i="3"/>
  <c r="B156" i="3"/>
  <c r="E137" i="3"/>
  <c r="K116" i="3"/>
  <c r="H53" i="3"/>
  <c r="B140" i="3"/>
  <c r="E129" i="3"/>
  <c r="E156" i="3"/>
  <c r="G191" i="3"/>
  <c r="D197" i="3"/>
  <c r="B163" i="3"/>
  <c r="F160" i="3"/>
  <c r="E191" i="3"/>
  <c r="E109" i="3"/>
  <c r="F133" i="3"/>
  <c r="F109" i="3"/>
  <c r="C115" i="3"/>
  <c r="I166" i="3"/>
  <c r="J166" i="3" s="1"/>
  <c r="J165" i="3" s="1"/>
  <c r="B166" i="3"/>
  <c r="B184" i="3"/>
  <c r="G169" i="3"/>
  <c r="F187" i="3"/>
  <c r="I187" i="3"/>
  <c r="D169" i="3"/>
  <c r="B197" i="3"/>
  <c r="E194" i="3"/>
  <c r="F194" i="3"/>
  <c r="D191" i="3"/>
  <c r="D187" i="3"/>
  <c r="E187" i="3"/>
  <c r="D156" i="3"/>
  <c r="B187" i="3"/>
  <c r="F166" i="3"/>
  <c r="F191" i="3"/>
  <c r="D166" i="3"/>
  <c r="D160" i="3"/>
  <c r="E183" i="3"/>
  <c r="D184" i="3"/>
  <c r="E160" i="3"/>
  <c r="C160" i="3"/>
  <c r="D163" i="3"/>
  <c r="E184" i="3"/>
  <c r="G184" i="3"/>
  <c r="G183" i="3"/>
  <c r="I183" i="3"/>
  <c r="I184" i="3"/>
  <c r="J184" i="3" s="1"/>
  <c r="K184" i="3" s="1"/>
  <c r="L184" i="3" s="1"/>
  <c r="M184" i="3" s="1"/>
  <c r="N184" i="3" s="1"/>
  <c r="F184" i="3"/>
  <c r="F183" i="3"/>
  <c r="E169" i="3"/>
  <c r="L179" i="3"/>
  <c r="L178" i="3" s="1"/>
  <c r="M180" i="3"/>
  <c r="J168" i="3"/>
  <c r="K170" i="3"/>
  <c r="N172" i="3"/>
  <c r="N171" i="3" s="1"/>
  <c r="M171" i="3"/>
  <c r="K188" i="3"/>
  <c r="J196" i="3"/>
  <c r="K197" i="3"/>
  <c r="H183" i="3"/>
  <c r="H184" i="3"/>
  <c r="H169" i="3"/>
  <c r="N176" i="3"/>
  <c r="N175" i="3" s="1"/>
  <c r="M175" i="3"/>
  <c r="M174" i="3" s="1"/>
  <c r="N174" i="3" s="1"/>
  <c r="G153" i="3"/>
  <c r="G152" i="3"/>
  <c r="K166" i="3"/>
  <c r="F153" i="3"/>
  <c r="F152" i="3"/>
  <c r="C152" i="3"/>
  <c r="C153" i="3"/>
  <c r="H146" i="3"/>
  <c r="H152" i="3"/>
  <c r="F146" i="3"/>
  <c r="E153" i="3"/>
  <c r="E152" i="3"/>
  <c r="I146" i="3"/>
  <c r="K157" i="3"/>
  <c r="D152" i="3"/>
  <c r="D153" i="3"/>
  <c r="L147" i="3"/>
  <c r="L145" i="3" s="1"/>
  <c r="J161" i="3"/>
  <c r="J162" i="3" s="1"/>
  <c r="J151" i="3"/>
  <c r="J146" i="3"/>
  <c r="N149" i="3"/>
  <c r="N148" i="3" s="1"/>
  <c r="M148" i="3"/>
  <c r="D112" i="3"/>
  <c r="B130" i="3"/>
  <c r="F140" i="3"/>
  <c r="F78" i="3"/>
  <c r="K120" i="3"/>
  <c r="L120" i="3" s="1"/>
  <c r="F137" i="3"/>
  <c r="K89" i="3"/>
  <c r="F75" i="3"/>
  <c r="D102" i="3"/>
  <c r="F71" i="3"/>
  <c r="D140" i="3"/>
  <c r="F53" i="3"/>
  <c r="F106" i="3"/>
  <c r="F143" i="3"/>
  <c r="B106" i="3"/>
  <c r="B68" i="3"/>
  <c r="E71" i="3"/>
  <c r="E143" i="3"/>
  <c r="F102" i="3"/>
  <c r="K58" i="3"/>
  <c r="F81" i="3"/>
  <c r="F112" i="3"/>
  <c r="L89" i="3"/>
  <c r="E102" i="3"/>
  <c r="F99" i="3"/>
  <c r="D75" i="3"/>
  <c r="C53" i="3"/>
  <c r="D106" i="3"/>
  <c r="D143" i="3"/>
  <c r="D129" i="3"/>
  <c r="D81" i="3"/>
  <c r="D109" i="3"/>
  <c r="K124" i="3"/>
  <c r="I53" i="3"/>
  <c r="D71" i="3"/>
  <c r="D133" i="3"/>
  <c r="I115" i="3"/>
  <c r="G102" i="3"/>
  <c r="G137" i="3"/>
  <c r="D115" i="3"/>
  <c r="C81" i="3"/>
  <c r="G106" i="3"/>
  <c r="C71" i="3"/>
  <c r="L93" i="3"/>
  <c r="H84" i="3"/>
  <c r="G115" i="3"/>
  <c r="D130" i="3"/>
  <c r="G112" i="3"/>
  <c r="C109" i="3"/>
  <c r="E53" i="3"/>
  <c r="D78" i="3"/>
  <c r="C78" i="3"/>
  <c r="C84" i="3"/>
  <c r="G71" i="3"/>
  <c r="C67" i="3"/>
  <c r="M59" i="3"/>
  <c r="G84" i="3"/>
  <c r="C133" i="3"/>
  <c r="G81" i="3"/>
  <c r="D67" i="3"/>
  <c r="G109" i="3"/>
  <c r="G143" i="3"/>
  <c r="F115" i="3"/>
  <c r="E99" i="3"/>
  <c r="D99" i="3"/>
  <c r="L58" i="3"/>
  <c r="F130" i="3"/>
  <c r="E115" i="3"/>
  <c r="J114" i="3"/>
  <c r="J115" i="3" s="1"/>
  <c r="E98" i="3"/>
  <c r="C98" i="3"/>
  <c r="B99" i="3"/>
  <c r="D84" i="3"/>
  <c r="E84" i="3"/>
  <c r="F84" i="3"/>
  <c r="I84" i="3"/>
  <c r="L116" i="3"/>
  <c r="M121" i="3"/>
  <c r="N122" i="3"/>
  <c r="N121" i="3" s="1"/>
  <c r="K134" i="3"/>
  <c r="I129" i="3"/>
  <c r="I130" i="3"/>
  <c r="J130" i="3" s="1"/>
  <c r="C129" i="3"/>
  <c r="C130" i="3"/>
  <c r="J142" i="3"/>
  <c r="K143" i="3"/>
  <c r="L125" i="3"/>
  <c r="L124" i="3" s="1"/>
  <c r="M126" i="3"/>
  <c r="G130" i="3"/>
  <c r="H129" i="3"/>
  <c r="G129" i="3"/>
  <c r="N118" i="3"/>
  <c r="N117" i="3" s="1"/>
  <c r="M117" i="3"/>
  <c r="K103" i="3"/>
  <c r="M94" i="3"/>
  <c r="N95" i="3"/>
  <c r="N94" i="3" s="1"/>
  <c r="J111" i="3"/>
  <c r="K112" i="3"/>
  <c r="G99" i="3"/>
  <c r="G98" i="3"/>
  <c r="I99" i="3"/>
  <c r="J99" i="3" s="1"/>
  <c r="K99" i="3" s="1"/>
  <c r="L99" i="3" s="1"/>
  <c r="M99" i="3" s="1"/>
  <c r="N99" i="3" s="1"/>
  <c r="I98" i="3"/>
  <c r="H99" i="3"/>
  <c r="H98" i="3"/>
  <c r="J83" i="3"/>
  <c r="K85" i="3"/>
  <c r="N87" i="3"/>
  <c r="N86" i="3" s="1"/>
  <c r="M86" i="3"/>
  <c r="N91" i="3"/>
  <c r="N90" i="3" s="1"/>
  <c r="M90" i="3"/>
  <c r="L63" i="3"/>
  <c r="L62" i="3" s="1"/>
  <c r="M64" i="3"/>
  <c r="G68" i="3"/>
  <c r="G67" i="3"/>
  <c r="J52" i="3"/>
  <c r="K54" i="3"/>
  <c r="J80" i="3"/>
  <c r="K81" i="3"/>
  <c r="I68" i="3"/>
  <c r="J68" i="3" s="1"/>
  <c r="K68" i="3" s="1"/>
  <c r="L68" i="3" s="1"/>
  <c r="M68" i="3" s="1"/>
  <c r="N68" i="3" s="1"/>
  <c r="I67" i="3"/>
  <c r="E68" i="3"/>
  <c r="F67" i="3"/>
  <c r="E67" i="3"/>
  <c r="K72" i="3"/>
  <c r="N56" i="3"/>
  <c r="N55" i="3" s="1"/>
  <c r="M55" i="3"/>
  <c r="H68" i="3"/>
  <c r="H67" i="3"/>
  <c r="D18" i="1"/>
  <c r="C100" i="1"/>
  <c r="C101" i="1" s="1"/>
  <c r="D100" i="1" s="1"/>
  <c r="D101" i="1" s="1"/>
  <c r="B102" i="1"/>
  <c r="B18" i="1"/>
  <c r="C18" i="1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I41" i="3"/>
  <c r="J41" i="3" s="1"/>
  <c r="K41" i="3" s="1"/>
  <c r="H41" i="3"/>
  <c r="G41" i="3"/>
  <c r="F41" i="3"/>
  <c r="E41" i="3"/>
  <c r="D41" i="3"/>
  <c r="C41" i="3"/>
  <c r="B41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J31" i="3"/>
  <c r="B32" i="3"/>
  <c r="J27" i="3"/>
  <c r="B28" i="3"/>
  <c r="B24" i="3"/>
  <c r="J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64" i="3" l="1"/>
  <c r="J154" i="3" s="1"/>
  <c r="K219" i="3"/>
  <c r="L220" i="3"/>
  <c r="L199" i="3"/>
  <c r="M201" i="3"/>
  <c r="K207" i="3"/>
  <c r="L207" i="3" s="1"/>
  <c r="M207" i="3" s="1"/>
  <c r="N207" i="3" s="1"/>
  <c r="J205" i="3"/>
  <c r="L211" i="3"/>
  <c r="K215" i="3"/>
  <c r="K216" i="3" s="1"/>
  <c r="K200" i="3"/>
  <c r="K218" i="3"/>
  <c r="K208" i="3" s="1"/>
  <c r="J209" i="3"/>
  <c r="J210" i="3"/>
  <c r="M120" i="3"/>
  <c r="M58" i="3"/>
  <c r="N58" i="3" s="1"/>
  <c r="M93" i="3"/>
  <c r="N93" i="3" s="1"/>
  <c r="L188" i="3"/>
  <c r="K168" i="3"/>
  <c r="L170" i="3"/>
  <c r="M179" i="3"/>
  <c r="M178" i="3" s="1"/>
  <c r="N180" i="3"/>
  <c r="N179" i="3" s="1"/>
  <c r="K196" i="3"/>
  <c r="L197" i="3"/>
  <c r="J192" i="3"/>
  <c r="J193" i="3" s="1"/>
  <c r="J182" i="3"/>
  <c r="J169" i="3"/>
  <c r="J195" i="3"/>
  <c r="J185" i="3" s="1"/>
  <c r="J155" i="3"/>
  <c r="K161" i="3"/>
  <c r="K162" i="3" s="1"/>
  <c r="K151" i="3"/>
  <c r="K146" i="3"/>
  <c r="K164" i="3"/>
  <c r="K154" i="3" s="1"/>
  <c r="J152" i="3"/>
  <c r="J158" i="3"/>
  <c r="M147" i="3"/>
  <c r="M145" i="3" s="1"/>
  <c r="K165" i="3"/>
  <c r="L166" i="3"/>
  <c r="L157" i="3"/>
  <c r="M89" i="3"/>
  <c r="N89" i="3" s="1"/>
  <c r="K114" i="3"/>
  <c r="K138" i="3" s="1"/>
  <c r="N120" i="3"/>
  <c r="B30" i="3"/>
  <c r="J138" i="3"/>
  <c r="J139" i="3" s="1"/>
  <c r="J141" i="3"/>
  <c r="J131" i="3" s="1"/>
  <c r="J132" i="3" s="1"/>
  <c r="K142" i="3"/>
  <c r="L143" i="3"/>
  <c r="M125" i="3"/>
  <c r="M124" i="3" s="1"/>
  <c r="N126" i="3"/>
  <c r="N125" i="3" s="1"/>
  <c r="K130" i="3"/>
  <c r="L130" i="3" s="1"/>
  <c r="M130" i="3" s="1"/>
  <c r="N130" i="3" s="1"/>
  <c r="J128" i="3"/>
  <c r="L134" i="3"/>
  <c r="L114" i="3"/>
  <c r="M116" i="3"/>
  <c r="L103" i="3"/>
  <c r="K83" i="3"/>
  <c r="L85" i="3"/>
  <c r="K111" i="3"/>
  <c r="L112" i="3"/>
  <c r="J110" i="3"/>
  <c r="J100" i="3" s="1"/>
  <c r="J107" i="3"/>
  <c r="J108" i="3" s="1"/>
  <c r="J97" i="3"/>
  <c r="J84" i="3"/>
  <c r="K52" i="3"/>
  <c r="L54" i="3"/>
  <c r="L72" i="3"/>
  <c r="J76" i="3"/>
  <c r="J77" i="3" s="1"/>
  <c r="J66" i="3"/>
  <c r="J53" i="3"/>
  <c r="J79" i="3"/>
  <c r="J69" i="3" s="1"/>
  <c r="K80" i="3"/>
  <c r="L81" i="3"/>
  <c r="M63" i="3"/>
  <c r="M62" i="3" s="1"/>
  <c r="N64" i="3"/>
  <c r="N63" i="3" s="1"/>
  <c r="C102" i="1"/>
  <c r="D102" i="1"/>
  <c r="E100" i="1"/>
  <c r="E101" i="1" s="1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J156" i="3" s="1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7" i="1"/>
  <c r="I180" i="1" s="1"/>
  <c r="I181" i="1" s="1"/>
  <c r="H177" i="1"/>
  <c r="H180" i="1" s="1"/>
  <c r="H181" i="1" s="1"/>
  <c r="G181" i="1"/>
  <c r="F181" i="1"/>
  <c r="E181" i="1"/>
  <c r="D181" i="1"/>
  <c r="C181" i="1"/>
  <c r="B181" i="1"/>
  <c r="I166" i="1"/>
  <c r="I168" i="1" s="1"/>
  <c r="H166" i="1"/>
  <c r="H168" i="1" s="1"/>
  <c r="H169" i="1" s="1"/>
  <c r="H170" i="1" s="1"/>
  <c r="H130" i="1"/>
  <c r="I130" i="1"/>
  <c r="I155" i="1"/>
  <c r="I158" i="1" s="1"/>
  <c r="I159" i="1" s="1"/>
  <c r="H155" i="1"/>
  <c r="H158" i="1" s="1"/>
  <c r="H159" i="1" s="1"/>
  <c r="G159" i="1"/>
  <c r="F159" i="1"/>
  <c r="E159" i="1"/>
  <c r="D159" i="1"/>
  <c r="C159" i="1"/>
  <c r="B159" i="1"/>
  <c r="M220" i="3" l="1"/>
  <c r="L219" i="3"/>
  <c r="J206" i="3"/>
  <c r="J212" i="3"/>
  <c r="L215" i="3"/>
  <c r="L216" i="3" s="1"/>
  <c r="L200" i="3"/>
  <c r="L205" i="3"/>
  <c r="L218" i="3"/>
  <c r="K205" i="3"/>
  <c r="K209" i="3"/>
  <c r="K210" i="3"/>
  <c r="M199" i="3"/>
  <c r="N201" i="3"/>
  <c r="N199" i="3" s="1"/>
  <c r="L208" i="3"/>
  <c r="M211" i="3"/>
  <c r="K141" i="3"/>
  <c r="K131" i="3" s="1"/>
  <c r="N178" i="3"/>
  <c r="K115" i="3"/>
  <c r="J186" i="3"/>
  <c r="J187" i="3"/>
  <c r="J183" i="3"/>
  <c r="J189" i="3"/>
  <c r="M197" i="3"/>
  <c r="L196" i="3"/>
  <c r="K192" i="3"/>
  <c r="K193" i="3" s="1"/>
  <c r="K182" i="3"/>
  <c r="K195" i="3"/>
  <c r="K185" i="3" s="1"/>
  <c r="K169" i="3"/>
  <c r="L168" i="3"/>
  <c r="M170" i="3"/>
  <c r="M188" i="3"/>
  <c r="J160" i="3"/>
  <c r="J159" i="3"/>
  <c r="M166" i="3"/>
  <c r="L165" i="3"/>
  <c r="L161" i="3"/>
  <c r="L162" i="3" s="1"/>
  <c r="L151" i="3"/>
  <c r="L146" i="3"/>
  <c r="L164" i="3"/>
  <c r="L154" i="3" s="1"/>
  <c r="M157" i="3"/>
  <c r="K152" i="3"/>
  <c r="K158" i="3"/>
  <c r="N147" i="3"/>
  <c r="N145" i="3" s="1"/>
  <c r="K155" i="3"/>
  <c r="N62" i="3"/>
  <c r="N124" i="3"/>
  <c r="K139" i="3"/>
  <c r="J133" i="3"/>
  <c r="M134" i="3"/>
  <c r="K132" i="3"/>
  <c r="L138" i="3"/>
  <c r="L139" i="3" s="1"/>
  <c r="L128" i="3"/>
  <c r="L115" i="3"/>
  <c r="L141" i="3"/>
  <c r="L131" i="3" s="1"/>
  <c r="K128" i="3"/>
  <c r="M143" i="3"/>
  <c r="L142" i="3"/>
  <c r="J129" i="3"/>
  <c r="J135" i="3"/>
  <c r="M114" i="3"/>
  <c r="N116" i="3"/>
  <c r="J101" i="3"/>
  <c r="J102" i="3"/>
  <c r="J98" i="3"/>
  <c r="J104" i="3"/>
  <c r="M112" i="3"/>
  <c r="L111" i="3"/>
  <c r="L83" i="3"/>
  <c r="M85" i="3"/>
  <c r="K107" i="3"/>
  <c r="K108" i="3" s="1"/>
  <c r="K97" i="3"/>
  <c r="K84" i="3"/>
  <c r="K110" i="3"/>
  <c r="K100" i="3" s="1"/>
  <c r="M103" i="3"/>
  <c r="M72" i="3"/>
  <c r="K76" i="3"/>
  <c r="K77" i="3" s="1"/>
  <c r="K66" i="3"/>
  <c r="K53" i="3"/>
  <c r="K79" i="3"/>
  <c r="K69" i="3" s="1"/>
  <c r="J67" i="3"/>
  <c r="J73" i="3"/>
  <c r="L52" i="3"/>
  <c r="M54" i="3"/>
  <c r="M81" i="3"/>
  <c r="L80" i="3"/>
  <c r="J70" i="3"/>
  <c r="J71" i="3"/>
  <c r="E102" i="1"/>
  <c r="F100" i="1"/>
  <c r="F101" i="1" s="1"/>
  <c r="I169" i="1"/>
  <c r="I170" i="1" s="1"/>
  <c r="B170" i="1"/>
  <c r="I36" i="3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K156" i="3" s="1"/>
  <c r="C170" i="1"/>
  <c r="D170" i="1"/>
  <c r="G170" i="1"/>
  <c r="E170" i="1"/>
  <c r="F170" i="1"/>
  <c r="I124" i="1"/>
  <c r="H124" i="1"/>
  <c r="I120" i="1"/>
  <c r="H120" i="1"/>
  <c r="I116" i="1"/>
  <c r="H116" i="1"/>
  <c r="H112" i="1"/>
  <c r="G37" i="3"/>
  <c r="E37" i="3"/>
  <c r="D37" i="3"/>
  <c r="I112" i="1"/>
  <c r="I50" i="3" s="1"/>
  <c r="J50" i="3" s="1"/>
  <c r="I144" i="1"/>
  <c r="I147" i="1" s="1"/>
  <c r="H144" i="1"/>
  <c r="H147" i="1" s="1"/>
  <c r="N211" i="3" l="1"/>
  <c r="L206" i="3"/>
  <c r="L212" i="3"/>
  <c r="J214" i="3"/>
  <c r="J213" i="3"/>
  <c r="N215" i="3"/>
  <c r="N200" i="3"/>
  <c r="N205" i="3"/>
  <c r="N220" i="3"/>
  <c r="N219" i="3" s="1"/>
  <c r="M219" i="3"/>
  <c r="L209" i="3"/>
  <c r="L210" i="3"/>
  <c r="M215" i="3"/>
  <c r="M216" i="3" s="1"/>
  <c r="M200" i="3"/>
  <c r="M205" i="3"/>
  <c r="M218" i="3"/>
  <c r="M208" i="3" s="1"/>
  <c r="K206" i="3"/>
  <c r="K212" i="3"/>
  <c r="K133" i="3"/>
  <c r="K186" i="3"/>
  <c r="K187" i="3"/>
  <c r="K183" i="3"/>
  <c r="K189" i="3"/>
  <c r="N188" i="3"/>
  <c r="M168" i="3"/>
  <c r="N170" i="3"/>
  <c r="N168" i="3" s="1"/>
  <c r="L192" i="3"/>
  <c r="L193" i="3" s="1"/>
  <c r="L182" i="3"/>
  <c r="L169" i="3"/>
  <c r="L195" i="3"/>
  <c r="L185" i="3" s="1"/>
  <c r="N197" i="3"/>
  <c r="N196" i="3" s="1"/>
  <c r="M196" i="3"/>
  <c r="J191" i="3"/>
  <c r="J190" i="3"/>
  <c r="K160" i="3"/>
  <c r="K159" i="3"/>
  <c r="N157" i="3"/>
  <c r="N161" i="3"/>
  <c r="N151" i="3"/>
  <c r="N146" i="3"/>
  <c r="M161" i="3"/>
  <c r="M162" i="3" s="1"/>
  <c r="M151" i="3"/>
  <c r="M146" i="3"/>
  <c r="M164" i="3"/>
  <c r="M154" i="3" s="1"/>
  <c r="L155" i="3"/>
  <c r="L152" i="3"/>
  <c r="L158" i="3"/>
  <c r="N166" i="3"/>
  <c r="N165" i="3" s="1"/>
  <c r="M165" i="3"/>
  <c r="N114" i="3"/>
  <c r="N115" i="3" s="1"/>
  <c r="L132" i="3"/>
  <c r="M138" i="3"/>
  <c r="M139" i="3" s="1"/>
  <c r="M128" i="3"/>
  <c r="M115" i="3"/>
  <c r="M141" i="3"/>
  <c r="M131" i="3" s="1"/>
  <c r="N134" i="3"/>
  <c r="J137" i="3"/>
  <c r="J136" i="3"/>
  <c r="N143" i="3"/>
  <c r="N142" i="3" s="1"/>
  <c r="M142" i="3"/>
  <c r="K129" i="3"/>
  <c r="K135" i="3"/>
  <c r="L129" i="3"/>
  <c r="L135" i="3"/>
  <c r="N103" i="3"/>
  <c r="K101" i="3"/>
  <c r="K102" i="3"/>
  <c r="M83" i="3"/>
  <c r="N85" i="3"/>
  <c r="N83" i="3" s="1"/>
  <c r="L107" i="3"/>
  <c r="L108" i="3" s="1"/>
  <c r="L97" i="3"/>
  <c r="L84" i="3"/>
  <c r="L110" i="3"/>
  <c r="L100" i="3" s="1"/>
  <c r="N112" i="3"/>
  <c r="N111" i="3" s="1"/>
  <c r="M111" i="3"/>
  <c r="K98" i="3"/>
  <c r="K104" i="3"/>
  <c r="J106" i="3"/>
  <c r="J105" i="3"/>
  <c r="N72" i="3"/>
  <c r="N81" i="3"/>
  <c r="N80" i="3" s="1"/>
  <c r="M80" i="3"/>
  <c r="M52" i="3"/>
  <c r="N54" i="3"/>
  <c r="N52" i="3" s="1"/>
  <c r="J74" i="3"/>
  <c r="J75" i="3"/>
  <c r="L76" i="3"/>
  <c r="L77" i="3" s="1"/>
  <c r="L66" i="3"/>
  <c r="L53" i="3"/>
  <c r="L79" i="3"/>
  <c r="L69" i="3" s="1"/>
  <c r="K70" i="3"/>
  <c r="K71" i="3"/>
  <c r="K67" i="3"/>
  <c r="K73" i="3"/>
  <c r="F102" i="1"/>
  <c r="G100" i="1"/>
  <c r="G101" i="1" s="1"/>
  <c r="G102" i="1" s="1"/>
  <c r="H50" i="3"/>
  <c r="H22" i="3"/>
  <c r="H47" i="3"/>
  <c r="H40" i="3"/>
  <c r="H44" i="3"/>
  <c r="C50" i="3"/>
  <c r="C40" i="3"/>
  <c r="C22" i="3"/>
  <c r="C44" i="3"/>
  <c r="C47" i="3"/>
  <c r="J49" i="3"/>
  <c r="K50" i="3"/>
  <c r="K48" i="3" s="1"/>
  <c r="K38" i="3" s="1"/>
  <c r="J48" i="3"/>
  <c r="J38" i="3" s="1"/>
  <c r="D40" i="3"/>
  <c r="D50" i="3"/>
  <c r="D44" i="3"/>
  <c r="D22" i="3"/>
  <c r="D47" i="3"/>
  <c r="B22" i="3"/>
  <c r="B47" i="3"/>
  <c r="B50" i="3"/>
  <c r="B40" i="3"/>
  <c r="B44" i="3"/>
  <c r="E50" i="3"/>
  <c r="E22" i="3"/>
  <c r="E44" i="3"/>
  <c r="E47" i="3"/>
  <c r="E40" i="3"/>
  <c r="B37" i="3"/>
  <c r="F50" i="3"/>
  <c r="F22" i="3"/>
  <c r="F44" i="3"/>
  <c r="F40" i="3"/>
  <c r="F47" i="3"/>
  <c r="H37" i="3"/>
  <c r="G44" i="3"/>
  <c r="G47" i="3"/>
  <c r="G22" i="3"/>
  <c r="G50" i="3"/>
  <c r="G40" i="3"/>
  <c r="F37" i="3"/>
  <c r="N41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L133" i="3" s="1"/>
  <c r="M28" i="3"/>
  <c r="M27" i="3" s="1"/>
  <c r="N29" i="3"/>
  <c r="N28" i="3" s="1"/>
  <c r="H129" i="1"/>
  <c r="H136" i="1" s="1"/>
  <c r="H137" i="1" s="1"/>
  <c r="I129" i="1"/>
  <c r="N208" i="3" l="1"/>
  <c r="N209" i="3" s="1"/>
  <c r="N218" i="3"/>
  <c r="N216" i="3"/>
  <c r="L214" i="3"/>
  <c r="L213" i="3"/>
  <c r="M206" i="3"/>
  <c r="M212" i="3"/>
  <c r="K214" i="3"/>
  <c r="K213" i="3"/>
  <c r="M209" i="3"/>
  <c r="M210" i="3"/>
  <c r="N206" i="3"/>
  <c r="L156" i="3"/>
  <c r="L186" i="3"/>
  <c r="L187" i="3"/>
  <c r="L183" i="3"/>
  <c r="L189" i="3"/>
  <c r="N192" i="3"/>
  <c r="N182" i="3"/>
  <c r="N169" i="3"/>
  <c r="N195" i="3"/>
  <c r="N185" i="3" s="1"/>
  <c r="M192" i="3"/>
  <c r="M193" i="3" s="1"/>
  <c r="M182" i="3"/>
  <c r="M169" i="3"/>
  <c r="M195" i="3"/>
  <c r="M185" i="3" s="1"/>
  <c r="K191" i="3"/>
  <c r="K190" i="3"/>
  <c r="M155" i="3"/>
  <c r="M156" i="3"/>
  <c r="M152" i="3"/>
  <c r="M158" i="3"/>
  <c r="L160" i="3"/>
  <c r="L159" i="3"/>
  <c r="N164" i="3"/>
  <c r="N154" i="3" s="1"/>
  <c r="N158" i="3" s="1"/>
  <c r="N152" i="3"/>
  <c r="N162" i="3"/>
  <c r="N128" i="3"/>
  <c r="N129" i="3" s="1"/>
  <c r="N138" i="3"/>
  <c r="N139" i="3" s="1"/>
  <c r="M132" i="3"/>
  <c r="N141" i="3"/>
  <c r="N131" i="3"/>
  <c r="K137" i="3"/>
  <c r="K136" i="3"/>
  <c r="L137" i="3"/>
  <c r="L136" i="3"/>
  <c r="M129" i="3"/>
  <c r="M135" i="3"/>
  <c r="M107" i="3"/>
  <c r="M108" i="3" s="1"/>
  <c r="M97" i="3"/>
  <c r="M84" i="3"/>
  <c r="M110" i="3"/>
  <c r="M100" i="3" s="1"/>
  <c r="K106" i="3"/>
  <c r="K105" i="3"/>
  <c r="L98" i="3"/>
  <c r="L104" i="3"/>
  <c r="N107" i="3"/>
  <c r="N97" i="3"/>
  <c r="N84" i="3"/>
  <c r="N110" i="3"/>
  <c r="N100" i="3"/>
  <c r="L101" i="3"/>
  <c r="L102" i="3"/>
  <c r="L67" i="3"/>
  <c r="L73" i="3"/>
  <c r="L70" i="3"/>
  <c r="L71" i="3"/>
  <c r="K75" i="3"/>
  <c r="K74" i="3"/>
  <c r="N76" i="3"/>
  <c r="N66" i="3"/>
  <c r="N53" i="3"/>
  <c r="N79" i="3"/>
  <c r="N69" i="3" s="1"/>
  <c r="M76" i="3"/>
  <c r="M77" i="3" s="1"/>
  <c r="M66" i="3"/>
  <c r="M53" i="3"/>
  <c r="M79" i="3"/>
  <c r="M69" i="3" s="1"/>
  <c r="L50" i="3"/>
  <c r="L48" i="3" s="1"/>
  <c r="L38" i="3" s="1"/>
  <c r="K49" i="3"/>
  <c r="N31" i="3"/>
  <c r="K47" i="3"/>
  <c r="J45" i="3"/>
  <c r="J46" i="3" s="1"/>
  <c r="K37" i="3"/>
  <c r="J35" i="3"/>
  <c r="J36" i="3" s="1"/>
  <c r="L22" i="3"/>
  <c r="N27" i="3"/>
  <c r="M21" i="3"/>
  <c r="M133" i="3" s="1"/>
  <c r="E137" i="1"/>
  <c r="G137" i="1"/>
  <c r="D137" i="1"/>
  <c r="F137" i="1"/>
  <c r="I136" i="1"/>
  <c r="B137" i="1" s="1"/>
  <c r="C137" i="1"/>
  <c r="H97" i="1"/>
  <c r="I97" i="1"/>
  <c r="H86" i="1"/>
  <c r="I86" i="1"/>
  <c r="H59" i="1"/>
  <c r="I59" i="1"/>
  <c r="H46" i="1"/>
  <c r="I46" i="1"/>
  <c r="H31" i="1"/>
  <c r="H37" i="1" s="1"/>
  <c r="I31" i="1"/>
  <c r="I37" i="1" s="1"/>
  <c r="H7" i="1"/>
  <c r="I7" i="1"/>
  <c r="H4" i="1"/>
  <c r="I4" i="1"/>
  <c r="I10" i="1" s="1"/>
  <c r="N212" i="3" l="1"/>
  <c r="N214" i="3" s="1"/>
  <c r="N210" i="3"/>
  <c r="M214" i="3"/>
  <c r="M213" i="3"/>
  <c r="N186" i="3"/>
  <c r="N193" i="3"/>
  <c r="M186" i="3"/>
  <c r="M187" i="3"/>
  <c r="M183" i="3"/>
  <c r="M189" i="3"/>
  <c r="N183" i="3"/>
  <c r="N189" i="3"/>
  <c r="L191" i="3"/>
  <c r="L190" i="3"/>
  <c r="N159" i="3"/>
  <c r="N155" i="3"/>
  <c r="M160" i="3"/>
  <c r="M159" i="3"/>
  <c r="N135" i="3"/>
  <c r="N136" i="3" s="1"/>
  <c r="M136" i="3"/>
  <c r="M137" i="3"/>
  <c r="N132" i="3"/>
  <c r="N108" i="3"/>
  <c r="L106" i="3"/>
  <c r="L105" i="3"/>
  <c r="M98" i="3"/>
  <c r="M104" i="3"/>
  <c r="N98" i="3"/>
  <c r="N104" i="3"/>
  <c r="M101" i="3"/>
  <c r="M102" i="3"/>
  <c r="N101" i="3"/>
  <c r="M70" i="3"/>
  <c r="M71" i="3"/>
  <c r="N70" i="3"/>
  <c r="M67" i="3"/>
  <c r="M73" i="3"/>
  <c r="N67" i="3"/>
  <c r="N73" i="3"/>
  <c r="N77" i="3"/>
  <c r="L75" i="3"/>
  <c r="L74" i="3"/>
  <c r="N21" i="3"/>
  <c r="N22" i="3" s="1"/>
  <c r="H60" i="1"/>
  <c r="H61" i="1" s="1"/>
  <c r="H10" i="1"/>
  <c r="H148" i="1" s="1"/>
  <c r="L47" i="3"/>
  <c r="K45" i="3"/>
  <c r="K46" i="3" s="1"/>
  <c r="M50" i="3"/>
  <c r="L49" i="3"/>
  <c r="B61" i="1"/>
  <c r="E61" i="1"/>
  <c r="J42" i="3"/>
  <c r="L37" i="3"/>
  <c r="K35" i="3"/>
  <c r="M22" i="3"/>
  <c r="E20" i="1"/>
  <c r="E148" i="1"/>
  <c r="F20" i="1"/>
  <c r="F148" i="1"/>
  <c r="I12" i="1"/>
  <c r="I20" i="1" s="1"/>
  <c r="I148" i="1"/>
  <c r="B20" i="1"/>
  <c r="B148" i="1"/>
  <c r="C20" i="1"/>
  <c r="C148" i="1"/>
  <c r="D20" i="1"/>
  <c r="D148" i="1"/>
  <c r="F61" i="1"/>
  <c r="I60" i="1"/>
  <c r="I61" i="1" s="1"/>
  <c r="G61" i="1"/>
  <c r="C61" i="1"/>
  <c r="D61" i="1"/>
  <c r="N213" i="3" l="1"/>
  <c r="N187" i="3"/>
  <c r="N156" i="3"/>
  <c r="N160" i="3"/>
  <c r="N191" i="3"/>
  <c r="N190" i="3"/>
  <c r="M190" i="3"/>
  <c r="M191" i="3"/>
  <c r="N133" i="3"/>
  <c r="N137" i="3"/>
  <c r="N71" i="3"/>
  <c r="N102" i="3"/>
  <c r="N106" i="3"/>
  <c r="N105" i="3"/>
  <c r="M105" i="3"/>
  <c r="M106" i="3"/>
  <c r="N75" i="3"/>
  <c r="N74" i="3"/>
  <c r="M75" i="3"/>
  <c r="M74" i="3"/>
  <c r="H12" i="1"/>
  <c r="H20" i="1" s="1"/>
  <c r="N50" i="3"/>
  <c r="M49" i="3"/>
  <c r="K36" i="3"/>
  <c r="K42" i="3"/>
  <c r="J43" i="3"/>
  <c r="J44" i="3"/>
  <c r="M47" i="3"/>
  <c r="L45" i="3"/>
  <c r="L46" i="3" s="1"/>
  <c r="M48" i="3"/>
  <c r="M38" i="3" s="1"/>
  <c r="M37" i="3"/>
  <c r="L35" i="3"/>
  <c r="I65" i="1"/>
  <c r="I77" i="1" s="1"/>
  <c r="I99" i="1" s="1"/>
  <c r="G20" i="1"/>
  <c r="G148" i="1"/>
  <c r="H65" i="1" l="1"/>
  <c r="H77" i="1" s="1"/>
  <c r="H99" i="1" s="1"/>
  <c r="H101" i="1" s="1"/>
  <c r="I100" i="1" s="1"/>
  <c r="I101" i="1" s="1"/>
  <c r="I102" i="1" s="1"/>
  <c r="N47" i="3"/>
  <c r="M45" i="3"/>
  <c r="M46" i="3" s="1"/>
  <c r="K43" i="3"/>
  <c r="K44" i="3"/>
  <c r="L36" i="3"/>
  <c r="L42" i="3"/>
  <c r="N49" i="3"/>
  <c r="N48" i="3"/>
  <c r="N38" i="3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H102" i="1" l="1"/>
  <c r="M42" i="3"/>
  <c r="M44" i="3" s="1"/>
  <c r="N42" i="3"/>
  <c r="L44" i="3"/>
  <c r="L43" i="3"/>
  <c r="N45" i="3"/>
  <c r="N46" i="3" s="1"/>
  <c r="N36" i="3"/>
  <c r="N43" i="3" l="1"/>
  <c r="M43" i="3"/>
  <c r="N44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<sst xmlns="http://schemas.openxmlformats.org/spreadsheetml/2006/main" count="430" uniqueCount="158">
  <si>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</si>
  <si>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</si>
  <si>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</si>
  <si>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</si>
  <si>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</si>
  <si>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</si>
  <si>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</si>
  <si>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</si>
  <si>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</si>
  <si>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</si>
  <si>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</si>
  <si>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</si>
  <si>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</si>
  <si>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</si>
  <si>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</si>
  <si>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</si>
  <si>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</si>
  <si>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</si>
  <si>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</si>
  <si>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</si>
  <si>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</si>
  <si>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</si>
  <si>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</si>
  <si>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</si>
  <si>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</si>
  <si>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</si>
  <si>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</si>
  <si>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</si>
  <si>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</si>
  <si>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</si>
  <si>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</si>
  <si>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</si>
  <si>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</si>
  <si>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</si>
  <si>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</si>
  <si>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</si>
  <si>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</si>
  <si>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</si>
  <si>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</si>
  <si>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</si>
  <si>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</si>
  <si>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</si>
  <si>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</si>
  <si>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</si>
  <si>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</si>
  <si>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</si>
  <si>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</si>
  <si>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</si>
  <si>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</si>
  <si>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</si>
  <si>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</si>
  <si>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</si>
  <si>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</si>
  <si>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</si>
  <si>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</si>
  <si>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</si>
  <si>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</si>
  <si>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</si>
  <si>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</si>
  <si>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</si>
  <si>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</si>
  <si>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</si>
  <si>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</si>
  <si>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</si>
  <si>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</si>
  <si>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</si>
  <si>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</si>
  <si>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</si>
  <si>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</si>
  <si>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</si>
  <si>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</si>
  <si>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</si>
  <si>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</si>
  <si>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</si>
  <si>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</si>
  <si>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</si>
  <si>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</si>
  <si>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</si>
  <si>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</si>
  <si>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</si>
  <si>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</si>
  <si>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</si>
  <si>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</si>
  <si>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</si>
  <si>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</si>
  <si>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</si>
  <si>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</si>
  <si>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</si>
  <si>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</si>
  <si>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</si>
  <si>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</si>
  <si>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</si>
  <si>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</si>
  <si>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</si>
  <si>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</si>
  <si>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</si>
  <si>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</si>
  <si>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</si>
  <si>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</si>
  <si>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</si>
  <si>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</si>
  <si>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</si>
  <si>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</si>
  <si>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</si>
  <si>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</si>
  <si>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</si>
  <si>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</si>
  <si>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</si>
  <si>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</si>
  <si>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</si>
  <si>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</si>
  <si>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</si>
  <si>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</si>
  <si>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</si>
  <si>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</si>
  <si>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</si>
  <si>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</si>
  <si>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</si>
  <si>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</si>
  <si>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</si>
  <si>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</si>
  <si>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</si>
  <si>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</si>
  <si>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</si>
  <si>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</si>
  <si>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</si>
  <si>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</si>
  <si>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</si>
  <si>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</si>
  <si>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</si>
  <si>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</si>
  <si>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</si>
  <si>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</si>
  <si>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</si>
  <si>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</si>
  <si>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</si>
  <si>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</si>
  <si>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</si>
  <si>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</si>
  <si>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</si>
  <si>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</si>
  <si>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</si>
  <si>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</si>
  <si>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</si>
  <si>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</si>
  <si>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</si>
  <si>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</si>
  <si>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</si>
  <si>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</si>
  <si>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</si>
  <si>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</si>
  <si>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</si>
  <si>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</si>
  <si>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Investments in reverse purchase agreements </t>
  </si>
  <si>
    <t>Disposals of property, plant and equipment</t>
  </si>
  <si>
    <t>Repayments on capital lease and other financing obligations</t>
  </si>
  <si>
    <t>Excess tax benefits from share-based payment arrangements</t>
  </si>
  <si>
    <t>Equipment &amp;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</si>
</sst>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7" fontId="0" fillId="0" borderId="0" xfId="0" applyNumberFormat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150</v>
      </c>
    </row>
    <row r="3" spans="1:1" x14ac:dyDescent="0.25">
      <c r="A3" s="20" t="s">
        <v>140</v>
      </c>
    </row>
    <row r="4" spans="1:1" x14ac:dyDescent="0.25">
      <c r="A4" s="20" t="s">
        <v>151</v>
      </c>
    </row>
    <row r="5" spans="1:1" x14ac:dyDescent="0.25">
      <c r="A5" s="38" t="s">
        <v>152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tabSelected="1" workbookViewId="0">
      <pane ySplit="1" topLeftCell="A2" activePane="bottomLeft" state="frozen"/>
      <selection activeCell="C145" sqref="C145"/>
      <selection pane="bottomLeft" activeCell="A2" sqref="A2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570312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f>Historicals!B136</f>
        <v>30601</v>
      </c>
      <c r="C3" s="24">
        <f>Historicals!C136</f>
        <v>32376</v>
      </c>
      <c r="D3" s="24">
        <f>Historicals!D136</f>
        <v>34350</v>
      </c>
      <c r="E3" s="24">
        <f>Historicals!E136</f>
        <v>36397</v>
      </c>
      <c r="F3" s="24">
        <f>Historicals!F136</f>
        <v>39117</v>
      </c>
      <c r="G3" s="24">
        <f>Historicals!G136</f>
        <v>37403</v>
      </c>
      <c r="H3" s="24">
        <f>Historicals!H136</f>
        <v>44538</v>
      </c>
      <c r="I3" s="24">
        <f>Historicals!I136</f>
        <v>46710</v>
      </c>
    </row>
    <row r="4" spans="1:9" s="1" customFormat="1" x14ac:dyDescent="0.25">
      <c r="A4" s="1" t="s">
        <v>4</v>
      </c>
      <c r="B4" s="9">
        <f t="shared" ref="B4:G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ref="H4" si="2">+H2-H3</f>
        <v>0</v>
      </c>
      <c r="I4" s="9">
        <f>+I2-I3</f>
        <v>0</v>
      </c>
    </row>
    <row r="5" spans="1:9" x14ac:dyDescent="0.25">
      <c r="A5" s="11" t="s">
        <v>21</v>
      </c>
      <c r="B5" s="3">
        <f>Historicals!B147+Historicals!B180</f>
        <v>4839</v>
      </c>
      <c r="C5" s="3">
        <f>Historicals!C147+Historicals!C180</f>
        <v>5291</v>
      </c>
      <c r="D5" s="3">
        <f>Historicals!D147+Historicals!D180</f>
        <v>5651</v>
      </c>
      <c r="E5" s="3">
        <f>Historicals!E147+Historicals!E180</f>
        <v>5126</v>
      </c>
      <c r="F5" s="3">
        <f>Historicals!F147+Historicals!F180</f>
        <v>5555</v>
      </c>
      <c r="G5" s="3">
        <f>Historicals!G147+Historicals!G180</f>
        <v>3697</v>
      </c>
      <c r="H5" s="3">
        <f>Historicals!H147+Historicals!H180</f>
        <v>7667</v>
      </c>
      <c r="I5" s="3">
        <f>Historicals!I147+Historicals!I180</f>
        <v>7573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G7" si="3">+B5+B6</f>
        <v>11518</v>
      </c>
      <c r="C7" s="21">
        <f t="shared" si="3"/>
        <v>12482</v>
      </c>
      <c r="D7" s="21">
        <f t="shared" si="3"/>
        <v>12873</v>
      </c>
      <c r="E7" s="21">
        <f t="shared" si="3"/>
        <v>13060</v>
      </c>
      <c r="F7" s="21">
        <f t="shared" si="3"/>
        <v>14504</v>
      </c>
      <c r="G7" s="21">
        <f t="shared" si="3"/>
        <v>13231</v>
      </c>
      <c r="H7" s="21">
        <f t="shared" ref="H7" si="4">+H5+H6</f>
        <v>17578</v>
      </c>
      <c r="I7" s="21">
        <f>+I5+I6</f>
        <v>18527</v>
      </c>
    </row>
    <row r="8" spans="1:9" x14ac:dyDescent="0.25">
      <c r="A8" s="2" t="s">
        <v>24</v>
      </c>
      <c r="B8" s="3">
        <f>Historicals!B180</f>
        <v>606</v>
      </c>
      <c r="C8" s="3">
        <f>Historicals!C180</f>
        <v>649</v>
      </c>
      <c r="D8" s="3">
        <f>Historicals!D180</f>
        <v>706</v>
      </c>
      <c r="E8" s="3">
        <f>Historicals!E180</f>
        <v>747</v>
      </c>
      <c r="F8" s="3">
        <f>Historicals!F180</f>
        <v>705</v>
      </c>
      <c r="G8" s="3">
        <f>Historicals!G180</f>
        <v>721</v>
      </c>
      <c r="H8" s="3">
        <f>Historicals!H180</f>
        <v>744</v>
      </c>
      <c r="I8" s="3">
        <f>Historicals!I180</f>
        <v>717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G10" si="5">+B4-B7-B8-B9</f>
        <v>-12066</v>
      </c>
      <c r="C10" s="5">
        <f t="shared" si="5"/>
        <v>-12991</v>
      </c>
      <c r="D10" s="5">
        <f t="shared" si="5"/>
        <v>-13383</v>
      </c>
      <c r="E10" s="5">
        <f t="shared" si="5"/>
        <v>-13873</v>
      </c>
      <c r="F10" s="5">
        <f t="shared" si="5"/>
        <v>-15131</v>
      </c>
      <c r="G10" s="5">
        <f t="shared" si="5"/>
        <v>-14091</v>
      </c>
      <c r="H10" s="5">
        <f t="shared" ref="H10" si="6">+H4-H7-H8-H9</f>
        <v>-18336</v>
      </c>
      <c r="I10" s="5">
        <f>+I4-I7-I8-I9</f>
        <v>-19063</v>
      </c>
    </row>
    <row r="11" spans="1:9" x14ac:dyDescent="0.25">
      <c r="A11" s="2" t="s">
        <v>26</v>
      </c>
      <c r="B11" s="3">
        <f>Historicals!B147</f>
        <v>4233</v>
      </c>
      <c r="C11" s="3">
        <f>Historicals!C147</f>
        <v>4642</v>
      </c>
      <c r="D11" s="3">
        <f>Historicals!D147</f>
        <v>4945</v>
      </c>
      <c r="E11" s="3">
        <f>Historicals!E147</f>
        <v>4379</v>
      </c>
      <c r="F11" s="3">
        <f>Historicals!F147</f>
        <v>4850</v>
      </c>
      <c r="G11" s="3">
        <f>Historicals!G147</f>
        <v>2976</v>
      </c>
      <c r="H11" s="3">
        <f>Historicals!H147</f>
        <v>6923</v>
      </c>
      <c r="I11" s="3">
        <f>Historicals!I147</f>
        <v>6856</v>
      </c>
    </row>
    <row r="12" spans="1:9" ht="15.75" thickBot="1" x14ac:dyDescent="0.3">
      <c r="A12" s="6" t="s">
        <v>29</v>
      </c>
      <c r="B12" s="7">
        <f t="shared" ref="B12:G12" si="7">+B10-B11</f>
        <v>-16299</v>
      </c>
      <c r="C12" s="7">
        <f t="shared" si="7"/>
        <v>-17633</v>
      </c>
      <c r="D12" s="7">
        <f t="shared" si="7"/>
        <v>-18328</v>
      </c>
      <c r="E12" s="7">
        <f t="shared" si="7"/>
        <v>-18252</v>
      </c>
      <c r="F12" s="7">
        <f t="shared" si="7"/>
        <v>-19981</v>
      </c>
      <c r="G12" s="7">
        <f t="shared" si="7"/>
        <v>-17067</v>
      </c>
      <c r="H12" s="7">
        <f t="shared" ref="H12" si="8">+H10-H11</f>
        <v>-25259</v>
      </c>
      <c r="I12" s="7">
        <f>+I10-I11</f>
        <v>-25919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54">
        <f>Historicals!B169</f>
        <v>963</v>
      </c>
      <c r="C14" s="54">
        <f>Historicals!C169</f>
        <v>1143</v>
      </c>
      <c r="D14" s="54">
        <f>Historicals!D169</f>
        <v>1105</v>
      </c>
      <c r="E14" s="54">
        <f>Historicals!E169</f>
        <v>1028</v>
      </c>
      <c r="F14" s="54">
        <f>Historicals!F169</f>
        <v>1119</v>
      </c>
      <c r="G14" s="54">
        <f>Historicals!G169</f>
        <v>1086</v>
      </c>
      <c r="H14" s="54">
        <f>Historicals!H169</f>
        <v>695</v>
      </c>
      <c r="I14" s="54">
        <f>Historicals!I169</f>
        <v>758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50">
        <f>Historicals!B158</f>
        <v>3011</v>
      </c>
      <c r="C17" s="50">
        <f>Historicals!C158</f>
        <v>3520</v>
      </c>
      <c r="D17" s="50">
        <f>Historicals!D158</f>
        <v>3989</v>
      </c>
      <c r="E17" s="50">
        <f>Historicals!E158</f>
        <v>4454</v>
      </c>
      <c r="F17" s="50">
        <f>Historicals!F158</f>
        <v>4744</v>
      </c>
      <c r="G17" s="50">
        <f>Historicals!G158</f>
        <v>4866</v>
      </c>
      <c r="H17" s="50">
        <f>Historicals!H158</f>
        <v>4904</v>
      </c>
      <c r="I17" s="50">
        <f>Historicals!I158</f>
        <v>4791</v>
      </c>
    </row>
    <row r="18" spans="1:9" x14ac:dyDescent="0.25">
      <c r="A18" s="2" t="s">
        <v>7</v>
      </c>
      <c r="B18" s="50">
        <f>B12/B15</f>
        <v>-8810.27027027027</v>
      </c>
      <c r="C18" s="50">
        <f>C12/C15</f>
        <v>-8163.4259259259252</v>
      </c>
      <c r="D18" s="50">
        <f>D12/D15</f>
        <v>-7301.9920318725108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-12.17</v>
      </c>
      <c r="F20" s="13">
        <f t="shared" si="9"/>
        <v>-14.84</v>
      </c>
      <c r="G20" s="13">
        <f t="shared" si="9"/>
        <v>-12.32</v>
      </c>
      <c r="H20" s="13">
        <f t="shared" si="9"/>
        <v>-19.25</v>
      </c>
      <c r="I20" s="13">
        <f>+ROUND(((I12/I18)-I15),2)</f>
        <v>-19.84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67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5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25">
      <c r="A31" s="4" t="s">
        <v>10</v>
      </c>
      <c r="B31" s="5">
        <f t="shared" ref="B31:G31" si="10">+SUM(B25:B30)</f>
        <v>15976</v>
      </c>
      <c r="C31" s="5">
        <f t="shared" si="10"/>
        <v>15025</v>
      </c>
      <c r="D31" s="5">
        <f t="shared" si="10"/>
        <v>16061</v>
      </c>
      <c r="E31" s="5">
        <f t="shared" si="10"/>
        <v>15134</v>
      </c>
      <c r="F31" s="5">
        <f t="shared" si="10"/>
        <v>16525</v>
      </c>
      <c r="G31" s="5">
        <f t="shared" si="10"/>
        <v>20556</v>
      </c>
      <c r="H31" s="5">
        <f t="shared" ref="H31" si="11">+SUM(H25:H30)</f>
        <v>26291</v>
      </c>
      <c r="I31" s="5">
        <f>+SUM(I25:I30)</f>
        <v>28213</v>
      </c>
    </row>
    <row r="32" spans="1:9" x14ac:dyDescent="0.25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5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3">
        <v>2201</v>
      </c>
      <c r="C36" s="3">
        <v>2422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G37" si="12">+SUM(B31:B36)</f>
        <v>21600</v>
      </c>
      <c r="C37" s="7">
        <f t="shared" si="12"/>
        <v>21379</v>
      </c>
      <c r="D37" s="7">
        <f t="shared" si="12"/>
        <v>23259</v>
      </c>
      <c r="E37" s="7">
        <f t="shared" si="12"/>
        <v>22536</v>
      </c>
      <c r="F37" s="7">
        <f t="shared" si="12"/>
        <v>23717</v>
      </c>
      <c r="G37" s="7">
        <f t="shared" si="12"/>
        <v>31342</v>
      </c>
      <c r="H37" s="7">
        <f t="shared" ref="H37" si="13">+SUM(H31:H36)</f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5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G46" si="14">+SUM(B40:B45)</f>
        <v>6334</v>
      </c>
      <c r="C46" s="5">
        <f t="shared" si="14"/>
        <v>5358</v>
      </c>
      <c r="D46" s="5">
        <f t="shared" si="14"/>
        <v>5474</v>
      </c>
      <c r="E46" s="5">
        <f t="shared" si="14"/>
        <v>6040</v>
      </c>
      <c r="F46" s="5">
        <f t="shared" si="14"/>
        <v>7866</v>
      </c>
      <c r="G46" s="5">
        <f t="shared" si="14"/>
        <v>8284</v>
      </c>
      <c r="H46" s="5">
        <f t="shared" ref="H46" si="15">+SUM(H40:H45)</f>
        <v>9674</v>
      </c>
      <c r="I46" s="5">
        <f>+SUM(I40:I45)</f>
        <v>10730</v>
      </c>
    </row>
    <row r="47" spans="1:9" x14ac:dyDescent="0.25">
      <c r="A47" s="2" t="s">
        <v>49</v>
      </c>
      <c r="B47" s="3">
        <v>1079</v>
      </c>
      <c r="C47" s="3">
        <v>1993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>
        <v>1480</v>
      </c>
      <c r="C48" s="3">
        <v>1770</v>
      </c>
      <c r="D48" s="3">
        <v>1907</v>
      </c>
      <c r="E48" s="3">
        <v>3216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3">
        <v>0</v>
      </c>
      <c r="C49" s="3">
        <v>0</v>
      </c>
      <c r="D49" s="3">
        <v>0</v>
      </c>
      <c r="E49" s="3">
        <v>0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5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25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5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G59" si="16">+SUM(B54:B58)</f>
        <v>12707</v>
      </c>
      <c r="C59" s="5">
        <f t="shared" si="16"/>
        <v>12258</v>
      </c>
      <c r="D59" s="5">
        <f t="shared" si="16"/>
        <v>12407</v>
      </c>
      <c r="E59" s="5">
        <f t="shared" si="16"/>
        <v>9812</v>
      </c>
      <c r="F59" s="5">
        <f t="shared" si="16"/>
        <v>9040</v>
      </c>
      <c r="G59" s="5">
        <f t="shared" si="16"/>
        <v>8055</v>
      </c>
      <c r="H59" s="5">
        <f t="shared" ref="H59" si="17">+SUM(H54:H58)</f>
        <v>12767</v>
      </c>
      <c r="I59" s="5">
        <f>+SUM(I54:I58)</f>
        <v>15281</v>
      </c>
    </row>
    <row r="60" spans="1:9" ht="15.75" thickBot="1" x14ac:dyDescent="0.3">
      <c r="A60" s="6" t="s">
        <v>62</v>
      </c>
      <c r="B60" s="7">
        <f t="shared" ref="B60:G60" si="18">+SUM(B46:B51)+B59</f>
        <v>21600</v>
      </c>
      <c r="C60" s="7">
        <f t="shared" si="18"/>
        <v>21379</v>
      </c>
      <c r="D60" s="7">
        <f t="shared" si="18"/>
        <v>23259</v>
      </c>
      <c r="E60" s="7">
        <f t="shared" si="18"/>
        <v>22536</v>
      </c>
      <c r="F60" s="7">
        <f t="shared" si="18"/>
        <v>23717</v>
      </c>
      <c r="G60" s="7">
        <f t="shared" si="18"/>
        <v>31342</v>
      </c>
      <c r="H60" s="7">
        <f t="shared" ref="H60" si="19">+SUM(H46:H51)+H59</f>
        <v>37740</v>
      </c>
      <c r="I60" s="7">
        <f>+SUM(I46:I51)+I59</f>
        <v>40321</v>
      </c>
    </row>
    <row r="61" spans="1:9" s="12" customFormat="1" ht="15.75" thickTop="1" x14ac:dyDescent="0.25">
      <c r="A61" s="12" t="s">
        <v>3</v>
      </c>
      <c r="B61" s="13">
        <f t="shared" ref="B61:H61" si="20">+B60-B37</f>
        <v>0</v>
      </c>
      <c r="C61" s="13">
        <f t="shared" si="20"/>
        <v>0</v>
      </c>
      <c r="D61" s="13">
        <f t="shared" si="20"/>
        <v>0</v>
      </c>
      <c r="E61" s="13">
        <f t="shared" si="20"/>
        <v>0</v>
      </c>
      <c r="F61" s="13">
        <f t="shared" si="20"/>
        <v>0</v>
      </c>
      <c r="G61" s="13">
        <f t="shared" si="20"/>
        <v>0</v>
      </c>
      <c r="H61" s="13">
        <f t="shared" si="20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x14ac:dyDescent="0.25">
      <c r="A64" s="1" t="s">
        <v>63</v>
      </c>
    </row>
    <row r="65" spans="1:9" s="1" customFormat="1" x14ac:dyDescent="0.25">
      <c r="A65" s="10" t="s">
        <v>64</v>
      </c>
      <c r="B65" s="9">
        <f t="shared" ref="B65:G65" si="21">+B12</f>
        <v>-16299</v>
      </c>
      <c r="C65" s="9">
        <f t="shared" si="21"/>
        <v>-17633</v>
      </c>
      <c r="D65" s="9">
        <f t="shared" si="21"/>
        <v>-18328</v>
      </c>
      <c r="E65" s="9">
        <f t="shared" si="21"/>
        <v>-18252</v>
      </c>
      <c r="F65" s="9">
        <f t="shared" si="21"/>
        <v>-19981</v>
      </c>
      <c r="G65" s="9">
        <f t="shared" si="21"/>
        <v>-17067</v>
      </c>
      <c r="H65" s="9">
        <f>+H12</f>
        <v>-25259</v>
      </c>
      <c r="I65" s="9">
        <f>+I12</f>
        <v>-25919</v>
      </c>
    </row>
    <row r="66" spans="1:9" s="1" customFormat="1" x14ac:dyDescent="0.25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5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5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5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5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G77" si="22">+SUM(B65:B76)</f>
        <v>-14892</v>
      </c>
      <c r="C77" s="26">
        <f t="shared" si="22"/>
        <v>-18297</v>
      </c>
      <c r="D77" s="26">
        <f t="shared" si="22"/>
        <v>-18928</v>
      </c>
      <c r="E77" s="26">
        <f t="shared" si="22"/>
        <v>-15230</v>
      </c>
      <c r="F77" s="26">
        <f t="shared" si="22"/>
        <v>-18107</v>
      </c>
      <c r="G77" s="26">
        <f t="shared" si="22"/>
        <v>-17121</v>
      </c>
      <c r="H77" s="26">
        <f t="shared" ref="H77" si="23">+SUM(H65:H76)</f>
        <v>-24329</v>
      </c>
      <c r="I77" s="26">
        <f>+SUM(I65:I76)</f>
        <v>-26777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">
        <v>153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154</v>
      </c>
      <c r="B84" s="3">
        <v>3</v>
      </c>
      <c r="C84" s="3">
        <v>10</v>
      </c>
      <c r="D84" s="3">
        <v>13</v>
      </c>
      <c r="E84" s="3">
        <v>0</v>
      </c>
      <c r="F84" s="3">
        <v>0</v>
      </c>
      <c r="G84" s="3">
        <v>0</v>
      </c>
      <c r="H84" s="3"/>
      <c r="I84" s="3"/>
    </row>
    <row r="85" spans="1:9" x14ac:dyDescent="0.25">
      <c r="A85" s="2" t="s">
        <v>79</v>
      </c>
      <c r="B85" s="3">
        <v>0</v>
      </c>
      <c r="C85" s="3">
        <v>6</v>
      </c>
      <c r="D85" s="3">
        <v>-34</v>
      </c>
      <c r="E85" s="3">
        <v>-22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G86" si="24">+SUM(B79:B85)</f>
        <v>-175</v>
      </c>
      <c r="C86" s="26">
        <f t="shared" si="24"/>
        <v>-1034</v>
      </c>
      <c r="D86" s="26">
        <f t="shared" si="24"/>
        <v>-1008</v>
      </c>
      <c r="E86" s="26">
        <f t="shared" si="24"/>
        <v>276</v>
      </c>
      <c r="F86" s="26">
        <f t="shared" si="24"/>
        <v>-264</v>
      </c>
      <c r="G86" s="26">
        <f t="shared" si="24"/>
        <v>-1028</v>
      </c>
      <c r="H86" s="26">
        <f t="shared" ref="H86" si="25">+SUM(H79:H85)</f>
        <v>-3800</v>
      </c>
      <c r="I86" s="26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25">
      <c r="A89" s="2" t="s">
        <v>83</v>
      </c>
      <c r="B89" s="3">
        <v>-7</v>
      </c>
      <c r="C89" s="3">
        <v>-106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84</v>
      </c>
      <c r="B90" s="3">
        <v>-63</v>
      </c>
      <c r="C90" s="3">
        <v>-67</v>
      </c>
      <c r="D90" s="3">
        <v>-44</v>
      </c>
      <c r="E90" s="3">
        <v>0</v>
      </c>
      <c r="F90" s="3">
        <v>0</v>
      </c>
      <c r="G90" s="3">
        <v>0</v>
      </c>
      <c r="H90" s="3">
        <v>-197</v>
      </c>
      <c r="I90" s="3">
        <v>0</v>
      </c>
    </row>
    <row r="91" spans="1:9" x14ac:dyDescent="0.25">
      <c r="A91" s="2" t="s">
        <v>155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/>
      <c r="I91" s="3"/>
    </row>
    <row r="92" spans="1:9" x14ac:dyDescent="0.25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25">
      <c r="A93" s="2" t="s">
        <v>156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25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>
        <v>0</v>
      </c>
      <c r="C96" s="3">
        <v>0</v>
      </c>
      <c r="D96" s="3">
        <v>0</v>
      </c>
      <c r="E96" s="3">
        <v>-84</v>
      </c>
      <c r="F96" s="3">
        <v>-50</v>
      </c>
      <c r="G96" s="3">
        <v>-58</v>
      </c>
      <c r="H96" s="3">
        <v>-136</v>
      </c>
      <c r="I96" s="3">
        <v>-151</v>
      </c>
    </row>
    <row r="97" spans="1:9" x14ac:dyDescent="0.25">
      <c r="A97" s="27" t="s">
        <v>88</v>
      </c>
      <c r="B97" s="26">
        <f t="shared" ref="B97:G97" si="26">+SUM(B88:B96)</f>
        <v>-2790</v>
      </c>
      <c r="C97" s="26">
        <f t="shared" si="26"/>
        <v>-2671</v>
      </c>
      <c r="D97" s="26">
        <f t="shared" si="26"/>
        <v>-1942</v>
      </c>
      <c r="E97" s="26">
        <f t="shared" si="26"/>
        <v>-4835</v>
      </c>
      <c r="F97" s="26">
        <f t="shared" si="26"/>
        <v>-5293</v>
      </c>
      <c r="G97" s="26">
        <f t="shared" si="26"/>
        <v>2491</v>
      </c>
      <c r="H97" s="26">
        <f t="shared" ref="H97" si="27">+SUM(H88:H96)</f>
        <v>-1459</v>
      </c>
      <c r="I97" s="26">
        <f>+SUM(I88:I96)</f>
        <v>-4836</v>
      </c>
    </row>
    <row r="98" spans="1:9" x14ac:dyDescent="0.25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G99" si="28">+B77+B86+B97+B98</f>
        <v>-17940</v>
      </c>
      <c r="C99" s="26">
        <f t="shared" si="28"/>
        <v>-22107</v>
      </c>
      <c r="D99" s="26">
        <f t="shared" si="28"/>
        <v>-21898</v>
      </c>
      <c r="E99" s="26">
        <f t="shared" si="28"/>
        <v>-19744</v>
      </c>
      <c r="F99" s="26">
        <f t="shared" si="28"/>
        <v>-23793</v>
      </c>
      <c r="G99" s="26">
        <f t="shared" si="28"/>
        <v>-15724</v>
      </c>
      <c r="H99" s="26">
        <f t="shared" ref="H99" si="29">+H77+H86+H97+H98</f>
        <v>-29445</v>
      </c>
      <c r="I99" s="26">
        <f>+I77+I86+I97+I98</f>
        <v>-33280</v>
      </c>
    </row>
    <row r="100" spans="1:9" x14ac:dyDescent="0.25">
      <c r="A100" t="s">
        <v>91</v>
      </c>
      <c r="B100" s="3">
        <v>2220</v>
      </c>
      <c r="C100" s="3">
        <f t="shared" ref="C100:G100" si="30">+B101</f>
        <v>-15720</v>
      </c>
      <c r="D100" s="3">
        <f t="shared" si="30"/>
        <v>-37827</v>
      </c>
      <c r="E100" s="3">
        <f t="shared" si="30"/>
        <v>-59725</v>
      </c>
      <c r="F100" s="3">
        <f t="shared" si="30"/>
        <v>-79469</v>
      </c>
      <c r="G100" s="3">
        <f t="shared" si="30"/>
        <v>-103262</v>
      </c>
      <c r="H100" s="3">
        <v>8348</v>
      </c>
      <c r="I100" s="3">
        <f>+H101</f>
        <v>-21097</v>
      </c>
    </row>
    <row r="101" spans="1:9" ht="15.75" thickBot="1" x14ac:dyDescent="0.3">
      <c r="A101" s="6" t="s">
        <v>92</v>
      </c>
      <c r="B101" s="7">
        <f t="shared" ref="B101:G101" si="31">+B99+B100</f>
        <v>-15720</v>
      </c>
      <c r="C101" s="7">
        <f t="shared" si="31"/>
        <v>-37827</v>
      </c>
      <c r="D101" s="7">
        <f t="shared" si="31"/>
        <v>-59725</v>
      </c>
      <c r="E101" s="7">
        <f t="shared" si="31"/>
        <v>-79469</v>
      </c>
      <c r="F101" s="7">
        <f t="shared" si="31"/>
        <v>-103262</v>
      </c>
      <c r="G101" s="7">
        <f t="shared" si="31"/>
        <v>-118986</v>
      </c>
      <c r="H101" s="7">
        <f>+H99+H100</f>
        <v>-21097</v>
      </c>
      <c r="I101" s="7">
        <f>+I99+I100</f>
        <v>-54377</v>
      </c>
    </row>
    <row r="102" spans="1:9" s="12" customFormat="1" ht="15.75" thickTop="1" x14ac:dyDescent="0.25">
      <c r="A102" s="12" t="s">
        <v>19</v>
      </c>
      <c r="B102" s="13">
        <f t="shared" ref="B102:G102" si="32">+B101-B25</f>
        <v>-19572</v>
      </c>
      <c r="C102" s="13">
        <f t="shared" si="32"/>
        <v>-40965</v>
      </c>
      <c r="D102" s="13">
        <f t="shared" si="32"/>
        <v>-63533</v>
      </c>
      <c r="E102" s="13">
        <f t="shared" si="32"/>
        <v>-83718</v>
      </c>
      <c r="F102" s="13">
        <f t="shared" si="32"/>
        <v>-107728</v>
      </c>
      <c r="G102" s="13">
        <f t="shared" si="32"/>
        <v>-127334</v>
      </c>
      <c r="H102" s="13">
        <f t="shared" ref="H102" si="33">+H101-H25</f>
        <v>-30986</v>
      </c>
      <c r="I102" s="13">
        <f>+I101-I25</f>
        <v>-62951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25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25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51">
        <v>13740</v>
      </c>
      <c r="C112" s="51">
        <v>14764</v>
      </c>
      <c r="D112" s="51">
        <v>15216</v>
      </c>
      <c r="E112" s="51">
        <v>14855</v>
      </c>
      <c r="F112" s="51">
        <v>15902</v>
      </c>
      <c r="G112" s="51">
        <v>14484</v>
      </c>
      <c r="H112" s="3">
        <f t="shared" ref="H112" si="34">+SUM(H113:H115)</f>
        <v>17179</v>
      </c>
      <c r="I112" s="3">
        <f>+SUM(I113:I115)</f>
        <v>18353</v>
      </c>
    </row>
    <row r="113" spans="1:9" x14ac:dyDescent="0.25">
      <c r="A113" s="11" t="s">
        <v>113</v>
      </c>
      <c r="B113">
        <v>8951</v>
      </c>
      <c r="C113">
        <v>9667</v>
      </c>
      <c r="D113">
        <v>9969</v>
      </c>
      <c r="E113">
        <v>9716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>
        <v>4260</v>
      </c>
      <c r="C114">
        <v>4576</v>
      </c>
      <c r="D114">
        <v>4723</v>
      </c>
      <c r="E114">
        <v>4629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v>529</v>
      </c>
      <c r="C115">
        <v>521</v>
      </c>
      <c r="D115">
        <v>524</v>
      </c>
      <c r="E115">
        <v>510</v>
      </c>
      <c r="F115">
        <v>597</v>
      </c>
      <c r="G115">
        <v>516</v>
      </c>
      <c r="H115">
        <v>507</v>
      </c>
      <c r="I115">
        <v>633</v>
      </c>
    </row>
    <row r="116" spans="1:9" x14ac:dyDescent="0.25">
      <c r="A116" s="2" t="s">
        <v>101</v>
      </c>
      <c r="B116" s="51">
        <v>7126</v>
      </c>
      <c r="C116" s="51">
        <v>7568</v>
      </c>
      <c r="D116" s="51">
        <v>7970</v>
      </c>
      <c r="E116" s="51">
        <v>9242</v>
      </c>
      <c r="F116" s="51">
        <v>9812</v>
      </c>
      <c r="G116" s="51">
        <v>9347</v>
      </c>
      <c r="H116" s="3">
        <f t="shared" ref="H116" si="35">+SUM(H117:H119)</f>
        <v>11456</v>
      </c>
      <c r="I116" s="3">
        <f>+SUM(I117:I119)</f>
        <v>12479</v>
      </c>
    </row>
    <row r="117" spans="1:9" x14ac:dyDescent="0.25">
      <c r="A117" s="11" t="s">
        <v>113</v>
      </c>
      <c r="B117">
        <v>4400</v>
      </c>
      <c r="C117">
        <v>4670</v>
      </c>
      <c r="D117">
        <v>4925</v>
      </c>
      <c r="E117">
        <v>5710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>
        <v>2415</v>
      </c>
      <c r="C118">
        <v>2566</v>
      </c>
      <c r="D118">
        <v>2700</v>
      </c>
      <c r="E118">
        <v>3130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>
        <v>311</v>
      </c>
      <c r="C119">
        <v>332</v>
      </c>
      <c r="D119">
        <v>345</v>
      </c>
      <c r="E119">
        <v>402</v>
      </c>
      <c r="F119">
        <v>432</v>
      </c>
      <c r="G119">
        <v>402</v>
      </c>
      <c r="H119">
        <v>490</v>
      </c>
      <c r="I119">
        <v>564</v>
      </c>
    </row>
    <row r="120" spans="1:9" x14ac:dyDescent="0.25">
      <c r="A120" s="2" t="s">
        <v>102</v>
      </c>
      <c r="B120" s="51">
        <v>3067</v>
      </c>
      <c r="C120" s="51">
        <v>3785</v>
      </c>
      <c r="D120" s="51">
        <v>4237</v>
      </c>
      <c r="E120" s="51">
        <v>5134</v>
      </c>
      <c r="F120" s="51">
        <v>6208</v>
      </c>
      <c r="G120" s="51">
        <v>6679</v>
      </c>
      <c r="H120" s="3">
        <f t="shared" ref="H120" si="36">+SUM(H121:H123)</f>
        <v>8290</v>
      </c>
      <c r="I120" s="3">
        <f>+SUM(I121:I123)</f>
        <v>7547</v>
      </c>
    </row>
    <row r="121" spans="1:9" x14ac:dyDescent="0.25">
      <c r="A121" s="11" t="s">
        <v>113</v>
      </c>
      <c r="B121">
        <v>2147</v>
      </c>
      <c r="C121">
        <v>2650</v>
      </c>
      <c r="D121">
        <v>2965</v>
      </c>
      <c r="E121">
        <v>3590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v>860</v>
      </c>
      <c r="C122">
        <v>1054</v>
      </c>
      <c r="D122">
        <v>1180</v>
      </c>
      <c r="E122">
        <v>1430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v>60</v>
      </c>
      <c r="C123">
        <v>81</v>
      </c>
      <c r="D123">
        <v>92</v>
      </c>
      <c r="E123">
        <v>114</v>
      </c>
      <c r="F123">
        <v>138</v>
      </c>
      <c r="G123">
        <v>148</v>
      </c>
      <c r="H123">
        <v>195</v>
      </c>
      <c r="I123">
        <v>193</v>
      </c>
    </row>
    <row r="124" spans="1:9" x14ac:dyDescent="0.25">
      <c r="A124" s="2" t="s">
        <v>106</v>
      </c>
      <c r="B124" s="51">
        <v>4653</v>
      </c>
      <c r="C124" s="51">
        <v>4317</v>
      </c>
      <c r="D124" s="51">
        <v>4737</v>
      </c>
      <c r="E124" s="51">
        <v>5166</v>
      </c>
      <c r="F124" s="51">
        <v>5254</v>
      </c>
      <c r="G124" s="51">
        <v>5028</v>
      </c>
      <c r="H124" s="3">
        <f t="shared" ref="H124" si="37">+SUM(H125:H127)</f>
        <v>5343</v>
      </c>
      <c r="I124" s="3">
        <f>+SUM(I125:I127)</f>
        <v>5955</v>
      </c>
    </row>
    <row r="125" spans="1:9" x14ac:dyDescent="0.25">
      <c r="A125" s="11" t="s">
        <v>113</v>
      </c>
      <c r="B125">
        <v>3198</v>
      </c>
      <c r="C125">
        <v>2971</v>
      </c>
      <c r="D125">
        <v>3257</v>
      </c>
      <c r="E125">
        <v>3554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>
        <v>1264</v>
      </c>
      <c r="C126">
        <v>1171</v>
      </c>
      <c r="D126">
        <v>1286</v>
      </c>
      <c r="E126">
        <v>1402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>
        <v>191</v>
      </c>
      <c r="C127">
        <v>175</v>
      </c>
      <c r="D127">
        <v>194</v>
      </c>
      <c r="E127">
        <v>210</v>
      </c>
      <c r="F127">
        <v>237</v>
      </c>
      <c r="G127">
        <v>214</v>
      </c>
      <c r="H127">
        <v>190</v>
      </c>
      <c r="I127">
        <v>234</v>
      </c>
    </row>
    <row r="128" spans="1:9" x14ac:dyDescent="0.25">
      <c r="A128" s="2" t="s">
        <v>107</v>
      </c>
      <c r="B128" s="51">
        <v>115</v>
      </c>
      <c r="C128" s="51">
        <v>73</v>
      </c>
      <c r="D128" s="51">
        <v>73</v>
      </c>
      <c r="E128" s="51">
        <v>88</v>
      </c>
      <c r="F128" s="51">
        <v>42</v>
      </c>
      <c r="G128" s="51">
        <v>30</v>
      </c>
      <c r="H128" s="3">
        <v>25</v>
      </c>
      <c r="I128" s="3">
        <v>102</v>
      </c>
    </row>
    <row r="129" spans="1:9" x14ac:dyDescent="0.25">
      <c r="A129" s="4" t="s">
        <v>103</v>
      </c>
      <c r="B129" s="52">
        <v>28701</v>
      </c>
      <c r="C129" s="52">
        <v>30507</v>
      </c>
      <c r="D129" s="52">
        <v>32233</v>
      </c>
      <c r="E129" s="52">
        <v>34485</v>
      </c>
      <c r="F129" s="52">
        <v>37218</v>
      </c>
      <c r="G129" s="52">
        <v>35568</v>
      </c>
      <c r="H129" s="5">
        <f t="shared" ref="H129:I129" si="38">+H112+H116+H120+H124+H128</f>
        <v>42293</v>
      </c>
      <c r="I129" s="5">
        <f t="shared" si="38"/>
        <v>44436</v>
      </c>
    </row>
    <row r="130" spans="1:9" x14ac:dyDescent="0.25">
      <c r="A130" s="2" t="s">
        <v>104</v>
      </c>
      <c r="B130" s="51">
        <v>1982</v>
      </c>
      <c r="C130" s="51">
        <v>1955</v>
      </c>
      <c r="D130" s="51">
        <v>2042</v>
      </c>
      <c r="E130" s="51">
        <v>1886</v>
      </c>
      <c r="F130" s="51">
        <v>1906</v>
      </c>
      <c r="G130" s="51"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51">
        <v>1760.3325047073859</v>
      </c>
      <c r="C131" s="51">
        <v>1736.352193089273</v>
      </c>
      <c r="D131" s="51">
        <v>1813.6220860809697</v>
      </c>
      <c r="E131" s="51">
        <v>1675.0691745096517</v>
      </c>
      <c r="F131" s="51">
        <v>1658</v>
      </c>
      <c r="G131" s="51">
        <v>1642</v>
      </c>
      <c r="H131" s="3">
        <v>1986</v>
      </c>
      <c r="I131" s="3">
        <v>2094</v>
      </c>
    </row>
    <row r="132" spans="1:9" x14ac:dyDescent="0.25">
      <c r="A132" s="11" t="s">
        <v>114</v>
      </c>
      <c r="B132" s="51">
        <v>99.690715723479826</v>
      </c>
      <c r="C132" s="51">
        <v>98.332668637438474</v>
      </c>
      <c r="D132" s="51">
        <v>102.70859813690505</v>
      </c>
      <c r="E132" s="51">
        <v>94.862103861999472</v>
      </c>
      <c r="F132" s="51">
        <v>118</v>
      </c>
      <c r="G132" s="51">
        <v>89</v>
      </c>
      <c r="H132" s="3">
        <v>104</v>
      </c>
      <c r="I132" s="3">
        <v>103</v>
      </c>
    </row>
    <row r="133" spans="1:9" x14ac:dyDescent="0.25">
      <c r="A133" s="11" t="s">
        <v>115</v>
      </c>
      <c r="B133" s="51">
        <v>24.95795442516199</v>
      </c>
      <c r="C133" s="51">
        <v>24.617962109582084</v>
      </c>
      <c r="D133" s="51">
        <v>25.713492904228445</v>
      </c>
      <c r="E133" s="51">
        <v>23.749092858655658</v>
      </c>
      <c r="F133" s="51">
        <v>24</v>
      </c>
      <c r="G133" s="51">
        <v>25</v>
      </c>
      <c r="H133" s="3">
        <v>29</v>
      </c>
      <c r="I133" s="3">
        <v>26</v>
      </c>
    </row>
    <row r="134" spans="1:9" x14ac:dyDescent="0.25">
      <c r="A134" s="11" t="s">
        <v>121</v>
      </c>
      <c r="B134" s="51">
        <v>97.018825143972478</v>
      </c>
      <c r="C134" s="51">
        <v>95.697176163706459</v>
      </c>
      <c r="D134" s="51">
        <v>99.955822877896978</v>
      </c>
      <c r="E134" s="51">
        <v>92.319628769693296</v>
      </c>
      <c r="F134" s="51">
        <v>106</v>
      </c>
      <c r="G134" s="51">
        <v>90</v>
      </c>
      <c r="H134" s="3">
        <v>86</v>
      </c>
      <c r="I134" s="3">
        <v>123</v>
      </c>
    </row>
    <row r="135" spans="1:9" x14ac:dyDescent="0.25">
      <c r="A135" s="2" t="s">
        <v>108</v>
      </c>
      <c r="B135" s="51">
        <v>-82</v>
      </c>
      <c r="C135" s="51">
        <v>-86</v>
      </c>
      <c r="D135" s="51">
        <v>75</v>
      </c>
      <c r="E135" s="51">
        <v>26</v>
      </c>
      <c r="F135" s="51">
        <v>-7</v>
      </c>
      <c r="G135" s="51"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53">
        <v>30601</v>
      </c>
      <c r="C136" s="53">
        <v>32376</v>
      </c>
      <c r="D136" s="53">
        <v>34350</v>
      </c>
      <c r="E136" s="53">
        <v>36397</v>
      </c>
      <c r="F136" s="53">
        <v>39117</v>
      </c>
      <c r="G136" s="53">
        <v>37403</v>
      </c>
      <c r="H136" s="7">
        <f t="shared" ref="H136" si="39">+H129+H130+H135</f>
        <v>44538</v>
      </c>
      <c r="I136" s="7">
        <f>+I129+I130+I135</f>
        <v>46710</v>
      </c>
    </row>
    <row r="137" spans="1:9" s="12" customFormat="1" ht="15.75" thickTop="1" x14ac:dyDescent="0.25">
      <c r="A137" s="12" t="s">
        <v>111</v>
      </c>
      <c r="B137" s="13">
        <f>+I136-I2</f>
        <v>0</v>
      </c>
      <c r="C137" s="13">
        <f t="shared" ref="C137:G137" si="40">+C136-C2</f>
        <v>0</v>
      </c>
      <c r="D137" s="13">
        <f t="shared" si="40"/>
        <v>0</v>
      </c>
      <c r="E137" s="13">
        <f t="shared" si="40"/>
        <v>0</v>
      </c>
      <c r="F137" s="13">
        <f t="shared" si="40"/>
        <v>0</v>
      </c>
      <c r="G137" s="13">
        <f t="shared" si="40"/>
        <v>0</v>
      </c>
      <c r="H137" s="13">
        <f>+H136-H2</f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51">
        <v>3645</v>
      </c>
      <c r="C139" s="51">
        <v>3763</v>
      </c>
      <c r="D139" s="51">
        <v>3875</v>
      </c>
      <c r="E139" s="51">
        <v>3600</v>
      </c>
      <c r="F139" s="51">
        <v>3925</v>
      </c>
      <c r="G139" s="51"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51">
        <v>1524</v>
      </c>
      <c r="C140" s="51">
        <v>1723</v>
      </c>
      <c r="D140" s="51">
        <v>1447</v>
      </c>
      <c r="E140" s="51">
        <v>1587</v>
      </c>
      <c r="F140" s="51">
        <v>1995</v>
      </c>
      <c r="G140" s="51"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 s="51">
        <v>993</v>
      </c>
      <c r="C141" s="51">
        <v>1372</v>
      </c>
      <c r="D141" s="51">
        <v>1507</v>
      </c>
      <c r="E141" s="51">
        <v>1807</v>
      </c>
      <c r="F141" s="51">
        <v>2376</v>
      </c>
      <c r="G141" s="51"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51">
        <v>918</v>
      </c>
      <c r="C142" s="51">
        <v>1066</v>
      </c>
      <c r="D142" s="51">
        <v>1040</v>
      </c>
      <c r="E142" s="51">
        <v>1189</v>
      </c>
      <c r="F142" s="51">
        <v>1323</v>
      </c>
      <c r="G142" s="51">
        <v>1184</v>
      </c>
      <c r="H142" s="3">
        <v>1530</v>
      </c>
      <c r="I142" s="3">
        <v>1896</v>
      </c>
    </row>
    <row r="143" spans="1:9" x14ac:dyDescent="0.25">
      <c r="A143" s="2" t="s">
        <v>107</v>
      </c>
      <c r="B143" s="51">
        <v>-2267</v>
      </c>
      <c r="C143" s="51">
        <v>-2596</v>
      </c>
      <c r="D143" s="51">
        <v>-2677</v>
      </c>
      <c r="E143" s="51">
        <v>-2658</v>
      </c>
      <c r="F143" s="51">
        <v>-3262</v>
      </c>
      <c r="G143" s="51"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2">
        <v>4813</v>
      </c>
      <c r="C144" s="52">
        <v>5328</v>
      </c>
      <c r="D144" s="52">
        <v>5192</v>
      </c>
      <c r="E144" s="52">
        <v>5525</v>
      </c>
      <c r="F144" s="52">
        <v>6357</v>
      </c>
      <c r="G144" s="52">
        <v>4646</v>
      </c>
      <c r="H144" s="5">
        <f t="shared" ref="H144:I144" si="41">+SUM(H139:H143)</f>
        <v>8641</v>
      </c>
      <c r="I144" s="5">
        <f t="shared" si="41"/>
        <v>8406</v>
      </c>
    </row>
    <row r="145" spans="1:9" x14ac:dyDescent="0.25">
      <c r="A145" s="2" t="s">
        <v>104</v>
      </c>
      <c r="B145" s="51">
        <v>517</v>
      </c>
      <c r="C145" s="51">
        <v>487</v>
      </c>
      <c r="D145" s="51">
        <v>477</v>
      </c>
      <c r="E145" s="51">
        <v>310</v>
      </c>
      <c r="F145" s="51">
        <v>303</v>
      </c>
      <c r="G145" s="51"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51">
        <v>-1097</v>
      </c>
      <c r="C146" s="51">
        <v>-1173</v>
      </c>
      <c r="D146" s="51">
        <v>-724</v>
      </c>
      <c r="E146" s="51">
        <v>-1456</v>
      </c>
      <c r="F146" s="51">
        <v>-1810</v>
      </c>
      <c r="G146" s="51"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53">
        <v>4233</v>
      </c>
      <c r="C147" s="53">
        <v>4642</v>
      </c>
      <c r="D147" s="53">
        <v>4945</v>
      </c>
      <c r="E147" s="53">
        <v>4379</v>
      </c>
      <c r="F147" s="53">
        <v>4850</v>
      </c>
      <c r="G147" s="53">
        <v>2976</v>
      </c>
      <c r="H147" s="7">
        <f t="shared" ref="H147" si="42">+SUM(H144:H146)</f>
        <v>6923</v>
      </c>
      <c r="I147" s="7">
        <f>+SUM(I144:I146)</f>
        <v>6856</v>
      </c>
    </row>
    <row r="148" spans="1:9" s="12" customFormat="1" ht="15.75" thickTop="1" x14ac:dyDescent="0.25">
      <c r="A148" s="12" t="s">
        <v>111</v>
      </c>
      <c r="B148" s="13">
        <f t="shared" ref="B148:H148" si="43">+B147-B10-B8</f>
        <v>15693</v>
      </c>
      <c r="C148" s="13">
        <f t="shared" si="43"/>
        <v>16984</v>
      </c>
      <c r="D148" s="13">
        <f t="shared" si="43"/>
        <v>17622</v>
      </c>
      <c r="E148" s="13">
        <f t="shared" si="43"/>
        <v>17505</v>
      </c>
      <c r="F148" s="13">
        <f t="shared" si="43"/>
        <v>19276</v>
      </c>
      <c r="G148" s="13">
        <f t="shared" si="43"/>
        <v>16346</v>
      </c>
      <c r="H148" s="13">
        <f t="shared" si="43"/>
        <v>24515</v>
      </c>
      <c r="I148" s="13">
        <f>+I147-I10-I8</f>
        <v>25202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51">
        <v>632</v>
      </c>
      <c r="C150" s="51">
        <v>742</v>
      </c>
      <c r="D150" s="51">
        <v>819</v>
      </c>
      <c r="E150" s="51">
        <v>848</v>
      </c>
      <c r="F150" s="51">
        <v>814</v>
      </c>
      <c r="G150" s="51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51">
        <v>498</v>
      </c>
      <c r="C151" s="51">
        <v>639</v>
      </c>
      <c r="D151" s="51">
        <v>709</v>
      </c>
      <c r="E151" s="51">
        <v>849</v>
      </c>
      <c r="F151" s="51">
        <v>929</v>
      </c>
      <c r="G151" s="51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51">
        <v>254</v>
      </c>
      <c r="C152" s="51">
        <v>234</v>
      </c>
      <c r="D152" s="51">
        <v>225</v>
      </c>
      <c r="E152" s="51">
        <v>256</v>
      </c>
      <c r="F152" s="51">
        <v>237</v>
      </c>
      <c r="G152" s="51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51">
        <v>308</v>
      </c>
      <c r="C153" s="51">
        <v>332</v>
      </c>
      <c r="D153" s="51">
        <v>340</v>
      </c>
      <c r="E153" s="51">
        <v>339</v>
      </c>
      <c r="F153" s="51">
        <v>326</v>
      </c>
      <c r="G153" s="51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51">
        <v>484</v>
      </c>
      <c r="C154" s="51">
        <v>511</v>
      </c>
      <c r="D154" s="51">
        <v>533</v>
      </c>
      <c r="E154" s="51">
        <v>597</v>
      </c>
      <c r="F154" s="51">
        <v>665</v>
      </c>
      <c r="G154" s="51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2">
        <v>2176</v>
      </c>
      <c r="C155" s="52">
        <v>2458</v>
      </c>
      <c r="D155" s="52">
        <v>2626</v>
      </c>
      <c r="E155" s="52">
        <v>2889</v>
      </c>
      <c r="F155" s="52">
        <v>2971</v>
      </c>
      <c r="G155" s="52">
        <v>2870</v>
      </c>
      <c r="H155" s="5">
        <f t="shared" ref="H155:I155" si="44">+SUM(H150:H154)</f>
        <v>2971</v>
      </c>
      <c r="I155" s="5">
        <f t="shared" si="44"/>
        <v>2925</v>
      </c>
    </row>
    <row r="156" spans="1:9" x14ac:dyDescent="0.25">
      <c r="A156" s="2" t="s">
        <v>104</v>
      </c>
      <c r="B156" s="51">
        <v>122</v>
      </c>
      <c r="C156" s="51">
        <v>125</v>
      </c>
      <c r="D156" s="51">
        <v>125</v>
      </c>
      <c r="E156" s="51">
        <v>115</v>
      </c>
      <c r="F156" s="51">
        <v>100</v>
      </c>
      <c r="G156" s="51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51">
        <v>713</v>
      </c>
      <c r="C157" s="51">
        <v>937</v>
      </c>
      <c r="D157" s="51">
        <v>1238</v>
      </c>
      <c r="E157" s="51">
        <v>1450</v>
      </c>
      <c r="F157" s="51">
        <v>1673</v>
      </c>
      <c r="G157" s="51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53">
        <v>3011</v>
      </c>
      <c r="C158" s="53">
        <v>3520</v>
      </c>
      <c r="D158" s="53">
        <v>3989</v>
      </c>
      <c r="E158" s="53">
        <v>4454</v>
      </c>
      <c r="F158" s="53">
        <v>4744</v>
      </c>
      <c r="G158" s="53">
        <v>4866</v>
      </c>
      <c r="H158" s="7">
        <f t="shared" ref="H158" si="45">+SUM(H155:H157)</f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H159" si="46">+B158-B32</f>
        <v>0</v>
      </c>
      <c r="C159" s="13">
        <f t="shared" si="46"/>
        <v>0</v>
      </c>
      <c r="D159" s="13">
        <f t="shared" si="46"/>
        <v>0</v>
      </c>
      <c r="E159" s="13">
        <f t="shared" si="46"/>
        <v>0</v>
      </c>
      <c r="F159" s="13">
        <f t="shared" si="46"/>
        <v>0</v>
      </c>
      <c r="G159" s="13">
        <f t="shared" si="46"/>
        <v>0</v>
      </c>
      <c r="H159" s="13">
        <f t="shared" si="46"/>
        <v>0</v>
      </c>
      <c r="I159" s="13">
        <f>+I158-I32</f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51">
        <v>0</v>
      </c>
      <c r="C161" s="51">
        <v>0</v>
      </c>
      <c r="D161" s="51">
        <v>0</v>
      </c>
      <c r="E161" s="51">
        <v>196</v>
      </c>
      <c r="F161" s="51">
        <v>117</v>
      </c>
      <c r="G161" s="51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51">
        <v>0</v>
      </c>
      <c r="C162" s="51">
        <v>0</v>
      </c>
      <c r="D162" s="51">
        <v>0</v>
      </c>
      <c r="E162" s="51">
        <v>240</v>
      </c>
      <c r="F162" s="51">
        <v>233</v>
      </c>
      <c r="G162" s="51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51">
        <v>0</v>
      </c>
      <c r="C163" s="51">
        <v>0</v>
      </c>
      <c r="D163" s="51">
        <v>0</v>
      </c>
      <c r="E163" s="51">
        <v>76</v>
      </c>
      <c r="F163" s="51">
        <v>49</v>
      </c>
      <c r="G163" s="51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51">
        <v>0</v>
      </c>
      <c r="C164" s="51">
        <v>0</v>
      </c>
      <c r="D164" s="51">
        <v>0</v>
      </c>
      <c r="E164" s="51">
        <v>49</v>
      </c>
      <c r="F164" s="51">
        <v>47</v>
      </c>
      <c r="G164" s="51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51">
        <v>0</v>
      </c>
      <c r="C165" s="51">
        <v>0</v>
      </c>
      <c r="D165" s="51">
        <v>0</v>
      </c>
      <c r="E165" s="51">
        <v>286</v>
      </c>
      <c r="F165" s="51">
        <v>278</v>
      </c>
      <c r="G165" s="51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2">
        <v>0</v>
      </c>
      <c r="C166" s="52">
        <v>0</v>
      </c>
      <c r="D166" s="52">
        <v>0</v>
      </c>
      <c r="E166" s="52">
        <v>847</v>
      </c>
      <c r="F166" s="52">
        <v>724</v>
      </c>
      <c r="G166" s="52">
        <v>756</v>
      </c>
      <c r="H166" s="5">
        <f t="shared" ref="H166:I166" si="47">+SUM(H161:H165)</f>
        <v>677</v>
      </c>
      <c r="I166" s="5">
        <f t="shared" si="47"/>
        <v>699</v>
      </c>
    </row>
    <row r="167" spans="1:9" x14ac:dyDescent="0.25">
      <c r="A167" s="2" t="s">
        <v>104</v>
      </c>
      <c r="B167" s="51">
        <v>0</v>
      </c>
      <c r="C167" s="51">
        <v>0</v>
      </c>
      <c r="D167" s="51">
        <v>0</v>
      </c>
      <c r="E167" s="51">
        <v>22</v>
      </c>
      <c r="F167" s="51">
        <v>18</v>
      </c>
      <c r="G167" s="51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51">
        <v>963</v>
      </c>
      <c r="C168" s="51">
        <v>1143</v>
      </c>
      <c r="D168" s="51">
        <v>1105</v>
      </c>
      <c r="E168" s="51">
        <v>159</v>
      </c>
      <c r="F168" s="51">
        <v>377</v>
      </c>
      <c r="G168" s="51">
        <v>318</v>
      </c>
      <c r="H168" s="3">
        <f t="shared" ref="H168" si="48">-(SUM(H166:H167)+H83)</f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53">
        <v>963</v>
      </c>
      <c r="C169" s="53">
        <v>1143</v>
      </c>
      <c r="D169" s="53">
        <v>1105</v>
      </c>
      <c r="E169" s="53">
        <v>1028</v>
      </c>
      <c r="F169" s="53">
        <v>1119</v>
      </c>
      <c r="G169" s="53">
        <v>1086</v>
      </c>
      <c r="H169" s="7">
        <f t="shared" ref="H169" si="49">+SUM(H166:H168)</f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f t="shared" ref="B170:H170" si="50">+B169+B83</f>
        <v>0</v>
      </c>
      <c r="C170" s="13">
        <f t="shared" si="50"/>
        <v>0</v>
      </c>
      <c r="D170" s="13">
        <f t="shared" si="50"/>
        <v>0</v>
      </c>
      <c r="E170" s="13">
        <f t="shared" si="50"/>
        <v>0</v>
      </c>
      <c r="F170" s="13">
        <f t="shared" si="50"/>
        <v>0</v>
      </c>
      <c r="G170" s="13">
        <f t="shared" si="50"/>
        <v>0</v>
      </c>
      <c r="H170" s="13">
        <f t="shared" si="50"/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51">
        <v>121</v>
      </c>
      <c r="C172" s="51">
        <v>133</v>
      </c>
      <c r="D172" s="51">
        <v>140</v>
      </c>
      <c r="E172" s="51">
        <v>160</v>
      </c>
      <c r="F172" s="51">
        <v>149</v>
      </c>
      <c r="G172" s="51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51">
        <v>87</v>
      </c>
      <c r="C173" s="51">
        <v>84</v>
      </c>
      <c r="D173" s="51">
        <v>106</v>
      </c>
      <c r="E173" s="51">
        <v>116</v>
      </c>
      <c r="F173" s="51">
        <v>111</v>
      </c>
      <c r="G173" s="51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51">
        <v>46</v>
      </c>
      <c r="C174" s="51">
        <v>48</v>
      </c>
      <c r="D174" s="51">
        <v>54</v>
      </c>
      <c r="E174" s="51">
        <v>56</v>
      </c>
      <c r="F174" s="51">
        <v>50</v>
      </c>
      <c r="G174" s="51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51">
        <v>49</v>
      </c>
      <c r="C175" s="51">
        <v>43</v>
      </c>
      <c r="D175" s="51">
        <v>54</v>
      </c>
      <c r="E175" s="51">
        <v>55</v>
      </c>
      <c r="F175" s="51">
        <v>53</v>
      </c>
      <c r="G175" s="51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51">
        <v>210</v>
      </c>
      <c r="C176" s="51">
        <v>230</v>
      </c>
      <c r="D176" s="51">
        <v>233</v>
      </c>
      <c r="E176" s="51">
        <v>217</v>
      </c>
      <c r="F176" s="51">
        <v>195</v>
      </c>
      <c r="G176" s="51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2">
        <v>513</v>
      </c>
      <c r="C177" s="52">
        <v>538</v>
      </c>
      <c r="D177" s="52">
        <v>587</v>
      </c>
      <c r="E177" s="52">
        <v>604</v>
      </c>
      <c r="F177" s="52">
        <v>558</v>
      </c>
      <c r="G177" s="52">
        <v>584</v>
      </c>
      <c r="H177" s="5">
        <f t="shared" ref="H177:I177" si="51">+SUM(H172:H176)</f>
        <v>577</v>
      </c>
      <c r="I177" s="5">
        <f t="shared" si="51"/>
        <v>561</v>
      </c>
    </row>
    <row r="178" spans="1:9" x14ac:dyDescent="0.25">
      <c r="A178" s="2" t="s">
        <v>104</v>
      </c>
      <c r="B178" s="51">
        <v>18</v>
      </c>
      <c r="C178" s="51">
        <v>27</v>
      </c>
      <c r="D178" s="51">
        <v>28</v>
      </c>
      <c r="E178" s="51">
        <v>33</v>
      </c>
      <c r="F178" s="51">
        <v>31</v>
      </c>
      <c r="G178" s="51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51">
        <v>75</v>
      </c>
      <c r="C179" s="51">
        <v>84</v>
      </c>
      <c r="D179" s="51">
        <v>91</v>
      </c>
      <c r="E179" s="51">
        <v>110</v>
      </c>
      <c r="F179" s="51">
        <v>116</v>
      </c>
      <c r="G179" s="51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53">
        <v>606</v>
      </c>
      <c r="C180" s="53">
        <v>649</v>
      </c>
      <c r="D180" s="53">
        <v>706</v>
      </c>
      <c r="E180" s="53">
        <v>747</v>
      </c>
      <c r="F180" s="53">
        <v>705</v>
      </c>
      <c r="G180" s="53">
        <v>721</v>
      </c>
      <c r="H180" s="7">
        <f t="shared" ref="H180" si="52">+SUM(H177:H179)</f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H181" si="53">+B180-B67</f>
        <v>0</v>
      </c>
      <c r="C181" s="13">
        <f t="shared" si="53"/>
        <v>0</v>
      </c>
      <c r="D181" s="13">
        <f t="shared" si="53"/>
        <v>0</v>
      </c>
      <c r="E181" s="13">
        <f t="shared" si="53"/>
        <v>0</v>
      </c>
      <c r="F181" s="13">
        <f t="shared" si="53"/>
        <v>0</v>
      </c>
      <c r="G181" s="13">
        <f t="shared" si="53"/>
        <v>0</v>
      </c>
      <c r="H181" s="13">
        <f t="shared" si="53"/>
        <v>0</v>
      </c>
      <c r="I181" s="13">
        <f>+I180-I67</f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/>
      <c r="C184" s="34">
        <f>ABS(C112)/ABS(B112)-1</f>
        <v>7.4526928675400228E-2</v>
      </c>
      <c r="D184" s="34">
        <f t="shared" ref="D184:H184" si="54">ABS(D112)/ABS(C112)-1</f>
        <v>3.0615009482525046E-2</v>
      </c>
      <c r="E184" s="34">
        <f t="shared" si="54"/>
        <v>-2.372502628811779E-2</v>
      </c>
      <c r="F184" s="34">
        <f t="shared" si="54"/>
        <v>7.0481319421070276E-2</v>
      </c>
      <c r="G184" s="34">
        <f t="shared" si="54"/>
        <v>-8.9171173437303519E-2</v>
      </c>
      <c r="H184" s="34">
        <f t="shared" si="54"/>
        <v>0.18606738470035911</v>
      </c>
      <c r="I184" s="34">
        <v>7.0000000000000007E-2</v>
      </c>
    </row>
    <row r="185" spans="1:9" x14ac:dyDescent="0.25">
      <c r="A185" s="31" t="s">
        <v>113</v>
      </c>
      <c r="B185" s="30"/>
      <c r="C185" s="30">
        <f>(ABS(C113)/ABS(B113)-1)</f>
        <v>7.9991062451122863E-2</v>
      </c>
      <c r="D185" s="30">
        <f t="shared" ref="D185:H187" si="55">(ABS(D113)/ABS(C113)-1)</f>
        <v>3.1240302058549663E-2</v>
      </c>
      <c r="E185" s="30">
        <f t="shared" si="55"/>
        <v>-2.5378673889056125E-2</v>
      </c>
      <c r="F185" s="30">
        <f t="shared" si="55"/>
        <v>3.3861671469740617E-2</v>
      </c>
      <c r="G185" s="30">
        <f t="shared" si="55"/>
        <v>-7.1279243404678949E-2</v>
      </c>
      <c r="H185" s="30">
        <f t="shared" si="55"/>
        <v>0.24815092721620746</v>
      </c>
      <c r="I185" s="30">
        <v>0.05</v>
      </c>
    </row>
    <row r="186" spans="1:9" x14ac:dyDescent="0.25">
      <c r="A186" s="31" t="s">
        <v>114</v>
      </c>
      <c r="B186" s="30"/>
      <c r="C186" s="30">
        <f>(ABS(C114)/ABS(B114)-1)</f>
        <v>7.4178403755868594E-2</v>
      </c>
      <c r="D186" s="30">
        <f t="shared" si="55"/>
        <v>3.2124125874125831E-2</v>
      </c>
      <c r="E186" s="30">
        <f t="shared" si="55"/>
        <v>-1.990260427694257E-2</v>
      </c>
      <c r="F186" s="30">
        <f t="shared" si="55"/>
        <v>0.13631453877727373</v>
      </c>
      <c r="G186" s="30">
        <f t="shared" si="55"/>
        <v>-0.11806083650190113</v>
      </c>
      <c r="H186" s="30">
        <f t="shared" si="55"/>
        <v>8.3854278939426541E-2</v>
      </c>
      <c r="I186" s="30">
        <v>0.09</v>
      </c>
    </row>
    <row r="187" spans="1:9" x14ac:dyDescent="0.25">
      <c r="A187" s="31" t="s">
        <v>115</v>
      </c>
      <c r="B187" s="30"/>
      <c r="C187" s="30">
        <f>(ABS(C115)/ABS(B115)-1)</f>
        <v>-1.5122873345935761E-2</v>
      </c>
      <c r="D187" s="30">
        <f t="shared" si="55"/>
        <v>5.7581573896352545E-3</v>
      </c>
      <c r="E187" s="30">
        <f t="shared" si="55"/>
        <v>-2.6717557251908386E-2</v>
      </c>
      <c r="F187" s="30">
        <f t="shared" si="55"/>
        <v>0.17058823529411771</v>
      </c>
      <c r="G187" s="30">
        <f t="shared" si="55"/>
        <v>-0.13567839195979903</v>
      </c>
      <c r="H187" s="30">
        <f t="shared" si="55"/>
        <v>-1.744186046511631E-2</v>
      </c>
      <c r="I187" s="30">
        <v>0.25</v>
      </c>
    </row>
    <row r="188" spans="1:9" x14ac:dyDescent="0.25">
      <c r="A188" s="33" t="s">
        <v>101</v>
      </c>
      <c r="B188" s="34"/>
      <c r="C188" s="34">
        <f>ABS(C116)/ABS(B116)-1</f>
        <v>6.2026382262138746E-2</v>
      </c>
      <c r="D188" s="34">
        <f t="shared" ref="D188:H188" si="56">ABS(D116)/ABS(C116)-1</f>
        <v>5.3118393234672379E-2</v>
      </c>
      <c r="E188" s="34">
        <f t="shared" si="56"/>
        <v>0.15959849435382689</v>
      </c>
      <c r="F188" s="34">
        <f t="shared" si="56"/>
        <v>6.1674962129409261E-2</v>
      </c>
      <c r="G188" s="34">
        <f t="shared" si="56"/>
        <v>-4.7390949857317621E-2</v>
      </c>
      <c r="H188" s="34">
        <f t="shared" si="56"/>
        <v>0.22563389322777372</v>
      </c>
      <c r="I188" s="34">
        <v>0.12</v>
      </c>
    </row>
    <row r="189" spans="1:9" x14ac:dyDescent="0.25">
      <c r="A189" s="31" t="s">
        <v>113</v>
      </c>
      <c r="B189" s="30"/>
      <c r="C189" s="30">
        <f>(ABS(C117)/ABS(B117)-1)</f>
        <v>6.1363636363636287E-2</v>
      </c>
      <c r="D189" s="30">
        <f t="shared" ref="D189:H191" si="57">(ABS(D117)/ABS(C117)-1)</f>
        <v>5.4603854389721596E-2</v>
      </c>
      <c r="E189" s="30">
        <f t="shared" si="57"/>
        <v>0.15939086294416249</v>
      </c>
      <c r="F189" s="30">
        <f t="shared" si="57"/>
        <v>0.10210157618213667</v>
      </c>
      <c r="G189" s="30">
        <f t="shared" si="57"/>
        <v>-6.3721595423486432E-2</v>
      </c>
      <c r="H189" s="30">
        <f t="shared" si="57"/>
        <v>0.18295994568907004</v>
      </c>
      <c r="I189" s="30">
        <v>0.09</v>
      </c>
    </row>
    <row r="190" spans="1:9" x14ac:dyDescent="0.25">
      <c r="A190" s="31" t="s">
        <v>114</v>
      </c>
      <c r="B190" s="30"/>
      <c r="C190" s="30">
        <f>(ABS(C118)/ABS(B118)-1)</f>
        <v>6.2525879917184168E-2</v>
      </c>
      <c r="D190" s="30">
        <f t="shared" si="57"/>
        <v>5.2221356196414659E-2</v>
      </c>
      <c r="E190" s="30">
        <f t="shared" si="57"/>
        <v>0.15925925925925921</v>
      </c>
      <c r="F190" s="30">
        <f t="shared" si="57"/>
        <v>-1.3738019169329041E-2</v>
      </c>
      <c r="G190" s="30">
        <f t="shared" si="57"/>
        <v>-1.1013929381276322E-2</v>
      </c>
      <c r="H190" s="30">
        <f t="shared" si="57"/>
        <v>0.30887651490337364</v>
      </c>
      <c r="I190" s="30">
        <v>0.16</v>
      </c>
    </row>
    <row r="191" spans="1:9" x14ac:dyDescent="0.25">
      <c r="A191" s="31" t="s">
        <v>115</v>
      </c>
      <c r="B191" s="30"/>
      <c r="C191" s="30">
        <f>(ABS(C119)/ABS(B119)-1)</f>
        <v>6.7524115755627001E-2</v>
      </c>
      <c r="D191" s="30">
        <f t="shared" si="57"/>
        <v>3.9156626506024139E-2</v>
      </c>
      <c r="E191" s="30">
        <f t="shared" si="57"/>
        <v>0.16521739130434776</v>
      </c>
      <c r="F191" s="30">
        <f t="shared" si="57"/>
        <v>7.4626865671641784E-2</v>
      </c>
      <c r="G191" s="30">
        <f t="shared" si="57"/>
        <v>-6.944444444444442E-2</v>
      </c>
      <c r="H191" s="30">
        <f t="shared" si="57"/>
        <v>0.21890547263681581</v>
      </c>
      <c r="I191" s="30">
        <v>0.17</v>
      </c>
    </row>
    <row r="192" spans="1:9" x14ac:dyDescent="0.25">
      <c r="A192" s="33" t="s">
        <v>102</v>
      </c>
      <c r="B192" s="34"/>
      <c r="C192" s="34">
        <f>ABS(C120)/ABS(B120)-1</f>
        <v>0.23410498858819695</v>
      </c>
      <c r="D192" s="34">
        <f t="shared" ref="D192:H192" si="58">ABS(D120)/ABS(C120)-1</f>
        <v>0.11941875825627468</v>
      </c>
      <c r="E192" s="34">
        <f t="shared" si="58"/>
        <v>0.21170639603493036</v>
      </c>
      <c r="F192" s="34">
        <f t="shared" si="58"/>
        <v>0.20919361121932223</v>
      </c>
      <c r="G192" s="34">
        <f t="shared" si="58"/>
        <v>7.5869845360824639E-2</v>
      </c>
      <c r="H192" s="34">
        <f t="shared" si="58"/>
        <v>0.24120377301991325</v>
      </c>
      <c r="I192" s="34">
        <v>-0.13</v>
      </c>
    </row>
    <row r="193" spans="1:9" x14ac:dyDescent="0.25">
      <c r="A193" s="31" t="s">
        <v>113</v>
      </c>
      <c r="B193" s="30"/>
      <c r="C193" s="30">
        <f>(ABS(C121)/ABS(B121)-1)</f>
        <v>0.23428039124359579</v>
      </c>
      <c r="D193" s="30">
        <f t="shared" ref="D193:H195" si="59">(ABS(D121)/ABS(C121)-1)</f>
        <v>0.11886792452830197</v>
      </c>
      <c r="E193" s="30">
        <f t="shared" si="59"/>
        <v>0.21079258010118052</v>
      </c>
      <c r="F193" s="30">
        <f t="shared" si="59"/>
        <v>0.18718662952646237</v>
      </c>
      <c r="G193" s="30">
        <f t="shared" si="59"/>
        <v>8.7517597372125833E-2</v>
      </c>
      <c r="H193" s="30">
        <f t="shared" si="59"/>
        <v>0.24012944983818763</v>
      </c>
      <c r="I193" s="30">
        <v>-0.1</v>
      </c>
    </row>
    <row r="194" spans="1:9" x14ac:dyDescent="0.25">
      <c r="A194" s="31" t="s">
        <v>114</v>
      </c>
      <c r="B194" s="30"/>
      <c r="C194" s="30">
        <f>(ABS(C122)/ABS(B122)-1)</f>
        <v>0.22558139534883725</v>
      </c>
      <c r="D194" s="30">
        <f t="shared" si="59"/>
        <v>0.11954459203036061</v>
      </c>
      <c r="E194" s="30">
        <f t="shared" si="59"/>
        <v>0.21186440677966112</v>
      </c>
      <c r="F194" s="30">
        <f t="shared" si="59"/>
        <v>0.26433566433566424</v>
      </c>
      <c r="G194" s="30">
        <f t="shared" si="59"/>
        <v>4.8672566371681381E-2</v>
      </c>
      <c r="H194" s="30">
        <f t="shared" si="59"/>
        <v>0.2378691983122363</v>
      </c>
      <c r="I194" s="30">
        <v>-0.21</v>
      </c>
    </row>
    <row r="195" spans="1:9" x14ac:dyDescent="0.25">
      <c r="A195" s="31" t="s">
        <v>115</v>
      </c>
      <c r="B195" s="30"/>
      <c r="C195" s="30">
        <f>(ABS(C123)/ABS(B123)-1)</f>
        <v>0.35000000000000009</v>
      </c>
      <c r="D195" s="30">
        <f t="shared" si="59"/>
        <v>0.13580246913580241</v>
      </c>
      <c r="E195" s="30">
        <f t="shared" si="59"/>
        <v>0.23913043478260865</v>
      </c>
      <c r="F195" s="30">
        <f t="shared" si="59"/>
        <v>0.21052631578947367</v>
      </c>
      <c r="G195" s="30">
        <f t="shared" si="59"/>
        <v>7.2463768115942129E-2</v>
      </c>
      <c r="H195" s="30">
        <f t="shared" si="59"/>
        <v>0.31756756756756754</v>
      </c>
      <c r="I195" s="30">
        <v>-0.06</v>
      </c>
    </row>
    <row r="196" spans="1:9" x14ac:dyDescent="0.25">
      <c r="A196" s="33" t="s">
        <v>106</v>
      </c>
      <c r="B196" s="34"/>
      <c r="C196" s="34">
        <f>ABS(C124)/ABS(B124)-1</f>
        <v>-7.2211476466795599E-2</v>
      </c>
      <c r="D196" s="34">
        <f t="shared" ref="D196:H196" si="60">ABS(D124)/ABS(C124)-1</f>
        <v>9.7289784572619942E-2</v>
      </c>
      <c r="E196" s="34">
        <f t="shared" si="60"/>
        <v>9.0563647878403986E-2</v>
      </c>
      <c r="F196" s="34">
        <f t="shared" si="60"/>
        <v>1.7034456058846237E-2</v>
      </c>
      <c r="G196" s="34">
        <f t="shared" si="60"/>
        <v>-4.3014845831747195E-2</v>
      </c>
      <c r="H196" s="34">
        <f t="shared" si="60"/>
        <v>6.2649164677804237E-2</v>
      </c>
      <c r="I196" s="34">
        <v>0.16</v>
      </c>
    </row>
    <row r="197" spans="1:9" x14ac:dyDescent="0.25">
      <c r="A197" s="31" t="s">
        <v>113</v>
      </c>
      <c r="B197" s="30"/>
      <c r="C197" s="30">
        <f>(ABS(C125)/ABS(B125)-1)</f>
        <v>-7.0981863664790534E-2</v>
      </c>
      <c r="D197" s="30">
        <f t="shared" ref="D197:H199" si="61">(ABS(D125)/ABS(C125)-1)</f>
        <v>9.6263884214069284E-2</v>
      </c>
      <c r="E197" s="30">
        <f t="shared" si="61"/>
        <v>9.1188210009210957E-2</v>
      </c>
      <c r="F197" s="30">
        <f t="shared" si="61"/>
        <v>1.9133370849746756E-2</v>
      </c>
      <c r="G197" s="30">
        <f t="shared" si="61"/>
        <v>-4.7763666482606326E-2</v>
      </c>
      <c r="H197" s="30">
        <f t="shared" si="61"/>
        <v>6.0887213685126174E-2</v>
      </c>
      <c r="I197" s="30">
        <v>0.17</v>
      </c>
    </row>
    <row r="198" spans="1:9" x14ac:dyDescent="0.25">
      <c r="A198" s="31" t="s">
        <v>114</v>
      </c>
      <c r="B198" s="30"/>
      <c r="C198" s="30">
        <f>(ABS(C126)/ABS(B126)-1)</f>
        <v>-7.3575949367088556E-2</v>
      </c>
      <c r="D198" s="30">
        <f t="shared" si="61"/>
        <v>9.8206660973526816E-2</v>
      </c>
      <c r="E198" s="30">
        <f t="shared" si="61"/>
        <v>9.020217729393476E-2</v>
      </c>
      <c r="F198" s="30">
        <f t="shared" si="61"/>
        <v>-4.9928673323823558E-3</v>
      </c>
      <c r="G198" s="30">
        <f t="shared" si="61"/>
        <v>-2.1505376344086002E-2</v>
      </c>
      <c r="H198" s="30">
        <f t="shared" si="61"/>
        <v>9.4505494505494614E-2</v>
      </c>
      <c r="I198" s="30">
        <v>0.12</v>
      </c>
    </row>
    <row r="199" spans="1:9" x14ac:dyDescent="0.25">
      <c r="A199" s="31" t="s">
        <v>115</v>
      </c>
      <c r="B199" s="30"/>
      <c r="C199" s="30">
        <f>(ABS(C127)/ABS(B127)-1)</f>
        <v>-8.376963350785338E-2</v>
      </c>
      <c r="D199" s="30">
        <f t="shared" si="61"/>
        <v>0.10857142857142854</v>
      </c>
      <c r="E199" s="30">
        <f t="shared" si="61"/>
        <v>8.247422680412364E-2</v>
      </c>
      <c r="F199" s="30">
        <f t="shared" si="61"/>
        <v>0.12857142857142856</v>
      </c>
      <c r="G199" s="30">
        <f t="shared" si="61"/>
        <v>-9.7046413502109741E-2</v>
      </c>
      <c r="H199" s="30">
        <f t="shared" si="61"/>
        <v>-0.11214953271028039</v>
      </c>
      <c r="I199" s="30">
        <v>0.28000000000000003</v>
      </c>
    </row>
    <row r="200" spans="1:9" x14ac:dyDescent="0.25">
      <c r="A200" s="33" t="s">
        <v>107</v>
      </c>
      <c r="B200" s="34"/>
      <c r="C200" s="34">
        <f>ABS(C128)/ABS(B128)-1</f>
        <v>-0.36521739130434783</v>
      </c>
      <c r="D200" s="34">
        <f t="shared" ref="D200:H202" si="62">ABS(D128)/ABS(C128)-1</f>
        <v>0</v>
      </c>
      <c r="E200" s="34">
        <f t="shared" si="62"/>
        <v>0.20547945205479445</v>
      </c>
      <c r="F200" s="34">
        <f t="shared" si="62"/>
        <v>-0.52272727272727271</v>
      </c>
      <c r="G200" s="34">
        <f t="shared" si="62"/>
        <v>-0.2857142857142857</v>
      </c>
      <c r="H200" s="34">
        <f t="shared" si="62"/>
        <v>-0.16666666666666663</v>
      </c>
      <c r="I200" s="34">
        <v>3.02</v>
      </c>
    </row>
    <row r="201" spans="1:9" x14ac:dyDescent="0.25">
      <c r="A201" s="35" t="s">
        <v>103</v>
      </c>
      <c r="B201" s="37"/>
      <c r="C201" s="37">
        <f>ABS(C129)/ABS(B129)-1</f>
        <v>6.2924636772237807E-2</v>
      </c>
      <c r="D201" s="37">
        <f t="shared" si="62"/>
        <v>5.6577179008096445E-2</v>
      </c>
      <c r="E201" s="37">
        <f t="shared" si="62"/>
        <v>6.9866286104303121E-2</v>
      </c>
      <c r="F201" s="37">
        <f t="shared" si="62"/>
        <v>7.9251848629839028E-2</v>
      </c>
      <c r="G201" s="37">
        <f t="shared" si="62"/>
        <v>-4.4333387070772168E-2</v>
      </c>
      <c r="H201" s="37">
        <f t="shared" si="62"/>
        <v>0.18907444894286995</v>
      </c>
      <c r="I201" s="37">
        <v>0.06</v>
      </c>
    </row>
    <row r="202" spans="1:9" x14ac:dyDescent="0.25">
      <c r="A202" s="33" t="s">
        <v>104</v>
      </c>
      <c r="B202" s="34"/>
      <c r="C202" s="34">
        <f>ABS(C130)/ABS(B130)-1</f>
        <v>-1.3622603430877955E-2</v>
      </c>
      <c r="D202" s="34">
        <f t="shared" si="62"/>
        <v>4.4501278772378416E-2</v>
      </c>
      <c r="E202" s="34">
        <f t="shared" si="62"/>
        <v>-7.6395690499510338E-2</v>
      </c>
      <c r="F202" s="34">
        <f t="shared" si="62"/>
        <v>1.0604453870625585E-2</v>
      </c>
      <c r="G202" s="34">
        <f t="shared" si="62"/>
        <v>-3.147953830010497E-2</v>
      </c>
      <c r="H202" s="34">
        <f t="shared" si="62"/>
        <v>0.19447453954496208</v>
      </c>
      <c r="I202" s="34">
        <v>7.0000000000000007E-2</v>
      </c>
    </row>
    <row r="203" spans="1:9" x14ac:dyDescent="0.25">
      <c r="A203" s="31" t="s">
        <v>113</v>
      </c>
      <c r="B203" s="30"/>
      <c r="C203" s="30">
        <f t="shared" ref="C203:H207" si="63">(ABS(C131)/ABS(B131)-1)</f>
        <v>-1.3622603430877955E-2</v>
      </c>
      <c r="D203" s="30">
        <f t="shared" si="63"/>
        <v>4.4501278772378638E-2</v>
      </c>
      <c r="E203" s="30">
        <f t="shared" si="63"/>
        <v>-7.6395690499510338E-2</v>
      </c>
      <c r="F203" s="30">
        <f t="shared" si="63"/>
        <v>-1.0190131111838086E-2</v>
      </c>
      <c r="G203" s="30">
        <f t="shared" si="63"/>
        <v>-9.6501809408926498E-3</v>
      </c>
      <c r="H203" s="30">
        <f t="shared" si="63"/>
        <v>0.2095006090133984</v>
      </c>
      <c r="I203" s="30">
        <v>0.06</v>
      </c>
    </row>
    <row r="204" spans="1:9" x14ac:dyDescent="0.25">
      <c r="A204" s="31" t="s">
        <v>114</v>
      </c>
      <c r="B204" s="30"/>
      <c r="C204" s="30">
        <f t="shared" si="63"/>
        <v>-1.3622603430877955E-2</v>
      </c>
      <c r="D204" s="30">
        <f t="shared" si="63"/>
        <v>4.4501278772378638E-2</v>
      </c>
      <c r="E204" s="30">
        <f t="shared" si="63"/>
        <v>-7.6395690499510338E-2</v>
      </c>
      <c r="F204" s="30">
        <f t="shared" si="63"/>
        <v>0.24391084738812396</v>
      </c>
      <c r="G204" s="30">
        <f t="shared" si="63"/>
        <v>-0.24576271186440679</v>
      </c>
      <c r="H204" s="30">
        <f t="shared" si="63"/>
        <v>0.1685393258426966</v>
      </c>
      <c r="I204" s="30">
        <v>-0.03</v>
      </c>
    </row>
    <row r="205" spans="1:9" x14ac:dyDescent="0.25">
      <c r="A205" s="31" t="s">
        <v>115</v>
      </c>
      <c r="B205" s="30"/>
      <c r="C205" s="30">
        <f t="shared" si="63"/>
        <v>-1.3622603430877844E-2</v>
      </c>
      <c r="D205" s="30">
        <f t="shared" si="63"/>
        <v>4.4501278772378416E-2</v>
      </c>
      <c r="E205" s="30">
        <f t="shared" si="63"/>
        <v>-7.6395690499510227E-2</v>
      </c>
      <c r="F205" s="30">
        <f t="shared" si="63"/>
        <v>1.0564914745907705E-2</v>
      </c>
      <c r="G205" s="30">
        <f t="shared" si="63"/>
        <v>4.1666666666666741E-2</v>
      </c>
      <c r="H205" s="30">
        <f t="shared" si="63"/>
        <v>0.15999999999999992</v>
      </c>
      <c r="I205" s="30">
        <v>-0.16</v>
      </c>
    </row>
    <row r="206" spans="1:9" x14ac:dyDescent="0.25">
      <c r="A206" s="31" t="s">
        <v>121</v>
      </c>
      <c r="B206" s="30"/>
      <c r="C206" s="30">
        <f t="shared" si="63"/>
        <v>-1.3622603430877844E-2</v>
      </c>
      <c r="D206" s="30">
        <f t="shared" si="63"/>
        <v>4.4501278772378638E-2</v>
      </c>
      <c r="E206" s="30">
        <f t="shared" si="63"/>
        <v>-7.6395690499510227E-2</v>
      </c>
      <c r="F206" s="30">
        <f t="shared" si="63"/>
        <v>0.14818485962973993</v>
      </c>
      <c r="G206" s="30">
        <f t="shared" si="63"/>
        <v>-0.15094339622641506</v>
      </c>
      <c r="H206" s="30">
        <f t="shared" si="63"/>
        <v>-4.4444444444444398E-2</v>
      </c>
      <c r="I206" s="30">
        <v>0.42</v>
      </c>
    </row>
    <row r="207" spans="1:9" x14ac:dyDescent="0.25">
      <c r="A207" s="29" t="s">
        <v>108</v>
      </c>
      <c r="B207" s="30"/>
      <c r="C207" s="30">
        <f>(ABS(C135)/ABS(B135)-1)</f>
        <v>4.8780487804878092E-2</v>
      </c>
      <c r="D207" s="30">
        <f t="shared" si="63"/>
        <v>-0.12790697674418605</v>
      </c>
      <c r="E207" s="30">
        <f t="shared" si="63"/>
        <v>-0.65333333333333332</v>
      </c>
      <c r="F207" s="30">
        <f t="shared" si="63"/>
        <v>-0.73076923076923084</v>
      </c>
      <c r="G207" s="30">
        <f t="shared" si="63"/>
        <v>0.5714285714285714</v>
      </c>
      <c r="H207" s="30">
        <f t="shared" si="63"/>
        <v>2.6363636363636362</v>
      </c>
      <c r="I207" s="30">
        <v>0</v>
      </c>
    </row>
    <row r="208" spans="1:9" ht="15.75" thickBot="1" x14ac:dyDescent="0.3">
      <c r="A208" s="32" t="s">
        <v>105</v>
      </c>
      <c r="B208" s="36"/>
      <c r="C208" s="36">
        <f>ABS(C136)/ABS(B136)-1</f>
        <v>5.8004640371229765E-2</v>
      </c>
      <c r="D208" s="36">
        <f t="shared" ref="D208:H208" si="64">ABS(D136)/ABS(C136)-1</f>
        <v>6.0971089696071123E-2</v>
      </c>
      <c r="E208" s="36">
        <f t="shared" si="64"/>
        <v>5.95924308588065E-2</v>
      </c>
      <c r="F208" s="36">
        <f t="shared" si="64"/>
        <v>7.4731433909388079E-2</v>
      </c>
      <c r="G208" s="36">
        <f t="shared" si="64"/>
        <v>-4.3817266150267153E-2</v>
      </c>
      <c r="H208" s="36">
        <f t="shared" si="64"/>
        <v>0.19076009945726269</v>
      </c>
      <c r="I208" s="36">
        <v>0.06</v>
      </c>
    </row>
    <row r="20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0"/>
  <sheetViews>
    <sheetView workbookViewId="0"/>
  </sheetViews>
  <sheetFormatPr defaultRowHeight="15" x14ac:dyDescent="0.25"/>
  <cols>
    <col min="1" max="1" width="48.85546875" style="9" customWidth="1"/>
    <col min="2" max="14" width="11.85546875" style="9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3">
        <f>+SUM(B21+B52+B83+B114+B145+B168+B199)</f>
        <v>30601</v>
      </c>
      <c r="C3" s="3">
        <f t="shared" ref="C3:N3" si="2">+SUM(C21+C52+C83+C114+C145+C168+C199)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144</v>
      </c>
    </row>
    <row r="4" spans="1:15" x14ac:dyDescent="0.2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5">
      <c r="A5" s="41" t="s">
        <v>130</v>
      </c>
      <c r="B5" s="54">
        <f>+SUM(B8+B11)</f>
        <v>4839</v>
      </c>
      <c r="C5" s="54">
        <f t="shared" ref="C5:N5" si="5">+SUM(C8+C11)</f>
        <v>5291</v>
      </c>
      <c r="D5" s="54">
        <f t="shared" si="5"/>
        <v>5651</v>
      </c>
      <c r="E5" s="54">
        <f t="shared" si="5"/>
        <v>5126</v>
      </c>
      <c r="F5" s="54">
        <f t="shared" si="5"/>
        <v>5555</v>
      </c>
      <c r="G5" s="54">
        <f t="shared" si="5"/>
        <v>3697</v>
      </c>
      <c r="H5" s="54">
        <f t="shared" si="5"/>
        <v>7667</v>
      </c>
      <c r="I5" s="54">
        <f t="shared" si="5"/>
        <v>7573</v>
      </c>
      <c r="J5" s="54">
        <f t="shared" si="5"/>
        <v>9260.411976243664</v>
      </c>
      <c r="K5" s="54">
        <f t="shared" si="5"/>
        <v>9260.411976243664</v>
      </c>
      <c r="L5" s="54">
        <f t="shared" si="5"/>
        <v>9260.411976243664</v>
      </c>
      <c r="M5" s="54">
        <f t="shared" si="5"/>
        <v>9260.411976243664</v>
      </c>
      <c r="N5" s="54">
        <f t="shared" si="5"/>
        <v>9260.411976243664</v>
      </c>
      <c r="O5" t="s">
        <v>145</v>
      </c>
    </row>
    <row r="6" spans="1:15" x14ac:dyDescent="0.25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0.22281948715748889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25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0.19825330713431094</v>
      </c>
      <c r="K7" s="47">
        <f t="shared" si="9"/>
        <v>0.19825330713431094</v>
      </c>
      <c r="L7" s="47">
        <f t="shared" si="9"/>
        <v>0.19825330713431094</v>
      </c>
      <c r="M7" s="47">
        <f t="shared" si="9"/>
        <v>0.19825330713431094</v>
      </c>
      <c r="N7" s="47">
        <f t="shared" si="9"/>
        <v>0.19825330713431094</v>
      </c>
    </row>
    <row r="8" spans="1:15" x14ac:dyDescent="0.25">
      <c r="A8" s="41" t="s">
        <v>132</v>
      </c>
      <c r="B8" s="54">
        <f>+SUM(B38+B69+B100+B131+B154+B185+B208)</f>
        <v>606</v>
      </c>
      <c r="C8" s="54">
        <f t="shared" ref="C8:N8" si="10">+SUM(C38+C69+C100+C131+C154+C185+C208)</f>
        <v>649</v>
      </c>
      <c r="D8" s="54">
        <f t="shared" si="10"/>
        <v>706</v>
      </c>
      <c r="E8" s="54">
        <f t="shared" si="10"/>
        <v>747</v>
      </c>
      <c r="F8" s="54">
        <f t="shared" si="10"/>
        <v>705</v>
      </c>
      <c r="G8" s="54">
        <f t="shared" si="10"/>
        <v>721</v>
      </c>
      <c r="H8" s="54">
        <f t="shared" si="10"/>
        <v>744</v>
      </c>
      <c r="I8" s="54">
        <f t="shared" si="10"/>
        <v>717</v>
      </c>
      <c r="J8" s="54">
        <f t="shared" si="10"/>
        <v>249.10908298370839</v>
      </c>
      <c r="K8" s="54">
        <f t="shared" si="10"/>
        <v>249.10908298370839</v>
      </c>
      <c r="L8" s="54">
        <f t="shared" si="10"/>
        <v>249.10908298370839</v>
      </c>
      <c r="M8" s="54">
        <f t="shared" si="10"/>
        <v>249.10908298370839</v>
      </c>
      <c r="N8" s="54">
        <f t="shared" si="10"/>
        <v>249.10908298370839</v>
      </c>
      <c r="O8" t="s">
        <v>146</v>
      </c>
    </row>
    <row r="9" spans="1:15" x14ac:dyDescent="0.25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-0.65256752721937461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5" x14ac:dyDescent="0.25">
      <c r="A10" s="42" t="s">
        <v>133</v>
      </c>
      <c r="B10" s="47">
        <f>+IFERROR(B8/B$3,"nm")</f>
        <v>1.9803274402797295E-2</v>
      </c>
      <c r="C10" s="47">
        <f t="shared" ref="C10:I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ref="J10:N10" si="14">+IFERROR(J8/J$3,"nm")</f>
        <v>5.3330996142947635E-3</v>
      </c>
      <c r="K10" s="47">
        <f t="shared" si="14"/>
        <v>5.3330996142947635E-3</v>
      </c>
      <c r="L10" s="47">
        <f t="shared" si="14"/>
        <v>5.3330996142947635E-3</v>
      </c>
      <c r="M10" s="47">
        <f t="shared" si="14"/>
        <v>5.3330996142947635E-3</v>
      </c>
      <c r="N10" s="47">
        <f t="shared" si="14"/>
        <v>5.3330996142947635E-3</v>
      </c>
    </row>
    <row r="11" spans="1:15" x14ac:dyDescent="0.25">
      <c r="A11" s="41" t="s">
        <v>134</v>
      </c>
      <c r="B11" s="54">
        <f>+SUM(B42+B73+B104+B135+B158+B189+B212)</f>
        <v>4233</v>
      </c>
      <c r="C11" s="54">
        <f t="shared" ref="C11:N11" si="15">+SUM(C42+C73+C104+C135+C158+C189+C212)</f>
        <v>4642</v>
      </c>
      <c r="D11" s="54">
        <f t="shared" si="15"/>
        <v>4945</v>
      </c>
      <c r="E11" s="54">
        <f t="shared" si="15"/>
        <v>4379</v>
      </c>
      <c r="F11" s="54">
        <f t="shared" si="15"/>
        <v>4850</v>
      </c>
      <c r="G11" s="54">
        <f t="shared" si="15"/>
        <v>2976</v>
      </c>
      <c r="H11" s="54">
        <f t="shared" si="15"/>
        <v>6923</v>
      </c>
      <c r="I11" s="54">
        <f t="shared" si="15"/>
        <v>6856</v>
      </c>
      <c r="J11" s="54">
        <f t="shared" si="15"/>
        <v>9011.3028932599555</v>
      </c>
      <c r="K11" s="54">
        <f t="shared" si="15"/>
        <v>9011.3028932599555</v>
      </c>
      <c r="L11" s="54">
        <f t="shared" si="15"/>
        <v>9011.3028932599555</v>
      </c>
      <c r="M11" s="54">
        <f t="shared" si="15"/>
        <v>9011.3028932599555</v>
      </c>
      <c r="N11" s="54">
        <f t="shared" si="15"/>
        <v>9011.3028932599555</v>
      </c>
      <c r="O11" t="s">
        <v>147</v>
      </c>
    </row>
    <row r="12" spans="1:15" x14ac:dyDescent="0.25">
      <c r="A12" s="42" t="s">
        <v>129</v>
      </c>
      <c r="B12" s="47" t="str">
        <f t="shared" ref="B12:H12" si="16">+IFERROR(B11/A11-1,"nm")</f>
        <v>nm</v>
      </c>
      <c r="C12" s="47">
        <f t="shared" si="16"/>
        <v>9.6621781242617555E-2</v>
      </c>
      <c r="D12" s="47">
        <f t="shared" si="16"/>
        <v>6.5273588970271357E-2</v>
      </c>
      <c r="E12" s="47">
        <f t="shared" si="16"/>
        <v>-0.11445904954499497</v>
      </c>
      <c r="F12" s="47">
        <f t="shared" si="16"/>
        <v>0.10755880337976698</v>
      </c>
      <c r="G12" s="47">
        <f t="shared" si="16"/>
        <v>-0.38639175257731961</v>
      </c>
      <c r="H12" s="47">
        <f t="shared" si="16"/>
        <v>1.32627688172043</v>
      </c>
      <c r="I12" s="47">
        <f>+IFERROR(I11/H11-1,"nm")</f>
        <v>-9.67788530983682E-3</v>
      </c>
      <c r="J12" s="47">
        <f t="shared" ref="J12:N12" si="17">+IFERROR(J11/I11-1,"nm")</f>
        <v>0.31436739983371575</v>
      </c>
      <c r="K12" s="47">
        <f t="shared" si="17"/>
        <v>0</v>
      </c>
      <c r="L12" s="47">
        <f t="shared" si="17"/>
        <v>0</v>
      </c>
      <c r="M12" s="47">
        <f t="shared" si="17"/>
        <v>0</v>
      </c>
      <c r="N12" s="47">
        <f t="shared" si="17"/>
        <v>0</v>
      </c>
    </row>
    <row r="13" spans="1:15" x14ac:dyDescent="0.25">
      <c r="A13" s="42" t="s">
        <v>131</v>
      </c>
      <c r="B13" s="47">
        <f>+IFERROR(B11/B$3,"nm")</f>
        <v>0.13832881278389594</v>
      </c>
      <c r="C13" s="47">
        <f t="shared" ref="C13:I13" si="18">+IFERROR(C11/C$3,"nm")</f>
        <v>0.14337781072399308</v>
      </c>
      <c r="D13" s="47">
        <f t="shared" si="18"/>
        <v>0.14395924308588065</v>
      </c>
      <c r="E13" s="47">
        <f t="shared" si="18"/>
        <v>0.12031211363573921</v>
      </c>
      <c r="F13" s="47">
        <f t="shared" si="18"/>
        <v>0.12398701331901731</v>
      </c>
      <c r="G13" s="47">
        <f t="shared" si="18"/>
        <v>7.9565810229126011E-2</v>
      </c>
      <c r="H13" s="47">
        <f t="shared" si="18"/>
        <v>0.1554402981723472</v>
      </c>
      <c r="I13" s="47">
        <f t="shared" si="18"/>
        <v>0.14677799186469706</v>
      </c>
      <c r="J13" s="47">
        <f t="shared" ref="J13:N13" si="19">+IFERROR(J11/J$3,"nm")</f>
        <v>0.19292020752001618</v>
      </c>
      <c r="K13" s="47">
        <f t="shared" si="19"/>
        <v>0.19292020752001618</v>
      </c>
      <c r="L13" s="47">
        <f t="shared" si="19"/>
        <v>0.19292020752001618</v>
      </c>
      <c r="M13" s="47">
        <f t="shared" si="19"/>
        <v>0.19292020752001618</v>
      </c>
      <c r="N13" s="47">
        <f t="shared" si="19"/>
        <v>0.19292020752001618</v>
      </c>
    </row>
    <row r="14" spans="1:15" x14ac:dyDescent="0.25">
      <c r="A14" s="41" t="s">
        <v>135</v>
      </c>
      <c r="B14" s="54">
        <f>+SUM(B45+B76+B107+B138+B161+B192+B215)</f>
        <v>963</v>
      </c>
      <c r="C14" s="54">
        <f t="shared" ref="C14:N14" si="20">+SUM(C45+C76+C107+C138+C161+C192+C215)</f>
        <v>1143</v>
      </c>
      <c r="D14" s="54">
        <f t="shared" si="20"/>
        <v>1105</v>
      </c>
      <c r="E14" s="54">
        <f t="shared" si="20"/>
        <v>1028</v>
      </c>
      <c r="F14" s="54">
        <f t="shared" si="20"/>
        <v>1119</v>
      </c>
      <c r="G14" s="54">
        <f t="shared" si="20"/>
        <v>1086</v>
      </c>
      <c r="H14" s="54">
        <f t="shared" si="20"/>
        <v>695</v>
      </c>
      <c r="I14" s="54">
        <f t="shared" si="20"/>
        <v>758</v>
      </c>
      <c r="J14" s="54">
        <f t="shared" si="20"/>
        <v>332.38189941698897</v>
      </c>
      <c r="K14" s="54">
        <f t="shared" si="20"/>
        <v>332.38189941698897</v>
      </c>
      <c r="L14" s="54">
        <f t="shared" si="20"/>
        <v>332.38189941698897</v>
      </c>
      <c r="M14" s="54">
        <f t="shared" si="20"/>
        <v>332.38189941698897</v>
      </c>
      <c r="N14" s="54">
        <f t="shared" si="20"/>
        <v>332.38189941698897</v>
      </c>
      <c r="O14" t="s">
        <v>148</v>
      </c>
    </row>
    <row r="15" spans="1:15" x14ac:dyDescent="0.25">
      <c r="A15" s="42" t="s">
        <v>129</v>
      </c>
      <c r="B15" s="47" t="str">
        <f t="shared" ref="B15:H15" si="21">+IFERROR(B14/A14-1,"nm")</f>
        <v>nm</v>
      </c>
      <c r="C15" s="47">
        <f t="shared" si="21"/>
        <v>0.18691588785046731</v>
      </c>
      <c r="D15" s="47">
        <f t="shared" si="21"/>
        <v>-3.3245844269466307E-2</v>
      </c>
      <c r="E15" s="47">
        <f t="shared" si="21"/>
        <v>-6.9683257918552011E-2</v>
      </c>
      <c r="F15" s="47">
        <f t="shared" si="21"/>
        <v>8.8521400778210024E-2</v>
      </c>
      <c r="G15" s="47">
        <f t="shared" si="21"/>
        <v>-2.9490616621983934E-2</v>
      </c>
      <c r="H15" s="47">
        <f t="shared" si="21"/>
        <v>-0.36003683241252304</v>
      </c>
      <c r="I15" s="47">
        <f>+IFERROR(I14/H14-1,"nm")</f>
        <v>9.0647482014388547E-2</v>
      </c>
      <c r="J15" s="47">
        <f t="shared" ref="J15:N15" si="22">+IFERROR(J14/I14-1,"nm")</f>
        <v>-0.56150145195647894</v>
      </c>
      <c r="K15" s="47">
        <f t="shared" si="22"/>
        <v>0</v>
      </c>
      <c r="L15" s="47">
        <f t="shared" si="22"/>
        <v>0</v>
      </c>
      <c r="M15" s="47">
        <f t="shared" si="22"/>
        <v>0</v>
      </c>
      <c r="N15" s="47">
        <f t="shared" si="22"/>
        <v>0</v>
      </c>
    </row>
    <row r="16" spans="1:15" x14ac:dyDescent="0.25">
      <c r="A16" s="42" t="s">
        <v>133</v>
      </c>
      <c r="B16" s="47">
        <f>+IFERROR(B14/B$3,"nm")</f>
        <v>3.146955981830659E-2</v>
      </c>
      <c r="C16" s="47">
        <f t="shared" ref="C16:I16" si="23">+IFERROR(C14/C$3,"nm")</f>
        <v>3.5303928836174947E-2</v>
      </c>
      <c r="D16" s="47">
        <f t="shared" si="23"/>
        <v>3.2168850072780204E-2</v>
      </c>
      <c r="E16" s="47">
        <f t="shared" si="23"/>
        <v>2.8244086051048164E-2</v>
      </c>
      <c r="F16" s="47">
        <f t="shared" si="23"/>
        <v>2.8606488227624818E-2</v>
      </c>
      <c r="G16" s="47">
        <f t="shared" si="23"/>
        <v>2.9035104136031869E-2</v>
      </c>
      <c r="H16" s="47">
        <f t="shared" si="23"/>
        <v>1.5604652207104046E-2</v>
      </c>
      <c r="I16" s="47">
        <f t="shared" si="23"/>
        <v>1.6227788482123744E-2</v>
      </c>
      <c r="J16" s="47">
        <f t="shared" ref="J16:N16" si="24">+IFERROR(J14/J$3,"nm")</f>
        <v>7.1158616873686353E-3</v>
      </c>
      <c r="K16" s="47">
        <f t="shared" si="24"/>
        <v>7.1158616873686353E-3</v>
      </c>
      <c r="L16" s="47">
        <f t="shared" si="24"/>
        <v>7.1158616873686353E-3</v>
      </c>
      <c r="M16" s="47">
        <f t="shared" si="24"/>
        <v>7.1158616873686353E-3</v>
      </c>
      <c r="N16" s="47">
        <f t="shared" si="24"/>
        <v>7.1158616873686353E-3</v>
      </c>
    </row>
    <row r="17" spans="1:15" x14ac:dyDescent="0.25">
      <c r="A17" s="9" t="s">
        <v>143</v>
      </c>
      <c r="B17" s="54">
        <f>+SUM(B48+B79+B110+B141+B164+B195+B218)</f>
        <v>3011</v>
      </c>
      <c r="C17" s="54">
        <f t="shared" ref="C17:N17" si="25">+SUM(C48+C79+C110+C141+C164+C195+C218)</f>
        <v>3520</v>
      </c>
      <c r="D17" s="54">
        <f t="shared" si="25"/>
        <v>3989</v>
      </c>
      <c r="E17" s="54">
        <f t="shared" si="25"/>
        <v>4454</v>
      </c>
      <c r="F17" s="54">
        <f t="shared" si="25"/>
        <v>4744</v>
      </c>
      <c r="G17" s="54">
        <f t="shared" si="25"/>
        <v>4866</v>
      </c>
      <c r="H17" s="54">
        <f t="shared" si="25"/>
        <v>4904</v>
      </c>
      <c r="I17" s="54">
        <f t="shared" si="25"/>
        <v>4791</v>
      </c>
      <c r="J17" s="54">
        <f t="shared" si="25"/>
        <v>1481.5706424017874</v>
      </c>
      <c r="K17" s="54">
        <f t="shared" si="25"/>
        <v>1481.5706424017874</v>
      </c>
      <c r="L17" s="54">
        <f t="shared" si="25"/>
        <v>1481.5706424017874</v>
      </c>
      <c r="M17" s="54">
        <f t="shared" si="25"/>
        <v>1481.5706424017874</v>
      </c>
      <c r="N17" s="54">
        <f t="shared" si="25"/>
        <v>1481.5706424017874</v>
      </c>
      <c r="O17" t="s">
        <v>149</v>
      </c>
    </row>
    <row r="18" spans="1:15" x14ac:dyDescent="0.25">
      <c r="A18" s="42" t="s">
        <v>129</v>
      </c>
      <c r="B18" s="47" t="str">
        <f t="shared" ref="B18:H18" si="26">+IFERROR(B17/A17-1,"nm")</f>
        <v>nm</v>
      </c>
      <c r="C18" s="47">
        <f t="shared" si="26"/>
        <v>0.16904682829624718</v>
      </c>
      <c r="D18" s="47">
        <f t="shared" si="26"/>
        <v>0.13323863636363642</v>
      </c>
      <c r="E18" s="47">
        <f t="shared" si="26"/>
        <v>0.11657056906492858</v>
      </c>
      <c r="F18" s="47">
        <f t="shared" si="26"/>
        <v>6.5110013471037176E-2</v>
      </c>
      <c r="G18" s="47">
        <f t="shared" si="26"/>
        <v>2.5716694772343951E-2</v>
      </c>
      <c r="H18" s="47">
        <f t="shared" si="26"/>
        <v>7.8092889436909285E-3</v>
      </c>
      <c r="I18" s="47">
        <f>+IFERROR(I17/H17-1,"nm")</f>
        <v>-2.3042414355628038E-2</v>
      </c>
      <c r="J18" s="47">
        <f t="shared" ref="J18:N18" si="27">+IFERROR(J17/I17-1,"nm")</f>
        <v>-0.69075962379424183</v>
      </c>
      <c r="K18" s="47">
        <f t="shared" si="27"/>
        <v>0</v>
      </c>
      <c r="L18" s="47">
        <f t="shared" si="27"/>
        <v>0</v>
      </c>
      <c r="M18" s="47">
        <f t="shared" si="27"/>
        <v>0</v>
      </c>
      <c r="N18" s="47">
        <f t="shared" si="27"/>
        <v>0</v>
      </c>
    </row>
    <row r="19" spans="1:15" x14ac:dyDescent="0.25">
      <c r="A19" s="42" t="s">
        <v>133</v>
      </c>
      <c r="B19" s="47">
        <f>+IFERROR(B17/B$3,"nm")</f>
        <v>9.8395477271984569E-2</v>
      </c>
      <c r="C19" s="47">
        <f t="shared" ref="C19:I19" si="28">+IFERROR(C17/C$3,"nm")</f>
        <v>0.10872251050160613</v>
      </c>
      <c r="D19" s="47">
        <f t="shared" si="28"/>
        <v>0.11612809315866085</v>
      </c>
      <c r="E19" s="47">
        <f t="shared" si="28"/>
        <v>0.12237272302662307</v>
      </c>
      <c r="F19" s="47">
        <f t="shared" si="28"/>
        <v>0.1212771940588491</v>
      </c>
      <c r="G19" s="47">
        <f t="shared" si="28"/>
        <v>0.13009651632222013</v>
      </c>
      <c r="H19" s="47">
        <f t="shared" si="28"/>
        <v>0.11010822219228523</v>
      </c>
      <c r="I19" s="47">
        <f t="shared" si="28"/>
        <v>0.10256904303147078</v>
      </c>
      <c r="J19" s="47">
        <f t="shared" ref="J19:N19" si="29">+IFERROR(J17/J$3,"nm")</f>
        <v>3.1718489454116622E-2</v>
      </c>
      <c r="K19" s="47">
        <f t="shared" si="29"/>
        <v>3.1718489454116622E-2</v>
      </c>
      <c r="L19" s="47">
        <f t="shared" si="29"/>
        <v>3.1718489454116622E-2</v>
      </c>
      <c r="M19" s="47">
        <f t="shared" si="29"/>
        <v>3.1718489454116622E-2</v>
      </c>
      <c r="N19" s="47">
        <f t="shared" si="29"/>
        <v>3.1718489454116622E-2</v>
      </c>
    </row>
    <row r="20" spans="1:15" x14ac:dyDescent="0.25">
      <c r="A20" s="43" t="str">
        <f>+Historicals!A112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f t="shared" ref="B21:I21" si="30">+SUM(B23+B27+B31)</f>
        <v>13740</v>
      </c>
      <c r="C21" s="9">
        <f t="shared" si="30"/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25">
      <c r="A22" s="44" t="s">
        <v>129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 t="shared" ref="J22:N22" si="33">+IFERROR(J21/I21-1,"nm")</f>
        <v>0</v>
      </c>
      <c r="K22" s="47">
        <f t="shared" si="33"/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5" x14ac:dyDescent="0.25">
      <c r="A23" s="45" t="s">
        <v>113</v>
      </c>
      <c r="B23" s="3">
        <f>Historicals!B113</f>
        <v>8951</v>
      </c>
      <c r="C23" s="3">
        <f>Historicals!C113</f>
        <v>9667</v>
      </c>
      <c r="D23" s="3">
        <f>Historicals!D113</f>
        <v>9969</v>
      </c>
      <c r="E23" s="3">
        <f>Historicals!E113</f>
        <v>9716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5" x14ac:dyDescent="0.25">
      <c r="A24" s="44" t="s">
        <v>129</v>
      </c>
      <c r="B24" s="47" t="str">
        <f t="shared" ref="B24" si="35">+IFERROR(B23/A23-1,"nm")</f>
        <v>nm</v>
      </c>
      <c r="C24" s="47">
        <f t="shared" ref="C24" si="36">+IFERROR(C23/B23-1,"nm")</f>
        <v>7.9991062451122863E-2</v>
      </c>
      <c r="D24" s="47">
        <f t="shared" ref="D24" si="37">+IFERROR(D23/C23-1,"nm")</f>
        <v>3.1240302058549663E-2</v>
      </c>
      <c r="E24" s="47">
        <f t="shared" ref="E24" si="38">+IFERROR(E23/D23-1,"nm")</f>
        <v>-2.5378673889056125E-2</v>
      </c>
      <c r="F24" s="47">
        <f t="shared" ref="F24" si="39">+IFERROR(F23/E23-1,"nm")</f>
        <v>3.3861671469740617E-2</v>
      </c>
      <c r="G24" s="47">
        <f t="shared" ref="G24" si="40">+IFERROR(G23/F23-1,"nm")</f>
        <v>-7.1279243404678949E-2</v>
      </c>
      <c r="H24" s="47">
        <f t="shared" ref="H24" si="41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2">+K25+K26</f>
        <v>0</v>
      </c>
      <c r="L24" s="47">
        <f t="shared" si="42"/>
        <v>0</v>
      </c>
      <c r="M24" s="47">
        <f t="shared" si="42"/>
        <v>0</v>
      </c>
      <c r="N24" s="47">
        <f t="shared" si="42"/>
        <v>0</v>
      </c>
    </row>
    <row r="25" spans="1:15" x14ac:dyDescent="0.25">
      <c r="A25" s="44" t="s">
        <v>137</v>
      </c>
      <c r="B25" s="47">
        <f>+Historicals!B185</f>
        <v>0</v>
      </c>
      <c r="C25" s="47">
        <f>+Historicals!C185</f>
        <v>7.9991062451122863E-2</v>
      </c>
      <c r="D25" s="47">
        <f>+Historicals!D185</f>
        <v>3.1240302058549663E-2</v>
      </c>
      <c r="E25" s="47">
        <f>+Historicals!E185</f>
        <v>-2.5378673889056125E-2</v>
      </c>
      <c r="F25" s="47">
        <f>+Historicals!F185</f>
        <v>3.3861671469740617E-2</v>
      </c>
      <c r="G25" s="47">
        <f>+Historicals!G185</f>
        <v>-7.1279243404678949E-2</v>
      </c>
      <c r="H25" s="47">
        <f>+Historicals!H185</f>
        <v>0.24815092721620746</v>
      </c>
      <c r="I25" s="47">
        <f>+Historicals!I185</f>
        <v>0.05</v>
      </c>
      <c r="J25" s="49">
        <v>0</v>
      </c>
      <c r="K25" s="49">
        <f t="shared" ref="K25:N26" si="43">+J25</f>
        <v>0</v>
      </c>
      <c r="L25" s="49">
        <f t="shared" si="43"/>
        <v>0</v>
      </c>
      <c r="M25" s="49">
        <f t="shared" si="43"/>
        <v>0</v>
      </c>
      <c r="N25" s="49">
        <f t="shared" si="43"/>
        <v>0</v>
      </c>
    </row>
    <row r="26" spans="1:15" x14ac:dyDescent="0.25">
      <c r="A26" s="44" t="s">
        <v>138</v>
      </c>
      <c r="B26" s="47" t="str">
        <f t="shared" ref="B26:H26" si="44">+IFERROR(B24-B25,"nm")</f>
        <v>nm</v>
      </c>
      <c r="C26" s="47">
        <f t="shared" si="44"/>
        <v>0</v>
      </c>
      <c r="D26" s="47">
        <f t="shared" si="44"/>
        <v>0</v>
      </c>
      <c r="E26" s="47">
        <f t="shared" si="44"/>
        <v>0</v>
      </c>
      <c r="F26" s="47">
        <f t="shared" si="44"/>
        <v>0</v>
      </c>
      <c r="G26" s="47">
        <f t="shared" si="44"/>
        <v>0</v>
      </c>
      <c r="H26" s="47">
        <f t="shared" si="44"/>
        <v>0</v>
      </c>
      <c r="I26" s="47">
        <f>+IFERROR(I24-I25,"nm")</f>
        <v>1.5458605290268046E-4</v>
      </c>
      <c r="J26" s="49">
        <v>0</v>
      </c>
      <c r="K26" s="49">
        <f t="shared" si="43"/>
        <v>0</v>
      </c>
      <c r="L26" s="49">
        <f t="shared" si="43"/>
        <v>0</v>
      </c>
      <c r="M26" s="49">
        <f t="shared" si="43"/>
        <v>0</v>
      </c>
      <c r="N26" s="49">
        <f t="shared" si="43"/>
        <v>0</v>
      </c>
    </row>
    <row r="27" spans="1:15" x14ac:dyDescent="0.25">
      <c r="A27" s="45" t="s">
        <v>114</v>
      </c>
      <c r="B27" s="3">
        <f>Historicals!B114</f>
        <v>4260</v>
      </c>
      <c r="C27" s="3">
        <f>Historicals!C114</f>
        <v>4576</v>
      </c>
      <c r="D27" s="3">
        <f>Historicals!D114</f>
        <v>4723</v>
      </c>
      <c r="E27" s="3">
        <f>Historicals!E114</f>
        <v>4629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5" x14ac:dyDescent="0.25">
      <c r="A28" s="44" t="s">
        <v>129</v>
      </c>
      <c r="B28" s="47" t="str">
        <f t="shared" ref="B28" si="49">+IFERROR(B27/A27-1,"nm")</f>
        <v>nm</v>
      </c>
      <c r="C28" s="47">
        <f t="shared" ref="C28" si="50">+IFERROR(C27/B27-1,"nm")</f>
        <v>7.4178403755868594E-2</v>
      </c>
      <c r="D28" s="47">
        <f t="shared" ref="D28" si="51">+IFERROR(D27/C27-1,"nm")</f>
        <v>3.2124125874125831E-2</v>
      </c>
      <c r="E28" s="47">
        <f t="shared" ref="E28" si="52">+IFERROR(E27/D27-1,"nm")</f>
        <v>-1.990260427694257E-2</v>
      </c>
      <c r="F28" s="47">
        <f t="shared" ref="F28" si="53">+IFERROR(F27/E27-1,"nm")</f>
        <v>0.13631453877727373</v>
      </c>
      <c r="G28" s="47">
        <f t="shared" ref="G28" si="54">+IFERROR(G27/F27-1,"nm")</f>
        <v>-0.11806083650190113</v>
      </c>
      <c r="H28" s="47">
        <f t="shared" ref="H28" si="55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6">+K29+K30</f>
        <v>0</v>
      </c>
      <c r="L28" s="47">
        <f t="shared" ref="L28" si="57">+L29+L30</f>
        <v>0</v>
      </c>
      <c r="M28" s="47">
        <f t="shared" ref="M28" si="58">+M29+M30</f>
        <v>0</v>
      </c>
      <c r="N28" s="47">
        <f t="shared" ref="N28" si="59">+N29+N30</f>
        <v>0</v>
      </c>
    </row>
    <row r="29" spans="1:15" x14ac:dyDescent="0.25">
      <c r="A29" s="44" t="s">
        <v>137</v>
      </c>
      <c r="B29" s="47">
        <f>+Historicals!B189</f>
        <v>0</v>
      </c>
      <c r="C29" s="47">
        <f>+Historicals!C189</f>
        <v>6.1363636363636287E-2</v>
      </c>
      <c r="D29" s="47">
        <f>+Historicals!D189</f>
        <v>5.4603854389721596E-2</v>
      </c>
      <c r="E29" s="47">
        <f>+Historicals!E189</f>
        <v>0.15939086294416249</v>
      </c>
      <c r="F29" s="47">
        <f>+Historicals!F189</f>
        <v>0.10210157618213667</v>
      </c>
      <c r="G29" s="47">
        <f>+Historicals!G189</f>
        <v>-6.3721595423486432E-2</v>
      </c>
      <c r="H29" s="47">
        <f>+Historicals!H189</f>
        <v>0.18295994568907004</v>
      </c>
      <c r="I29" s="47">
        <f>+Historicals!I189</f>
        <v>0.09</v>
      </c>
      <c r="J29" s="49">
        <v>0</v>
      </c>
      <c r="K29" s="49">
        <f t="shared" ref="K29:N29" si="60">+J29</f>
        <v>0</v>
      </c>
      <c r="L29" s="49">
        <f t="shared" si="60"/>
        <v>0</v>
      </c>
      <c r="M29" s="49">
        <f t="shared" si="60"/>
        <v>0</v>
      </c>
      <c r="N29" s="49">
        <f t="shared" si="60"/>
        <v>0</v>
      </c>
    </row>
    <row r="30" spans="1:15" x14ac:dyDescent="0.25">
      <c r="A30" s="44" t="s">
        <v>138</v>
      </c>
      <c r="B30" s="47" t="str">
        <f t="shared" ref="B30" si="61">+IFERROR(B28-B29,"nm")</f>
        <v>nm</v>
      </c>
      <c r="C30" s="47">
        <f t="shared" ref="C30" si="62">+IFERROR(C28-C29,"nm")</f>
        <v>1.2814767392232307E-2</v>
      </c>
      <c r="D30" s="47">
        <f t="shared" ref="D30" si="63">+IFERROR(D28-D29,"nm")</f>
        <v>-2.2479728515595765E-2</v>
      </c>
      <c r="E30" s="47">
        <f t="shared" ref="E30" si="64">+IFERROR(E28-E29,"nm")</f>
        <v>-0.17929346722110506</v>
      </c>
      <c r="F30" s="47">
        <f t="shared" ref="F30" si="65">+IFERROR(F28-F29,"nm")</f>
        <v>3.4212962595137064E-2</v>
      </c>
      <c r="G30" s="47">
        <f t="shared" ref="G30" si="66">+IFERROR(G28-G29,"nm")</f>
        <v>-5.4339241078414702E-2</v>
      </c>
      <c r="H30" s="47">
        <f t="shared" ref="H30" si="67">+IFERROR(H28-H29,"nm")</f>
        <v>-9.9105666749643495E-2</v>
      </c>
      <c r="I30" s="47">
        <f>+IFERROR(I28-I29,"nm")</f>
        <v>2.2832140015910107E-3</v>
      </c>
      <c r="J30" s="49">
        <v>0</v>
      </c>
      <c r="K30" s="49">
        <f t="shared" ref="K30:N30" si="68">+J30</f>
        <v>0</v>
      </c>
      <c r="L30" s="49">
        <f t="shared" si="68"/>
        <v>0</v>
      </c>
      <c r="M30" s="49">
        <f t="shared" si="68"/>
        <v>0</v>
      </c>
      <c r="N30" s="49">
        <f t="shared" si="68"/>
        <v>0</v>
      </c>
    </row>
    <row r="31" spans="1:15" x14ac:dyDescent="0.25">
      <c r="A31" s="45" t="s">
        <v>115</v>
      </c>
      <c r="B31" s="3">
        <f>Historicals!B115</f>
        <v>529</v>
      </c>
      <c r="C31" s="3">
        <f>Historicals!C115</f>
        <v>521</v>
      </c>
      <c r="D31" s="3">
        <f>Historicals!D115</f>
        <v>524</v>
      </c>
      <c r="E31" s="3">
        <f>Historicals!E115</f>
        <v>510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5" x14ac:dyDescent="0.25">
      <c r="A32" s="44" t="s">
        <v>129</v>
      </c>
      <c r="B32" s="47" t="str">
        <f t="shared" ref="B32" si="73">+IFERROR(B31/A31-1,"nm")</f>
        <v>nm</v>
      </c>
      <c r="C32" s="47">
        <f t="shared" ref="C32" si="74">+IFERROR(C31/B31-1,"nm")</f>
        <v>-1.5122873345935761E-2</v>
      </c>
      <c r="D32" s="47">
        <f t="shared" ref="D32" si="75">+IFERROR(D31/C31-1,"nm")</f>
        <v>5.7581573896352545E-3</v>
      </c>
      <c r="E32" s="47">
        <f t="shared" ref="E32" si="76">+IFERROR(E31/D31-1,"nm")</f>
        <v>-2.6717557251908386E-2</v>
      </c>
      <c r="F32" s="47">
        <f t="shared" ref="F32" si="77">+IFERROR(F31/E31-1,"nm")</f>
        <v>0.17058823529411771</v>
      </c>
      <c r="G32" s="47">
        <f t="shared" ref="G32" si="78">+IFERROR(G31/F31-1,"nm")</f>
        <v>-0.13567839195979903</v>
      </c>
      <c r="H32" s="47">
        <f t="shared" ref="H32" si="79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80">+K33+K34</f>
        <v>0</v>
      </c>
      <c r="L32" s="47">
        <f t="shared" ref="L32" si="81">+L33+L34</f>
        <v>0</v>
      </c>
      <c r="M32" s="47">
        <f t="shared" ref="M32" si="82">+M33+M34</f>
        <v>0</v>
      </c>
      <c r="N32" s="47">
        <f t="shared" ref="N32" si="83">+N33+N34</f>
        <v>0</v>
      </c>
    </row>
    <row r="33" spans="1:14" x14ac:dyDescent="0.25">
      <c r="A33" s="44" t="s">
        <v>137</v>
      </c>
      <c r="B33" s="47">
        <f>+Historicals!B187</f>
        <v>0</v>
      </c>
      <c r="C33" s="47">
        <f>+Historicals!C187</f>
        <v>-1.5122873345935761E-2</v>
      </c>
      <c r="D33" s="47">
        <f>+Historicals!D187</f>
        <v>5.7581573896352545E-3</v>
      </c>
      <c r="E33" s="47">
        <f>+Historicals!E187</f>
        <v>-2.6717557251908386E-2</v>
      </c>
      <c r="F33" s="47">
        <f>+Historicals!F187</f>
        <v>0.17058823529411771</v>
      </c>
      <c r="G33" s="47">
        <f>+Historicals!G187</f>
        <v>-0.13567839195979903</v>
      </c>
      <c r="H33" s="47">
        <f>+Historicals!H187</f>
        <v>-1.744186046511631E-2</v>
      </c>
      <c r="I33" s="47">
        <f>+Historicals!I187</f>
        <v>0.25</v>
      </c>
      <c r="J33" s="49">
        <v>0</v>
      </c>
      <c r="K33" s="49">
        <f t="shared" ref="K33:N33" si="84">+J33</f>
        <v>0</v>
      </c>
      <c r="L33" s="49">
        <f t="shared" si="84"/>
        <v>0</v>
      </c>
      <c r="M33" s="49">
        <f t="shared" si="84"/>
        <v>0</v>
      </c>
      <c r="N33" s="49">
        <f t="shared" si="84"/>
        <v>0</v>
      </c>
    </row>
    <row r="34" spans="1:14" x14ac:dyDescent="0.25">
      <c r="A34" s="44" t="s">
        <v>138</v>
      </c>
      <c r="B34" s="47" t="str">
        <f t="shared" ref="B34" si="85">+IFERROR(B32-B33,"nm")</f>
        <v>nm</v>
      </c>
      <c r="C34" s="47">
        <f t="shared" ref="C34" si="86">+IFERROR(C32-C33,"nm")</f>
        <v>0</v>
      </c>
      <c r="D34" s="47">
        <f t="shared" ref="D34" si="87">+IFERROR(D32-D33,"nm")</f>
        <v>0</v>
      </c>
      <c r="E34" s="47">
        <f t="shared" ref="E34" si="88">+IFERROR(E32-E33,"nm")</f>
        <v>0</v>
      </c>
      <c r="F34" s="47">
        <f t="shared" ref="F34" si="89">+IFERROR(F32-F33,"nm")</f>
        <v>0</v>
      </c>
      <c r="G34" s="47">
        <f t="shared" ref="G34" si="90">+IFERROR(G32-G33,"nm")</f>
        <v>0</v>
      </c>
      <c r="H34" s="47">
        <f t="shared" ref="H34" si="91">+IFERROR(H32-H33,"nm")</f>
        <v>0</v>
      </c>
      <c r="I34" s="47">
        <f>+IFERROR(I32-I33,"nm")</f>
        <v>-1.4792899408284654E-3</v>
      </c>
      <c r="J34" s="49">
        <v>0</v>
      </c>
      <c r="K34" s="49">
        <f t="shared" ref="K34:N34" si="92">+J34</f>
        <v>0</v>
      </c>
      <c r="L34" s="49">
        <f t="shared" si="92"/>
        <v>0</v>
      </c>
      <c r="M34" s="49">
        <f t="shared" si="92"/>
        <v>0</v>
      </c>
      <c r="N34" s="49">
        <f t="shared" si="92"/>
        <v>0</v>
      </c>
    </row>
    <row r="35" spans="1:14" x14ac:dyDescent="0.25">
      <c r="A35" s="9" t="s">
        <v>130</v>
      </c>
      <c r="B35" s="48">
        <f t="shared" ref="B35:H35" si="93">+B42+B38</f>
        <v>3766</v>
      </c>
      <c r="C35" s="48">
        <f t="shared" si="93"/>
        <v>3896</v>
      </c>
      <c r="D35" s="48">
        <f t="shared" si="93"/>
        <v>4015</v>
      </c>
      <c r="E35" s="48">
        <f t="shared" si="93"/>
        <v>3760</v>
      </c>
      <c r="F35" s="48">
        <f t="shared" si="93"/>
        <v>4074</v>
      </c>
      <c r="G35" s="48">
        <f t="shared" si="93"/>
        <v>3047</v>
      </c>
      <c r="H35" s="48">
        <f t="shared" si="93"/>
        <v>5219</v>
      </c>
      <c r="I35" s="48">
        <f>+I42+I38</f>
        <v>5238</v>
      </c>
      <c r="J35" s="48">
        <f>+J21*J37</f>
        <v>5238</v>
      </c>
      <c r="K35" s="48">
        <f t="shared" ref="K35:N35" si="94">+K21*K37</f>
        <v>5238</v>
      </c>
      <c r="L35" s="48">
        <f t="shared" si="94"/>
        <v>5238</v>
      </c>
      <c r="M35" s="48">
        <f t="shared" si="94"/>
        <v>5238</v>
      </c>
      <c r="N35" s="48">
        <f t="shared" si="94"/>
        <v>5238</v>
      </c>
    </row>
    <row r="36" spans="1:14" x14ac:dyDescent="0.25">
      <c r="A36" s="46" t="s">
        <v>129</v>
      </c>
      <c r="B36" s="47" t="str">
        <f t="shared" ref="B36" si="95">+IFERROR(B35/A35-1,"nm")</f>
        <v>nm</v>
      </c>
      <c r="C36" s="47">
        <f t="shared" ref="C36" si="96">+IFERROR(C35/B35-1,"nm")</f>
        <v>3.4519383961763239E-2</v>
      </c>
      <c r="D36" s="47">
        <f t="shared" ref="D36" si="97">+IFERROR(D35/C35-1,"nm")</f>
        <v>3.0544147843942548E-2</v>
      </c>
      <c r="E36" s="47">
        <f t="shared" ref="E36" si="98">+IFERROR(E35/D35-1,"nm")</f>
        <v>-6.3511830635118338E-2</v>
      </c>
      <c r="F36" s="47">
        <f t="shared" ref="F36" si="99">+IFERROR(F35/E35-1,"nm")</f>
        <v>8.3510638297872308E-2</v>
      </c>
      <c r="G36" s="47">
        <f t="shared" ref="G36" si="100">+IFERROR(G35/F35-1,"nm")</f>
        <v>-0.25208640157093765</v>
      </c>
      <c r="H36" s="47">
        <f t="shared" ref="H36" si="101">+IFERROR(H35/G35-1,"nm")</f>
        <v>0.71283229405973092</v>
      </c>
      <c r="I36" s="47">
        <f>+IFERROR(I35/H35-1,"nm")</f>
        <v>3.6405441655489312E-3</v>
      </c>
      <c r="J36" s="47">
        <f t="shared" ref="J36:N36" si="102">+IFERROR(J35/I35-1,"nm")</f>
        <v>0</v>
      </c>
      <c r="K36" s="47">
        <f t="shared" si="102"/>
        <v>0</v>
      </c>
      <c r="L36" s="47">
        <f t="shared" si="102"/>
        <v>0</v>
      </c>
      <c r="M36" s="47">
        <f t="shared" si="102"/>
        <v>0</v>
      </c>
      <c r="N36" s="47">
        <f t="shared" si="102"/>
        <v>0</v>
      </c>
    </row>
    <row r="37" spans="1:14" x14ac:dyDescent="0.25">
      <c r="A37" s="46" t="s">
        <v>131</v>
      </c>
      <c r="B37" s="47">
        <f t="shared" ref="B37:H37" si="103">+IFERROR(B35/B$21,"nm")</f>
        <v>0.27409024745269289</v>
      </c>
      <c r="C37" s="47">
        <f t="shared" si="103"/>
        <v>0.26388512598211866</v>
      </c>
      <c r="D37" s="47">
        <f t="shared" si="103"/>
        <v>0.26386698212407994</v>
      </c>
      <c r="E37" s="47">
        <f t="shared" si="103"/>
        <v>0.25311342982160889</v>
      </c>
      <c r="F37" s="47">
        <f t="shared" si="103"/>
        <v>0.25619418941013711</v>
      </c>
      <c r="G37" s="47">
        <f t="shared" si="103"/>
        <v>0.2103700635183651</v>
      </c>
      <c r="H37" s="47">
        <f t="shared" si="10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4">+J37</f>
        <v>0.28540293140086087</v>
      </c>
      <c r="L37" s="49">
        <f t="shared" si="104"/>
        <v>0.28540293140086087</v>
      </c>
      <c r="M37" s="49">
        <f t="shared" si="104"/>
        <v>0.28540293140086087</v>
      </c>
      <c r="N37" s="49">
        <f t="shared" si="104"/>
        <v>0.28540293140086087</v>
      </c>
    </row>
    <row r="38" spans="1:14" x14ac:dyDescent="0.25">
      <c r="A38" s="9" t="s">
        <v>132</v>
      </c>
      <c r="B38" s="9">
        <f>Historicals!B172</f>
        <v>121</v>
      </c>
      <c r="C38" s="9">
        <f>Historicals!C172</f>
        <v>133</v>
      </c>
      <c r="D38" s="9">
        <f>Historicals!D172</f>
        <v>140</v>
      </c>
      <c r="E38" s="9">
        <f>Historicals!E172</f>
        <v>160</v>
      </c>
      <c r="F38" s="9">
        <f>Historicals!F172</f>
        <v>149</v>
      </c>
      <c r="G38" s="9">
        <f>Historicals!G172</f>
        <v>148</v>
      </c>
      <c r="H38" s="9">
        <f>Historicals!H172</f>
        <v>130</v>
      </c>
      <c r="I38" s="9">
        <f>Historicals!I172</f>
        <v>124</v>
      </c>
      <c r="J38" s="48">
        <f>+J41*J48</f>
        <v>124.00000000000001</v>
      </c>
      <c r="K38" s="48">
        <f t="shared" ref="K38:N38" si="105">+K41*K48</f>
        <v>124.00000000000001</v>
      </c>
      <c r="L38" s="48">
        <f t="shared" si="105"/>
        <v>124.00000000000001</v>
      </c>
      <c r="M38" s="48">
        <f t="shared" si="105"/>
        <v>124.00000000000001</v>
      </c>
      <c r="N38" s="48">
        <f t="shared" si="105"/>
        <v>124.00000000000001</v>
      </c>
    </row>
    <row r="39" spans="1:14" x14ac:dyDescent="0.25">
      <c r="A39" s="46" t="s">
        <v>129</v>
      </c>
      <c r="B39" s="47" t="str">
        <f t="shared" ref="B39" si="106">+IFERROR(B38/A38-1,"nm")</f>
        <v>nm</v>
      </c>
      <c r="C39" s="47">
        <f t="shared" ref="C39" si="107">+IFERROR(C38/B38-1,"nm")</f>
        <v>9.9173553719008156E-2</v>
      </c>
      <c r="D39" s="47">
        <f t="shared" ref="D39" si="108">+IFERROR(D38/C38-1,"nm")</f>
        <v>5.2631578947368363E-2</v>
      </c>
      <c r="E39" s="47">
        <f t="shared" ref="E39" si="109">+IFERROR(E38/D38-1,"nm")</f>
        <v>0.14285714285714279</v>
      </c>
      <c r="F39" s="47">
        <f t="shared" ref="F39" si="110">+IFERROR(F38/E38-1,"nm")</f>
        <v>-6.8749999999999978E-2</v>
      </c>
      <c r="G39" s="47">
        <f t="shared" ref="G39" si="111">+IFERROR(G38/F38-1,"nm")</f>
        <v>-6.7114093959731447E-3</v>
      </c>
      <c r="H39" s="47">
        <f t="shared" ref="H39" si="112">+IFERROR(H38/G38-1,"nm")</f>
        <v>-0.1216216216216216</v>
      </c>
      <c r="I39" s="47">
        <f>+IFERROR(I38/H38-1,"nm")</f>
        <v>-4.6153846153846101E-2</v>
      </c>
      <c r="J39" s="47">
        <f t="shared" ref="J39" si="113">+IFERROR(J38/I38-1,"nm")</f>
        <v>2.2204460492503131E-16</v>
      </c>
      <c r="K39" s="47">
        <f t="shared" ref="K39" si="114">+IFERROR(K38/J38-1,"nm")</f>
        <v>0</v>
      </c>
      <c r="L39" s="47">
        <f t="shared" ref="L39" si="115">+IFERROR(L38/K38-1,"nm")</f>
        <v>0</v>
      </c>
      <c r="M39" s="47">
        <f t="shared" ref="M39" si="116">+IFERROR(M38/L38-1,"nm")</f>
        <v>0</v>
      </c>
      <c r="N39" s="47">
        <f t="shared" ref="N39" si="117">+IFERROR(N38/M38-1,"nm")</f>
        <v>0</v>
      </c>
    </row>
    <row r="40" spans="1:14" x14ac:dyDescent="0.25">
      <c r="A40" s="46" t="s">
        <v>133</v>
      </c>
      <c r="B40" s="47">
        <f t="shared" ref="B40:H40" si="118">+IFERROR(B38/B$21,"nm")</f>
        <v>8.8064046579330417E-3</v>
      </c>
      <c r="C40" s="47">
        <f t="shared" si="118"/>
        <v>9.0083988079111346E-3</v>
      </c>
      <c r="D40" s="47">
        <f t="shared" si="118"/>
        <v>9.2008412197686646E-3</v>
      </c>
      <c r="E40" s="47">
        <f t="shared" si="118"/>
        <v>1.0770784247728038E-2</v>
      </c>
      <c r="F40" s="47">
        <f t="shared" si="118"/>
        <v>9.3698905798012821E-3</v>
      </c>
      <c r="G40" s="47">
        <f t="shared" si="118"/>
        <v>1.0218171775752554E-2</v>
      </c>
      <c r="H40" s="47">
        <f t="shared" si="118"/>
        <v>7.5673787764130628E-3</v>
      </c>
      <c r="I40" s="47">
        <f>+IFERROR(I38/I$21,"nm")</f>
        <v>6.7563886013185855E-3</v>
      </c>
      <c r="J40" s="47">
        <f t="shared" ref="J40:N40" si="119">+IFERROR(J38/J$21,"nm")</f>
        <v>6.7563886013185864E-3</v>
      </c>
      <c r="K40" s="47">
        <f t="shared" si="119"/>
        <v>6.7563886013185864E-3</v>
      </c>
      <c r="L40" s="47">
        <f t="shared" si="119"/>
        <v>6.7563886013185864E-3</v>
      </c>
      <c r="M40" s="47">
        <f t="shared" si="119"/>
        <v>6.7563886013185864E-3</v>
      </c>
      <c r="N40" s="47">
        <f t="shared" si="119"/>
        <v>6.7563886013185864E-3</v>
      </c>
    </row>
    <row r="41" spans="1:14" x14ac:dyDescent="0.25">
      <c r="A41" s="46" t="s">
        <v>142</v>
      </c>
      <c r="B41" s="47">
        <f t="shared" ref="B41:H41" si="120">+IFERROR(B38/B48,"nm")</f>
        <v>0.19145569620253164</v>
      </c>
      <c r="C41" s="47">
        <f t="shared" si="120"/>
        <v>0.17924528301886791</v>
      </c>
      <c r="D41" s="47">
        <f t="shared" si="120"/>
        <v>0.17094017094017094</v>
      </c>
      <c r="E41" s="47">
        <f t="shared" si="120"/>
        <v>0.18867924528301888</v>
      </c>
      <c r="F41" s="47">
        <f t="shared" si="120"/>
        <v>0.18304668304668303</v>
      </c>
      <c r="G41" s="47">
        <f t="shared" si="120"/>
        <v>0.22945736434108527</v>
      </c>
      <c r="H41" s="47">
        <f t="shared" si="120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1">+J41</f>
        <v>0.19405320813771518</v>
      </c>
      <c r="L41" s="49">
        <f t="shared" si="121"/>
        <v>0.19405320813771518</v>
      </c>
      <c r="M41" s="49">
        <f t="shared" si="121"/>
        <v>0.19405320813771518</v>
      </c>
      <c r="N41" s="49">
        <f t="shared" si="121"/>
        <v>0.19405320813771518</v>
      </c>
    </row>
    <row r="42" spans="1:14" x14ac:dyDescent="0.25">
      <c r="A42" s="9" t="s">
        <v>134</v>
      </c>
      <c r="B42" s="9">
        <f>Historicals!B139</f>
        <v>3645</v>
      </c>
      <c r="C42" s="9">
        <f>Historicals!C139</f>
        <v>3763</v>
      </c>
      <c r="D42" s="9">
        <f>Historicals!D139</f>
        <v>3875</v>
      </c>
      <c r="E42" s="9">
        <f>Historicals!E139</f>
        <v>3600</v>
      </c>
      <c r="F42" s="9">
        <f>Historicals!F139</f>
        <v>3925</v>
      </c>
      <c r="G42" s="9">
        <f>Historicals!G139</f>
        <v>2899</v>
      </c>
      <c r="H42" s="9">
        <f>Historicals!H139</f>
        <v>5089</v>
      </c>
      <c r="I42" s="9">
        <f>Historicals!I139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46" t="s">
        <v>129</v>
      </c>
      <c r="B43" s="47" t="str">
        <f t="shared" ref="B43" si="123">+IFERROR(B42/A42-1,"nm")</f>
        <v>nm</v>
      </c>
      <c r="C43" s="47">
        <f t="shared" ref="C43" si="124">+IFERROR(C42/B42-1,"nm")</f>
        <v>3.2373113854595292E-2</v>
      </c>
      <c r="D43" s="47">
        <f t="shared" ref="D43" si="125">+IFERROR(D42/C42-1,"nm")</f>
        <v>2.9763486579856391E-2</v>
      </c>
      <c r="E43" s="47">
        <f t="shared" ref="E43" si="126">+IFERROR(E42/D42-1,"nm")</f>
        <v>-7.096774193548383E-2</v>
      </c>
      <c r="F43" s="47">
        <f t="shared" ref="F43" si="127">+IFERROR(F42/E42-1,"nm")</f>
        <v>9.0277777777777679E-2</v>
      </c>
      <c r="G43" s="47">
        <f t="shared" ref="G43" si="128">+IFERROR(G42/F42-1,"nm")</f>
        <v>-0.26140127388535028</v>
      </c>
      <c r="H43" s="47">
        <f t="shared" ref="H43" si="129">+IFERROR(H42/G42-1,"nm")</f>
        <v>0.75543290789927564</v>
      </c>
      <c r="I43" s="47">
        <f>+IFERROR(I42/H42-1,"nm")</f>
        <v>4.9125564943997002E-3</v>
      </c>
      <c r="J43" s="47">
        <f t="shared" ref="J43:N43" si="130">+IFERROR(J42/I42-1,"nm")</f>
        <v>0</v>
      </c>
      <c r="K43" s="47">
        <f t="shared" si="130"/>
        <v>0</v>
      </c>
      <c r="L43" s="47">
        <f t="shared" si="130"/>
        <v>0</v>
      </c>
      <c r="M43" s="47">
        <f t="shared" si="130"/>
        <v>0</v>
      </c>
      <c r="N43" s="47">
        <f t="shared" si="130"/>
        <v>0</v>
      </c>
    </row>
    <row r="44" spans="1:14" x14ac:dyDescent="0.25">
      <c r="A44" s="46" t="s">
        <v>131</v>
      </c>
      <c r="B44" s="47">
        <f t="shared" ref="B44:H44" si="131">+IFERROR(B42/B$21,"nm")</f>
        <v>0.26528384279475981</v>
      </c>
      <c r="C44" s="47">
        <f t="shared" si="131"/>
        <v>0.25487672717420751</v>
      </c>
      <c r="D44" s="47">
        <f t="shared" si="131"/>
        <v>0.25466614090431128</v>
      </c>
      <c r="E44" s="47">
        <f t="shared" si="131"/>
        <v>0.24234264557388085</v>
      </c>
      <c r="F44" s="47">
        <f t="shared" si="131"/>
        <v>0.2468242988303358</v>
      </c>
      <c r="G44" s="47">
        <f t="shared" si="131"/>
        <v>0.20015189174261253</v>
      </c>
      <c r="H44" s="47">
        <f t="shared" si="131"/>
        <v>0.29623377379358518</v>
      </c>
      <c r="I44" s="47">
        <f>+IFERROR(I42/I$21,"nm")</f>
        <v>0.27864654279954232</v>
      </c>
      <c r="J44" s="47">
        <f t="shared" ref="J44:N44" si="132">+IFERROR(J42/J$21,"nm")</f>
        <v>0.27864654279954232</v>
      </c>
      <c r="K44" s="47">
        <f t="shared" si="132"/>
        <v>0.27864654279954232</v>
      </c>
      <c r="L44" s="47">
        <f t="shared" si="132"/>
        <v>0.27864654279954232</v>
      </c>
      <c r="M44" s="47">
        <f t="shared" si="132"/>
        <v>0.27864654279954232</v>
      </c>
      <c r="N44" s="47">
        <f t="shared" si="132"/>
        <v>0.27864654279954232</v>
      </c>
    </row>
    <row r="45" spans="1:14" x14ac:dyDescent="0.25">
      <c r="A45" s="9" t="s">
        <v>135</v>
      </c>
      <c r="B45" s="9">
        <f>Historicals!B161</f>
        <v>0</v>
      </c>
      <c r="C45" s="9">
        <f>Historicals!C161</f>
        <v>0</v>
      </c>
      <c r="D45" s="9">
        <f>Historicals!D161</f>
        <v>0</v>
      </c>
      <c r="E45" s="9">
        <f>Historicals!E161</f>
        <v>196</v>
      </c>
      <c r="F45" s="9">
        <f>Historicals!F161</f>
        <v>117</v>
      </c>
      <c r="G45" s="9">
        <f>Historicals!G161</f>
        <v>110</v>
      </c>
      <c r="H45" s="9">
        <f>Historicals!H161</f>
        <v>98</v>
      </c>
      <c r="I45" s="9">
        <f>Historicals!I161</f>
        <v>146</v>
      </c>
      <c r="J45" s="48">
        <f>+J21*J47</f>
        <v>146</v>
      </c>
      <c r="K45" s="48">
        <f t="shared" ref="K45:N45" si="133">+K21*K47</f>
        <v>146</v>
      </c>
      <c r="L45" s="48">
        <f t="shared" si="133"/>
        <v>146</v>
      </c>
      <c r="M45" s="48">
        <f t="shared" si="133"/>
        <v>146</v>
      </c>
      <c r="N45" s="48">
        <f t="shared" si="133"/>
        <v>146</v>
      </c>
    </row>
    <row r="46" spans="1:14" x14ac:dyDescent="0.25">
      <c r="A46" s="46" t="s">
        <v>129</v>
      </c>
      <c r="B46" s="47" t="str">
        <f t="shared" ref="B46" si="134">+IFERROR(B45/A45-1,"nm")</f>
        <v>nm</v>
      </c>
      <c r="C46" s="47" t="str">
        <f t="shared" ref="C46" si="135">+IFERROR(C45/B45-1,"nm")</f>
        <v>nm</v>
      </c>
      <c r="D46" s="47" t="str">
        <f t="shared" ref="D46" si="136">+IFERROR(D45/C45-1,"nm")</f>
        <v>nm</v>
      </c>
      <c r="E46" s="47" t="str">
        <f t="shared" ref="E46" si="137">+IFERROR(E45/D45-1,"nm")</f>
        <v>nm</v>
      </c>
      <c r="F46" s="47">
        <f t="shared" ref="F46" si="138">+IFERROR(F45/E45-1,"nm")</f>
        <v>-0.40306122448979587</v>
      </c>
      <c r="G46" s="47">
        <f t="shared" ref="G46" si="139">+IFERROR(G45/F45-1,"nm")</f>
        <v>-5.9829059829059839E-2</v>
      </c>
      <c r="H46" s="47">
        <f t="shared" ref="H46" si="140">+IFERROR(H45/G45-1,"nm")</f>
        <v>-0.10909090909090913</v>
      </c>
      <c r="I46" s="47">
        <f>+IFERROR(I45/H45-1,"nm")</f>
        <v>0.48979591836734704</v>
      </c>
      <c r="J46" s="47">
        <f t="shared" ref="J46" si="141">+IFERROR(J45/I45-1,"nm")</f>
        <v>0</v>
      </c>
      <c r="K46" s="47">
        <f t="shared" ref="K46" si="142">+IFERROR(K45/J45-1,"nm")</f>
        <v>0</v>
      </c>
      <c r="L46" s="47">
        <f t="shared" ref="L46" si="143">+IFERROR(L45/K45-1,"nm")</f>
        <v>0</v>
      </c>
      <c r="M46" s="47">
        <f t="shared" ref="M46" si="144">+IFERROR(M45/L45-1,"nm")</f>
        <v>0</v>
      </c>
      <c r="N46" s="47">
        <f t="shared" ref="N46" si="145">+IFERROR(N45/M45-1,"nm")</f>
        <v>0</v>
      </c>
    </row>
    <row r="47" spans="1:14" x14ac:dyDescent="0.25">
      <c r="A47" s="46" t="s">
        <v>133</v>
      </c>
      <c r="B47" s="47">
        <f t="shared" ref="B47:H47" si="146">+IFERROR(B45/B$21,"nm")</f>
        <v>0</v>
      </c>
      <c r="C47" s="47">
        <f t="shared" si="146"/>
        <v>0</v>
      </c>
      <c r="D47" s="47">
        <f t="shared" si="146"/>
        <v>0</v>
      </c>
      <c r="E47" s="47">
        <f t="shared" si="146"/>
        <v>1.3194210703466847E-2</v>
      </c>
      <c r="F47" s="47">
        <f t="shared" si="146"/>
        <v>7.3575650861526856E-3</v>
      </c>
      <c r="G47" s="47">
        <f t="shared" si="146"/>
        <v>7.5945871306268989E-3</v>
      </c>
      <c r="H47" s="47">
        <f t="shared" si="146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7">+J47</f>
        <v>7.9551027080041418E-3</v>
      </c>
      <c r="L47" s="49">
        <f t="shared" si="147"/>
        <v>7.9551027080041418E-3</v>
      </c>
      <c r="M47" s="49">
        <f t="shared" si="147"/>
        <v>7.9551027080041418E-3</v>
      </c>
      <c r="N47" s="49">
        <f t="shared" si="147"/>
        <v>7.9551027080041418E-3</v>
      </c>
    </row>
    <row r="48" spans="1:14" x14ac:dyDescent="0.25">
      <c r="A48" s="9" t="s">
        <v>143</v>
      </c>
      <c r="B48" s="9">
        <f>Historicals!B150</f>
        <v>632</v>
      </c>
      <c r="C48" s="9">
        <f>Historicals!C150</f>
        <v>742</v>
      </c>
      <c r="D48" s="9">
        <f>Historicals!D150</f>
        <v>819</v>
      </c>
      <c r="E48" s="9">
        <f>Historicals!E150</f>
        <v>848</v>
      </c>
      <c r="F48" s="9">
        <f>Historicals!F150</f>
        <v>814</v>
      </c>
      <c r="G48" s="9">
        <f>Historicals!G150</f>
        <v>645</v>
      </c>
      <c r="H48" s="9">
        <f>Historicals!H150</f>
        <v>617</v>
      </c>
      <c r="I48" s="9">
        <f>Historicals!I150</f>
        <v>639</v>
      </c>
      <c r="J48" s="48">
        <f>+J21*J50</f>
        <v>639.00000000000011</v>
      </c>
      <c r="K48" s="48">
        <f t="shared" ref="K48:N48" si="148">+K21*K50</f>
        <v>639.00000000000011</v>
      </c>
      <c r="L48" s="48">
        <f t="shared" si="148"/>
        <v>639.00000000000011</v>
      </c>
      <c r="M48" s="48">
        <f t="shared" si="148"/>
        <v>639.00000000000011</v>
      </c>
      <c r="N48" s="48">
        <f t="shared" si="148"/>
        <v>639.00000000000011</v>
      </c>
    </row>
    <row r="49" spans="1:14" x14ac:dyDescent="0.25">
      <c r="A49" s="46" t="s">
        <v>129</v>
      </c>
      <c r="B49" s="47" t="str">
        <f t="shared" ref="B49" si="149">+IFERROR(B48/A48-1,"nm")</f>
        <v>nm</v>
      </c>
      <c r="C49" s="47">
        <f t="shared" ref="C49" si="150">+IFERROR(C48/B48-1,"nm")</f>
        <v>0.17405063291139244</v>
      </c>
      <c r="D49" s="47">
        <f t="shared" ref="D49" si="151">+IFERROR(D48/C48-1,"nm")</f>
        <v>0.10377358490566047</v>
      </c>
      <c r="E49" s="47">
        <f t="shared" ref="E49" si="152">+IFERROR(E48/D48-1,"nm")</f>
        <v>3.5409035409035505E-2</v>
      </c>
      <c r="F49" s="47">
        <f t="shared" ref="F49" si="153">+IFERROR(F48/E48-1,"nm")</f>
        <v>-4.0094339622641528E-2</v>
      </c>
      <c r="G49" s="47">
        <f t="shared" ref="G49" si="154">+IFERROR(G48/F48-1,"nm")</f>
        <v>-0.20761670761670759</v>
      </c>
      <c r="H49" s="47">
        <f t="shared" ref="H49" si="155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6">+K50+K51</f>
        <v>3.4817196098730456E-2</v>
      </c>
      <c r="L49" s="47">
        <f t="shared" ref="L49" si="157">+L50+L51</f>
        <v>3.4817196098730456E-2</v>
      </c>
      <c r="M49" s="47">
        <f t="shared" ref="M49" si="158">+M50+M51</f>
        <v>3.4817196098730456E-2</v>
      </c>
      <c r="N49" s="47">
        <f t="shared" ref="N49" si="159">+N50+N51</f>
        <v>3.4817196098730456E-2</v>
      </c>
    </row>
    <row r="50" spans="1:14" x14ac:dyDescent="0.25">
      <c r="A50" s="46" t="s">
        <v>133</v>
      </c>
      <c r="B50" s="47">
        <f t="shared" ref="B50:H50" si="160">+IFERROR(B48/B$21,"nm")</f>
        <v>4.599708879184862E-2</v>
      </c>
      <c r="C50" s="47">
        <f t="shared" si="160"/>
        <v>5.0257382823083174E-2</v>
      </c>
      <c r="D50" s="47">
        <f t="shared" si="160"/>
        <v>5.3824921135646686E-2</v>
      </c>
      <c r="E50" s="47">
        <f t="shared" si="160"/>
        <v>5.7085156512958597E-2</v>
      </c>
      <c r="F50" s="47">
        <f t="shared" si="160"/>
        <v>5.1188529744686205E-2</v>
      </c>
      <c r="G50" s="47">
        <f t="shared" si="160"/>
        <v>4.4531897265948632E-2</v>
      </c>
      <c r="H50" s="47">
        <f t="shared" si="16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1">+J50</f>
        <v>3.4817196098730456E-2</v>
      </c>
      <c r="L50" s="49">
        <f t="shared" si="161"/>
        <v>3.4817196098730456E-2</v>
      </c>
      <c r="M50" s="49">
        <f t="shared" si="161"/>
        <v>3.4817196098730456E-2</v>
      </c>
      <c r="N50" s="49">
        <f t="shared" si="161"/>
        <v>3.4817196098730456E-2</v>
      </c>
    </row>
    <row r="51" spans="1:14" x14ac:dyDescent="0.25">
      <c r="A51" s="43" t="str">
        <f>Historicals!A116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9" t="s">
        <v>136</v>
      </c>
      <c r="B52" s="9">
        <f t="shared" ref="B52:I52" si="162">+SUM(B54+B58+B62)</f>
        <v>7126</v>
      </c>
      <c r="C52" s="9">
        <f t="shared" si="162"/>
        <v>7568</v>
      </c>
      <c r="D52" s="9">
        <f t="shared" si="162"/>
        <v>7970</v>
      </c>
      <c r="E52" s="9">
        <f t="shared" si="162"/>
        <v>9242</v>
      </c>
      <c r="F52" s="9">
        <f t="shared" si="162"/>
        <v>9812</v>
      </c>
      <c r="G52" s="9">
        <f t="shared" si="162"/>
        <v>9347</v>
      </c>
      <c r="H52" s="9">
        <f t="shared" si="162"/>
        <v>11456</v>
      </c>
      <c r="I52" s="9">
        <f t="shared" si="162"/>
        <v>12479</v>
      </c>
      <c r="J52" s="9">
        <f>+SUM(J54+J58+J62)</f>
        <v>12479</v>
      </c>
      <c r="K52" s="9">
        <f t="shared" ref="K52:N52" si="163">+SUM(K54+K58+K62)</f>
        <v>12479</v>
      </c>
      <c r="L52" s="9">
        <f t="shared" si="163"/>
        <v>12479</v>
      </c>
      <c r="M52" s="9">
        <f t="shared" si="163"/>
        <v>12479</v>
      </c>
      <c r="N52" s="9">
        <f t="shared" si="163"/>
        <v>12479</v>
      </c>
    </row>
    <row r="53" spans="1:14" x14ac:dyDescent="0.25">
      <c r="A53" s="44" t="s">
        <v>129</v>
      </c>
      <c r="B53" s="47" t="str">
        <f t="shared" ref="B53" si="164">+IFERROR(B52/A52-1,"nm")</f>
        <v>nm</v>
      </c>
      <c r="C53" s="47">
        <f t="shared" ref="C53" si="165">+IFERROR(C52/B52-1,"nm")</f>
        <v>6.2026382262138746E-2</v>
      </c>
      <c r="D53" s="47">
        <f t="shared" ref="D53" si="166">+IFERROR(D52/C52-1,"nm")</f>
        <v>5.3118393234672379E-2</v>
      </c>
      <c r="E53" s="47">
        <f t="shared" ref="E53" si="167">+IFERROR(E52/D52-1,"nm")</f>
        <v>0.15959849435382689</v>
      </c>
      <c r="F53" s="47">
        <f t="shared" ref="F53" si="168">+IFERROR(F52/E52-1,"nm")</f>
        <v>6.1674962129409261E-2</v>
      </c>
      <c r="G53" s="47">
        <f t="shared" ref="G53" si="169">+IFERROR(G52/F52-1,"nm")</f>
        <v>-4.7390949857317621E-2</v>
      </c>
      <c r="H53" s="47">
        <f t="shared" ref="H53" si="170">+IFERROR(H52/G52-1,"nm")</f>
        <v>0.22563389322777372</v>
      </c>
      <c r="I53" s="47">
        <f>+IFERROR(I52/H52-1,"nm")</f>
        <v>8.9298184357541999E-2</v>
      </c>
      <c r="J53" s="47">
        <f t="shared" ref="J53" si="171">+IFERROR(J52/I52-1,"nm")</f>
        <v>0</v>
      </c>
      <c r="K53" s="47">
        <f t="shared" ref="K53" si="172">+IFERROR(K52/J52-1,"nm")</f>
        <v>0</v>
      </c>
      <c r="L53" s="47">
        <f t="shared" ref="L53" si="173">+IFERROR(L52/K52-1,"nm")</f>
        <v>0</v>
      </c>
      <c r="M53" s="47">
        <f t="shared" ref="M53" si="174">+IFERROR(M52/L52-1,"nm")</f>
        <v>0</v>
      </c>
      <c r="N53" s="47">
        <f t="shared" ref="N53" si="175">+IFERROR(N52/M52-1,"nm")</f>
        <v>0</v>
      </c>
    </row>
    <row r="54" spans="1:14" x14ac:dyDescent="0.25">
      <c r="A54" s="45" t="s">
        <v>113</v>
      </c>
      <c r="B54" s="3">
        <f>Historicals!B117</f>
        <v>4400</v>
      </c>
      <c r="C54" s="3">
        <f>Historicals!C117</f>
        <v>4670</v>
      </c>
      <c r="D54" s="3">
        <f>Historicals!D117</f>
        <v>4925</v>
      </c>
      <c r="E54" s="3">
        <f>Historicals!E117</f>
        <v>5710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7388</v>
      </c>
      <c r="K54" s="3">
        <f t="shared" ref="K54" si="176">+J54*(1+K55)</f>
        <v>7388</v>
      </c>
      <c r="L54" s="3">
        <f t="shared" ref="L54" si="177">+K54*(1+L55)</f>
        <v>7388</v>
      </c>
      <c r="M54" s="3">
        <f t="shared" ref="M54" si="178">+L54*(1+M55)</f>
        <v>7388</v>
      </c>
      <c r="N54" s="3">
        <f t="shared" ref="N54" si="179">+M54*(1+N55)</f>
        <v>7388</v>
      </c>
    </row>
    <row r="55" spans="1:14" x14ac:dyDescent="0.25">
      <c r="A55" s="44" t="s">
        <v>129</v>
      </c>
      <c r="B55" s="47" t="str">
        <f t="shared" ref="B55" si="180">+IFERROR(B54/A54-1,"nm")</f>
        <v>nm</v>
      </c>
      <c r="C55" s="47">
        <f t="shared" ref="C55" si="181">+IFERROR(C54/B54-1,"nm")</f>
        <v>6.1363636363636287E-2</v>
      </c>
      <c r="D55" s="47">
        <f t="shared" ref="D55" si="182">+IFERROR(D54/C54-1,"nm")</f>
        <v>5.4603854389721596E-2</v>
      </c>
      <c r="E55" s="47">
        <f t="shared" ref="E55" si="183">+IFERROR(E54/D54-1,"nm")</f>
        <v>0.15939086294416249</v>
      </c>
      <c r="F55" s="47">
        <f t="shared" ref="F55" si="184">+IFERROR(F54/E54-1,"nm")</f>
        <v>0.10210157618213667</v>
      </c>
      <c r="G55" s="47">
        <f t="shared" ref="G55" si="185">+IFERROR(G54/F54-1,"nm")</f>
        <v>-6.3721595423486432E-2</v>
      </c>
      <c r="H55" s="47">
        <f t="shared" ref="H55" si="186">+IFERROR(H54/G54-1,"nm")</f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87">+K56+K57</f>
        <v>0</v>
      </c>
      <c r="L55" s="47">
        <f t="shared" si="187"/>
        <v>0</v>
      </c>
      <c r="M55" s="47">
        <f t="shared" si="187"/>
        <v>0</v>
      </c>
      <c r="N55" s="47">
        <f t="shared" si="187"/>
        <v>0</v>
      </c>
    </row>
    <row r="56" spans="1:14" x14ac:dyDescent="0.25">
      <c r="A56" s="44" t="s">
        <v>137</v>
      </c>
      <c r="B56" s="47">
        <f>+Historicals!B216</f>
        <v>0</v>
      </c>
      <c r="C56" s="47">
        <f>+Historicals!C216</f>
        <v>0</v>
      </c>
      <c r="D56" s="47">
        <f>+Historicals!D216</f>
        <v>0</v>
      </c>
      <c r="E56" s="47">
        <f>+Historicals!E216</f>
        <v>0</v>
      </c>
      <c r="F56" s="47">
        <f>+Historicals!F216</f>
        <v>0</v>
      </c>
      <c r="G56" s="47">
        <f>+Historicals!G216</f>
        <v>0</v>
      </c>
      <c r="H56" s="47">
        <f>+Historicals!H216</f>
        <v>0</v>
      </c>
      <c r="I56" s="47">
        <f>+Historicals!I216</f>
        <v>0</v>
      </c>
      <c r="J56" s="49">
        <v>0</v>
      </c>
      <c r="K56" s="49">
        <f t="shared" ref="K56:K57" si="188">+J56</f>
        <v>0</v>
      </c>
      <c r="L56" s="49">
        <f t="shared" ref="L56:L57" si="189">+K56</f>
        <v>0</v>
      </c>
      <c r="M56" s="49">
        <f t="shared" ref="M56:M57" si="190">+L56</f>
        <v>0</v>
      </c>
      <c r="N56" s="49">
        <f t="shared" ref="N56:N57" si="191">+M56</f>
        <v>0</v>
      </c>
    </row>
    <row r="57" spans="1:14" x14ac:dyDescent="0.25">
      <c r="A57" s="44" t="s">
        <v>138</v>
      </c>
      <c r="B57" s="47" t="str">
        <f t="shared" ref="B57:H57" si="192">+IFERROR(B55-B56,"nm")</f>
        <v>nm</v>
      </c>
      <c r="C57" s="47">
        <f t="shared" si="192"/>
        <v>6.1363636363636287E-2</v>
      </c>
      <c r="D57" s="47">
        <f t="shared" si="192"/>
        <v>5.4603854389721596E-2</v>
      </c>
      <c r="E57" s="47">
        <f t="shared" si="192"/>
        <v>0.15939086294416249</v>
      </c>
      <c r="F57" s="47">
        <f t="shared" si="192"/>
        <v>0.10210157618213667</v>
      </c>
      <c r="G57" s="47">
        <f t="shared" si="192"/>
        <v>-6.3721595423486432E-2</v>
      </c>
      <c r="H57" s="47">
        <f t="shared" si="192"/>
        <v>0.18295994568907004</v>
      </c>
      <c r="I57" s="47">
        <f>+IFERROR(I55-I56,"nm")</f>
        <v>5.9971305595408975E-2</v>
      </c>
      <c r="J57" s="49">
        <v>0</v>
      </c>
      <c r="K57" s="49">
        <f t="shared" si="188"/>
        <v>0</v>
      </c>
      <c r="L57" s="49">
        <f t="shared" si="189"/>
        <v>0</v>
      </c>
      <c r="M57" s="49">
        <f t="shared" si="190"/>
        <v>0</v>
      </c>
      <c r="N57" s="49">
        <f t="shared" si="191"/>
        <v>0</v>
      </c>
    </row>
    <row r="58" spans="1:14" x14ac:dyDescent="0.25">
      <c r="A58" s="45" t="s">
        <v>114</v>
      </c>
      <c r="B58" s="3">
        <f>Historicals!B118</f>
        <v>2415</v>
      </c>
      <c r="C58" s="3">
        <f>Historicals!C118</f>
        <v>2566</v>
      </c>
      <c r="D58" s="3">
        <f>Historicals!D118</f>
        <v>2700</v>
      </c>
      <c r="E58" s="3">
        <f>Historicals!E118</f>
        <v>3130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4527</v>
      </c>
      <c r="K58" s="3">
        <f t="shared" ref="K58" si="193">+J58*(1+K59)</f>
        <v>4527</v>
      </c>
      <c r="L58" s="3">
        <f t="shared" ref="L58" si="194">+K58*(1+L59)</f>
        <v>4527</v>
      </c>
      <c r="M58" s="3">
        <f t="shared" ref="M58" si="195">+L58*(1+M59)</f>
        <v>4527</v>
      </c>
      <c r="N58" s="3">
        <f t="shared" ref="N58" si="196">+M58*(1+N59)</f>
        <v>4527</v>
      </c>
    </row>
    <row r="59" spans="1:14" x14ac:dyDescent="0.25">
      <c r="A59" s="44" t="s">
        <v>129</v>
      </c>
      <c r="B59" s="47" t="str">
        <f t="shared" ref="B59" si="197">+IFERROR(B58/A58-1,"nm")</f>
        <v>nm</v>
      </c>
      <c r="C59" s="47">
        <f t="shared" ref="C59" si="198">+IFERROR(C58/B58-1,"nm")</f>
        <v>6.2525879917184168E-2</v>
      </c>
      <c r="D59" s="47">
        <f t="shared" ref="D59" si="199">+IFERROR(D58/C58-1,"nm")</f>
        <v>5.2221356196414659E-2</v>
      </c>
      <c r="E59" s="47">
        <f t="shared" ref="E59" si="200">+IFERROR(E58/D58-1,"nm")</f>
        <v>0.15925925925925921</v>
      </c>
      <c r="F59" s="47">
        <f t="shared" ref="F59" si="201">+IFERROR(F58/E58-1,"nm")</f>
        <v>-1.3738019169329041E-2</v>
      </c>
      <c r="G59" s="47">
        <f t="shared" ref="G59" si="202">+IFERROR(G58/F58-1,"nm")</f>
        <v>-1.1013929381276322E-2</v>
      </c>
      <c r="H59" s="47">
        <f t="shared" ref="H59" si="203">+IFERROR(H58/G58-1,"nm")</f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204">+K60+K61</f>
        <v>0</v>
      </c>
      <c r="L59" s="47">
        <f t="shared" si="204"/>
        <v>0</v>
      </c>
      <c r="M59" s="47">
        <f t="shared" si="204"/>
        <v>0</v>
      </c>
      <c r="N59" s="47">
        <f t="shared" si="204"/>
        <v>0</v>
      </c>
    </row>
    <row r="60" spans="1:14" x14ac:dyDescent="0.25">
      <c r="A60" s="44" t="s">
        <v>137</v>
      </c>
      <c r="B60" s="47">
        <f>+Historicals!B220</f>
        <v>0</v>
      </c>
      <c r="C60" s="47">
        <f>+Historicals!C220</f>
        <v>0</v>
      </c>
      <c r="D60" s="47">
        <f>+Historicals!D220</f>
        <v>0</v>
      </c>
      <c r="E60" s="47">
        <f>+Historicals!E220</f>
        <v>0</v>
      </c>
      <c r="F60" s="47">
        <f>+Historicals!F220</f>
        <v>0</v>
      </c>
      <c r="G60" s="47">
        <f>+Historicals!G220</f>
        <v>0</v>
      </c>
      <c r="H60" s="47">
        <f>+Historicals!H220</f>
        <v>0</v>
      </c>
      <c r="I60" s="47">
        <f>+Historicals!I220</f>
        <v>0</v>
      </c>
      <c r="J60" s="49">
        <v>0</v>
      </c>
      <c r="K60" s="49">
        <f t="shared" ref="K60:K61" si="205">+J60</f>
        <v>0</v>
      </c>
      <c r="L60" s="49">
        <f t="shared" ref="L60:L61" si="206">+K60</f>
        <v>0</v>
      </c>
      <c r="M60" s="49">
        <f t="shared" ref="M60:M61" si="207">+L60</f>
        <v>0</v>
      </c>
      <c r="N60" s="49">
        <f t="shared" ref="N60:N61" si="208">+M60</f>
        <v>0</v>
      </c>
    </row>
    <row r="61" spans="1:14" x14ac:dyDescent="0.25">
      <c r="A61" s="44" t="s">
        <v>138</v>
      </c>
      <c r="B61" s="47" t="str">
        <f t="shared" ref="B61:H61" si="209">+IFERROR(B59-B60,"nm")</f>
        <v>nm</v>
      </c>
      <c r="C61" s="47">
        <f t="shared" si="209"/>
        <v>6.2525879917184168E-2</v>
      </c>
      <c r="D61" s="47">
        <f t="shared" si="209"/>
        <v>5.2221356196414659E-2</v>
      </c>
      <c r="E61" s="47">
        <f t="shared" si="209"/>
        <v>0.15925925925925921</v>
      </c>
      <c r="F61" s="47">
        <f t="shared" si="209"/>
        <v>-1.3738019169329041E-2</v>
      </c>
      <c r="G61" s="47">
        <f t="shared" si="209"/>
        <v>-1.1013929381276322E-2</v>
      </c>
      <c r="H61" s="47">
        <f t="shared" si="209"/>
        <v>0.30887651490337364</v>
      </c>
      <c r="I61" s="47">
        <f>+IFERROR(I59-I60,"nm")</f>
        <v>0.13288288288288297</v>
      </c>
      <c r="J61" s="49">
        <v>0</v>
      </c>
      <c r="K61" s="49">
        <f t="shared" si="205"/>
        <v>0</v>
      </c>
      <c r="L61" s="49">
        <f t="shared" si="206"/>
        <v>0</v>
      </c>
      <c r="M61" s="49">
        <f t="shared" si="207"/>
        <v>0</v>
      </c>
      <c r="N61" s="49">
        <f t="shared" si="208"/>
        <v>0</v>
      </c>
    </row>
    <row r="62" spans="1:14" x14ac:dyDescent="0.25">
      <c r="A62" s="45" t="s">
        <v>115</v>
      </c>
      <c r="B62" s="3">
        <f>Historicals!B119</f>
        <v>311</v>
      </c>
      <c r="C62" s="3">
        <f>Historicals!C119</f>
        <v>332</v>
      </c>
      <c r="D62" s="3">
        <f>Historicals!D119</f>
        <v>345</v>
      </c>
      <c r="E62" s="3">
        <f>Historicals!E119</f>
        <v>402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564</v>
      </c>
      <c r="K62" s="3">
        <f t="shared" ref="K62" si="210">+J62*(1+K63)</f>
        <v>564</v>
      </c>
      <c r="L62" s="3">
        <f t="shared" ref="L62" si="211">+K62*(1+L63)</f>
        <v>564</v>
      </c>
      <c r="M62" s="3">
        <f t="shared" ref="M62" si="212">+L62*(1+M63)</f>
        <v>564</v>
      </c>
      <c r="N62" s="3">
        <f t="shared" ref="N62" si="213">+M62*(1+N63)</f>
        <v>564</v>
      </c>
    </row>
    <row r="63" spans="1:14" x14ac:dyDescent="0.25">
      <c r="A63" s="44" t="s">
        <v>129</v>
      </c>
      <c r="B63" s="47" t="str">
        <f t="shared" ref="B63" si="214">+IFERROR(B62/A62-1,"nm")</f>
        <v>nm</v>
      </c>
      <c r="C63" s="47">
        <f t="shared" ref="C63" si="215">+IFERROR(C62/B62-1,"nm")</f>
        <v>6.7524115755627001E-2</v>
      </c>
      <c r="D63" s="47">
        <f t="shared" ref="D63" si="216">+IFERROR(D62/C62-1,"nm")</f>
        <v>3.9156626506024139E-2</v>
      </c>
      <c r="E63" s="47">
        <f t="shared" ref="E63" si="217">+IFERROR(E62/D62-1,"nm")</f>
        <v>0.16521739130434776</v>
      </c>
      <c r="F63" s="47">
        <f t="shared" ref="F63" si="218">+IFERROR(F62/E62-1,"nm")</f>
        <v>7.4626865671641784E-2</v>
      </c>
      <c r="G63" s="47">
        <f t="shared" ref="G63" si="219">+IFERROR(G62/F62-1,"nm")</f>
        <v>-6.944444444444442E-2</v>
      </c>
      <c r="H63" s="47">
        <f t="shared" ref="H63" si="220">+IFERROR(H62/G62-1,"nm")</f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221">+K64+K65</f>
        <v>0</v>
      </c>
      <c r="L63" s="47">
        <f t="shared" si="221"/>
        <v>0</v>
      </c>
      <c r="M63" s="47">
        <f t="shared" si="221"/>
        <v>0</v>
      </c>
      <c r="N63" s="47">
        <f t="shared" si="221"/>
        <v>0</v>
      </c>
    </row>
    <row r="64" spans="1:14" x14ac:dyDescent="0.25">
      <c r="A64" s="44" t="s">
        <v>137</v>
      </c>
      <c r="B64" s="47">
        <f>+Historicals!B218</f>
        <v>0</v>
      </c>
      <c r="C64" s="47">
        <f>+Historicals!C218</f>
        <v>0</v>
      </c>
      <c r="D64" s="47">
        <f>+Historicals!D218</f>
        <v>0</v>
      </c>
      <c r="E64" s="47">
        <f>+Historicals!E218</f>
        <v>0</v>
      </c>
      <c r="F64" s="47">
        <f>+Historicals!F218</f>
        <v>0</v>
      </c>
      <c r="G64" s="47">
        <f>+Historicals!G218</f>
        <v>0</v>
      </c>
      <c r="H64" s="47">
        <f>+Historicals!H218</f>
        <v>0</v>
      </c>
      <c r="I64" s="47">
        <f>+Historicals!I218</f>
        <v>0</v>
      </c>
      <c r="J64" s="49">
        <v>0</v>
      </c>
      <c r="K64" s="49">
        <f t="shared" ref="K64:K65" si="222">+J64</f>
        <v>0</v>
      </c>
      <c r="L64" s="49">
        <f t="shared" ref="L64:L65" si="223">+K64</f>
        <v>0</v>
      </c>
      <c r="M64" s="49">
        <f t="shared" ref="M64:M65" si="224">+L64</f>
        <v>0</v>
      </c>
      <c r="N64" s="49">
        <f t="shared" ref="N64:N65" si="225">+M64</f>
        <v>0</v>
      </c>
    </row>
    <row r="65" spans="1:14" x14ac:dyDescent="0.25">
      <c r="A65" s="44" t="s">
        <v>138</v>
      </c>
      <c r="B65" s="47" t="str">
        <f t="shared" ref="B65:H65" si="226">+IFERROR(B63-B64,"nm")</f>
        <v>nm</v>
      </c>
      <c r="C65" s="47">
        <f t="shared" si="226"/>
        <v>6.7524115755627001E-2</v>
      </c>
      <c r="D65" s="47">
        <f t="shared" si="226"/>
        <v>3.9156626506024139E-2</v>
      </c>
      <c r="E65" s="47">
        <f t="shared" si="226"/>
        <v>0.16521739130434776</v>
      </c>
      <c r="F65" s="47">
        <f t="shared" si="226"/>
        <v>7.4626865671641784E-2</v>
      </c>
      <c r="G65" s="47">
        <f t="shared" si="226"/>
        <v>-6.944444444444442E-2</v>
      </c>
      <c r="H65" s="47">
        <f t="shared" si="226"/>
        <v>0.21890547263681581</v>
      </c>
      <c r="I65" s="47">
        <f>+IFERROR(I63-I64,"nm")</f>
        <v>0.15102040816326534</v>
      </c>
      <c r="J65" s="49">
        <v>0</v>
      </c>
      <c r="K65" s="49">
        <f t="shared" si="222"/>
        <v>0</v>
      </c>
      <c r="L65" s="49">
        <f t="shared" si="223"/>
        <v>0</v>
      </c>
      <c r="M65" s="49">
        <f t="shared" si="224"/>
        <v>0</v>
      </c>
      <c r="N65" s="49">
        <f t="shared" si="225"/>
        <v>0</v>
      </c>
    </row>
    <row r="66" spans="1:14" x14ac:dyDescent="0.25">
      <c r="A66" s="9" t="s">
        <v>130</v>
      </c>
      <c r="B66" s="48">
        <f t="shared" ref="B66:H66" si="227">+B73+B69</f>
        <v>1611</v>
      </c>
      <c r="C66" s="48">
        <f t="shared" si="227"/>
        <v>1807</v>
      </c>
      <c r="D66" s="48">
        <f t="shared" si="227"/>
        <v>1553</v>
      </c>
      <c r="E66" s="48">
        <f t="shared" si="227"/>
        <v>1703</v>
      </c>
      <c r="F66" s="48">
        <f t="shared" si="227"/>
        <v>2106</v>
      </c>
      <c r="G66" s="48">
        <f t="shared" si="227"/>
        <v>1673</v>
      </c>
      <c r="H66" s="48">
        <f t="shared" si="227"/>
        <v>2571</v>
      </c>
      <c r="I66" s="48">
        <f>+I73+I69</f>
        <v>3427</v>
      </c>
      <c r="J66" s="48">
        <f>+J52*J68</f>
        <v>2330.1658039557565</v>
      </c>
      <c r="K66" s="48">
        <f t="shared" ref="K66:N66" si="228">+K52*K68</f>
        <v>2330.1658039557565</v>
      </c>
      <c r="L66" s="48">
        <f t="shared" si="228"/>
        <v>2330.1658039557565</v>
      </c>
      <c r="M66" s="48">
        <f t="shared" si="228"/>
        <v>2330.1658039557565</v>
      </c>
      <c r="N66" s="48">
        <f t="shared" si="228"/>
        <v>2330.1658039557565</v>
      </c>
    </row>
    <row r="67" spans="1:14" x14ac:dyDescent="0.25">
      <c r="A67" s="46" t="s">
        <v>129</v>
      </c>
      <c r="B67" s="47" t="str">
        <f t="shared" ref="B67" si="229">+IFERROR(B66/A66-1,"nm")</f>
        <v>nm</v>
      </c>
      <c r="C67" s="47">
        <f t="shared" ref="C67" si="230">+IFERROR(C66/B66-1,"nm")</f>
        <v>0.12166356300434522</v>
      </c>
      <c r="D67" s="47">
        <f t="shared" ref="D67" si="231">+IFERROR(D66/C66-1,"nm")</f>
        <v>-0.14056447149972329</v>
      </c>
      <c r="E67" s="47">
        <f t="shared" ref="E67" si="232">+IFERROR(E66/D66-1,"nm")</f>
        <v>9.6587250482936149E-2</v>
      </c>
      <c r="F67" s="47">
        <f t="shared" ref="F67" si="233">+IFERROR(F66/E66-1,"nm")</f>
        <v>0.23664122137404586</v>
      </c>
      <c r="G67" s="47">
        <f t="shared" ref="G67" si="234">+IFERROR(G66/F66-1,"nm")</f>
        <v>-0.20560303893637222</v>
      </c>
      <c r="H67" s="47">
        <f t="shared" ref="H67" si="235">+IFERROR(H66/G66-1,"nm")</f>
        <v>0.53676031081888831</v>
      </c>
      <c r="I67" s="47">
        <f>+IFERROR(I66/H66-1,"nm")</f>
        <v>0.33294437961882539</v>
      </c>
      <c r="J67" s="47">
        <f t="shared" ref="J67" si="236">+IFERROR(J66/I66-1,"nm")</f>
        <v>-0.32005666648504338</v>
      </c>
      <c r="K67" s="47">
        <f t="shared" ref="K67" si="237">+IFERROR(K66/J66-1,"nm")</f>
        <v>0</v>
      </c>
      <c r="L67" s="47">
        <f t="shared" ref="L67" si="238">+IFERROR(L66/K66-1,"nm")</f>
        <v>0</v>
      </c>
      <c r="M67" s="47">
        <f t="shared" ref="M67" si="239">+IFERROR(M66/L66-1,"nm")</f>
        <v>0</v>
      </c>
      <c r="N67" s="47">
        <f t="shared" ref="N67" si="240">+IFERROR(N66/M66-1,"nm")</f>
        <v>0</v>
      </c>
    </row>
    <row r="68" spans="1:14" x14ac:dyDescent="0.25">
      <c r="A68" s="46" t="s">
        <v>131</v>
      </c>
      <c r="B68" s="47">
        <f t="shared" ref="B68:H68" si="241">+IFERROR(B66/B$21,"nm")</f>
        <v>0.11724890829694323</v>
      </c>
      <c r="C68" s="47">
        <f t="shared" si="241"/>
        <v>0.12239230560823625</v>
      </c>
      <c r="D68" s="47">
        <f t="shared" si="241"/>
        <v>0.10206361724500526</v>
      </c>
      <c r="E68" s="47">
        <f t="shared" si="241"/>
        <v>0.11464153483675531</v>
      </c>
      <c r="F68" s="47">
        <f t="shared" si="241"/>
        <v>0.13243617155074833</v>
      </c>
      <c r="G68" s="47">
        <f t="shared" si="241"/>
        <v>0.11550676608671638</v>
      </c>
      <c r="H68" s="47">
        <f t="shared" si="241"/>
        <v>0.14965946795506141</v>
      </c>
      <c r="I68" s="47">
        <f>+IFERROR(I66/I$21,"nm")</f>
        <v>0.18672696561869995</v>
      </c>
      <c r="J68" s="49">
        <f>+I68</f>
        <v>0.18672696561869995</v>
      </c>
      <c r="K68" s="49">
        <f t="shared" ref="K68" si="242">+J68</f>
        <v>0.18672696561869995</v>
      </c>
      <c r="L68" s="49">
        <f t="shared" ref="L68" si="243">+K68</f>
        <v>0.18672696561869995</v>
      </c>
      <c r="M68" s="49">
        <f t="shared" ref="M68" si="244">+L68</f>
        <v>0.18672696561869995</v>
      </c>
      <c r="N68" s="49">
        <f t="shared" ref="N68" si="245">+M68</f>
        <v>0.18672696561869995</v>
      </c>
    </row>
    <row r="69" spans="1:14" x14ac:dyDescent="0.25">
      <c r="A69" s="9" t="s">
        <v>132</v>
      </c>
      <c r="B69" s="9">
        <f>Historicals!B173</f>
        <v>87</v>
      </c>
      <c r="C69" s="9">
        <f>Historicals!C173</f>
        <v>84</v>
      </c>
      <c r="D69" s="9">
        <f>Historicals!D173</f>
        <v>106</v>
      </c>
      <c r="E69" s="9">
        <f>Historicals!E173</f>
        <v>116</v>
      </c>
      <c r="F69" s="9">
        <f>Historicals!F173</f>
        <v>111</v>
      </c>
      <c r="G69" s="9">
        <f>Historicals!G173</f>
        <v>132</v>
      </c>
      <c r="H69" s="9">
        <f>Historicals!H173</f>
        <v>136</v>
      </c>
      <c r="I69" s="9">
        <f>Historicals!I173</f>
        <v>134</v>
      </c>
      <c r="J69" s="48">
        <f>+J72*J79</f>
        <v>91.112406691004196</v>
      </c>
      <c r="K69" s="48">
        <f t="shared" ref="K69:N69" si="246">+K72*K79</f>
        <v>91.112406691004196</v>
      </c>
      <c r="L69" s="48">
        <f t="shared" si="246"/>
        <v>91.112406691004196</v>
      </c>
      <c r="M69" s="48">
        <f t="shared" si="246"/>
        <v>91.112406691004196</v>
      </c>
      <c r="N69" s="48">
        <f t="shared" si="246"/>
        <v>91.112406691004196</v>
      </c>
    </row>
    <row r="70" spans="1:14" x14ac:dyDescent="0.25">
      <c r="A70" s="46" t="s">
        <v>129</v>
      </c>
      <c r="B70" s="47" t="str">
        <f t="shared" ref="B70" si="247">+IFERROR(B69/A69-1,"nm")</f>
        <v>nm</v>
      </c>
      <c r="C70" s="47">
        <f t="shared" ref="C70" si="248">+IFERROR(C69/B69-1,"nm")</f>
        <v>-3.4482758620689613E-2</v>
      </c>
      <c r="D70" s="47">
        <f t="shared" ref="D70" si="249">+IFERROR(D69/C69-1,"nm")</f>
        <v>0.26190476190476186</v>
      </c>
      <c r="E70" s="47">
        <f t="shared" ref="E70" si="250">+IFERROR(E69/D69-1,"nm")</f>
        <v>9.4339622641509413E-2</v>
      </c>
      <c r="F70" s="47">
        <f t="shared" ref="F70" si="251">+IFERROR(F69/E69-1,"nm")</f>
        <v>-4.31034482758621E-2</v>
      </c>
      <c r="G70" s="47">
        <f t="shared" ref="G70" si="252">+IFERROR(G69/F69-1,"nm")</f>
        <v>0.18918918918918926</v>
      </c>
      <c r="H70" s="47">
        <f t="shared" ref="H70" si="253">+IFERROR(H69/G69-1,"nm")</f>
        <v>3.0303030303030276E-2</v>
      </c>
      <c r="I70" s="47">
        <f>+IFERROR(I69/H69-1,"nm")</f>
        <v>-1.4705882352941124E-2</v>
      </c>
      <c r="J70" s="47">
        <f t="shared" ref="J70" si="254">+IFERROR(J69/I69-1,"nm")</f>
        <v>-0.32005666648504327</v>
      </c>
      <c r="K70" s="47">
        <f t="shared" ref="K70" si="255">+IFERROR(K69/J69-1,"nm")</f>
        <v>0</v>
      </c>
      <c r="L70" s="47">
        <f t="shared" ref="L70" si="256">+IFERROR(L69/K69-1,"nm")</f>
        <v>0</v>
      </c>
      <c r="M70" s="47">
        <f t="shared" ref="M70" si="257">+IFERROR(M69/L69-1,"nm")</f>
        <v>0</v>
      </c>
      <c r="N70" s="47">
        <f t="shared" ref="N70" si="258">+IFERROR(N69/M69-1,"nm")</f>
        <v>0</v>
      </c>
    </row>
    <row r="71" spans="1:14" x14ac:dyDescent="0.25">
      <c r="A71" s="46" t="s">
        <v>133</v>
      </c>
      <c r="B71" s="47">
        <f t="shared" ref="B71:H71" si="259">+IFERROR(B69/B$21,"nm")</f>
        <v>6.3318777292576418E-3</v>
      </c>
      <c r="C71" s="47">
        <f t="shared" si="259"/>
        <v>5.6895150365754536E-3</v>
      </c>
      <c r="D71" s="47">
        <f t="shared" si="259"/>
        <v>6.9663512092534175E-3</v>
      </c>
      <c r="E71" s="47">
        <f t="shared" si="259"/>
        <v>7.808818579602827E-3</v>
      </c>
      <c r="F71" s="47">
        <f t="shared" si="259"/>
        <v>6.9802540560935733E-3</v>
      </c>
      <c r="G71" s="47">
        <f t="shared" si="259"/>
        <v>9.1135045567522777E-3</v>
      </c>
      <c r="H71" s="47">
        <f t="shared" si="259"/>
        <v>7.9166424122475119E-3</v>
      </c>
      <c r="I71" s="47">
        <f>+IFERROR(I69/I$21,"nm")</f>
        <v>7.3012586498120199E-3</v>
      </c>
      <c r="J71" s="47">
        <f t="shared" ref="J71:N71" si="260">+IFERROR(J69/J$21,"nm")</f>
        <v>4.9644421452080967E-3</v>
      </c>
      <c r="K71" s="47">
        <f t="shared" si="260"/>
        <v>4.9644421452080967E-3</v>
      </c>
      <c r="L71" s="47">
        <f t="shared" si="260"/>
        <v>4.9644421452080967E-3</v>
      </c>
      <c r="M71" s="47">
        <f t="shared" si="260"/>
        <v>4.9644421452080967E-3</v>
      </c>
      <c r="N71" s="47">
        <f t="shared" si="260"/>
        <v>4.9644421452080967E-3</v>
      </c>
    </row>
    <row r="72" spans="1:14" x14ac:dyDescent="0.25">
      <c r="A72" s="46" t="s">
        <v>142</v>
      </c>
      <c r="B72" s="47">
        <f t="shared" ref="B72:H72" si="261">+IFERROR(B69/B79,"nm")</f>
        <v>0.1746987951807229</v>
      </c>
      <c r="C72" s="47">
        <f t="shared" si="261"/>
        <v>0.13145539906103287</v>
      </c>
      <c r="D72" s="47">
        <f t="shared" si="261"/>
        <v>0.14950634696755993</v>
      </c>
      <c r="E72" s="47">
        <f t="shared" si="261"/>
        <v>0.13663133097762073</v>
      </c>
      <c r="F72" s="47">
        <f t="shared" si="261"/>
        <v>0.11948331539289558</v>
      </c>
      <c r="G72" s="47">
        <f t="shared" si="261"/>
        <v>0.14915254237288136</v>
      </c>
      <c r="H72" s="47">
        <f t="shared" si="261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" si="262">+J72</f>
        <v>0.14565217391304347</v>
      </c>
      <c r="L72" s="49">
        <f t="shared" ref="L72" si="263">+K72</f>
        <v>0.14565217391304347</v>
      </c>
      <c r="M72" s="49">
        <f t="shared" ref="M72" si="264">+L72</f>
        <v>0.14565217391304347</v>
      </c>
      <c r="N72" s="49">
        <f t="shared" ref="N72" si="265">+M72</f>
        <v>0.14565217391304347</v>
      </c>
    </row>
    <row r="73" spans="1:14" x14ac:dyDescent="0.25">
      <c r="A73" s="9" t="s">
        <v>134</v>
      </c>
      <c r="B73" s="9">
        <f>Historicals!B140</f>
        <v>1524</v>
      </c>
      <c r="C73" s="9">
        <f>Historicals!C140</f>
        <v>1723</v>
      </c>
      <c r="D73" s="9">
        <f>Historicals!D140</f>
        <v>1447</v>
      </c>
      <c r="E73" s="9">
        <f>Historicals!E140</f>
        <v>1587</v>
      </c>
      <c r="F73" s="9">
        <f>Historicals!F140</f>
        <v>1995</v>
      </c>
      <c r="G73" s="9">
        <f>Historicals!G140</f>
        <v>1541</v>
      </c>
      <c r="H73" s="9">
        <f>Historicals!H140</f>
        <v>2435</v>
      </c>
      <c r="I73" s="9">
        <f>Historicals!I140</f>
        <v>3293</v>
      </c>
      <c r="J73" s="9">
        <f>+J66-J69</f>
        <v>2239.0533972647522</v>
      </c>
      <c r="K73" s="9">
        <f t="shared" ref="K73:N73" si="266">+K66-K69</f>
        <v>2239.0533972647522</v>
      </c>
      <c r="L73" s="9">
        <f t="shared" si="266"/>
        <v>2239.0533972647522</v>
      </c>
      <c r="M73" s="9">
        <f t="shared" si="266"/>
        <v>2239.0533972647522</v>
      </c>
      <c r="N73" s="9">
        <f t="shared" si="266"/>
        <v>2239.0533972647522</v>
      </c>
    </row>
    <row r="74" spans="1:14" x14ac:dyDescent="0.25">
      <c r="A74" s="46" t="s">
        <v>129</v>
      </c>
      <c r="B74" s="47" t="str">
        <f t="shared" ref="B74" si="267">+IFERROR(B73/A73-1,"nm")</f>
        <v>nm</v>
      </c>
      <c r="C74" s="47">
        <f t="shared" ref="C74" si="268">+IFERROR(C73/B73-1,"nm")</f>
        <v>0.13057742782152237</v>
      </c>
      <c r="D74" s="47">
        <f t="shared" ref="D74" si="269">+IFERROR(D73/C73-1,"nm")</f>
        <v>-0.16018572257690078</v>
      </c>
      <c r="E74" s="47">
        <f t="shared" ref="E74" si="270">+IFERROR(E73/D73-1,"nm")</f>
        <v>9.675190048375959E-2</v>
      </c>
      <c r="F74" s="47">
        <f t="shared" ref="F74" si="271">+IFERROR(F73/E73-1,"nm")</f>
        <v>0.25708884688090738</v>
      </c>
      <c r="G74" s="47">
        <f t="shared" ref="G74" si="272">+IFERROR(G73/F73-1,"nm")</f>
        <v>-0.22756892230576442</v>
      </c>
      <c r="H74" s="47">
        <f t="shared" ref="H74" si="273">+IFERROR(H73/G73-1,"nm")</f>
        <v>0.58014276443867629</v>
      </c>
      <c r="I74" s="47">
        <f>+IFERROR(I73/H73-1,"nm")</f>
        <v>0.3523613963039014</v>
      </c>
      <c r="J74" s="47">
        <f t="shared" ref="J74" si="274">+IFERROR(J73/I73-1,"nm")</f>
        <v>-0.32005666648504338</v>
      </c>
      <c r="K74" s="47">
        <f t="shared" ref="K74" si="275">+IFERROR(K73/J73-1,"nm")</f>
        <v>0</v>
      </c>
      <c r="L74" s="47">
        <f t="shared" ref="L74" si="276">+IFERROR(L73/K73-1,"nm")</f>
        <v>0</v>
      </c>
      <c r="M74" s="47">
        <f t="shared" ref="M74" si="277">+IFERROR(M73/L73-1,"nm")</f>
        <v>0</v>
      </c>
      <c r="N74" s="47">
        <f t="shared" ref="N74" si="278">+IFERROR(N73/M73-1,"nm")</f>
        <v>0</v>
      </c>
    </row>
    <row r="75" spans="1:14" x14ac:dyDescent="0.25">
      <c r="A75" s="46" t="s">
        <v>131</v>
      </c>
      <c r="B75" s="47">
        <f t="shared" ref="B75:H75" si="279">+IFERROR(B73/B$21,"nm")</f>
        <v>0.11091703056768559</v>
      </c>
      <c r="C75" s="47">
        <f t="shared" si="279"/>
        <v>0.1167027905716608</v>
      </c>
      <c r="D75" s="47">
        <f t="shared" si="279"/>
        <v>9.5097266035751846E-2</v>
      </c>
      <c r="E75" s="47">
        <f t="shared" si="279"/>
        <v>0.10683271625715247</v>
      </c>
      <c r="F75" s="47">
        <f t="shared" si="279"/>
        <v>0.12545591749465476</v>
      </c>
      <c r="G75" s="47">
        <f t="shared" si="279"/>
        <v>0.1063932615299641</v>
      </c>
      <c r="H75" s="47">
        <f t="shared" si="279"/>
        <v>0.14174282554281389</v>
      </c>
      <c r="I75" s="47">
        <f>+IFERROR(I73/I$21,"nm")</f>
        <v>0.17942570696888793</v>
      </c>
      <c r="J75" s="47">
        <f t="shared" ref="J75:N75" si="280">+IFERROR(J73/J$21,"nm")</f>
        <v>0.12199931331470344</v>
      </c>
      <c r="K75" s="47">
        <f t="shared" si="280"/>
        <v>0.12199931331470344</v>
      </c>
      <c r="L75" s="47">
        <f t="shared" si="280"/>
        <v>0.12199931331470344</v>
      </c>
      <c r="M75" s="47">
        <f t="shared" si="280"/>
        <v>0.12199931331470344</v>
      </c>
      <c r="N75" s="47">
        <f t="shared" si="280"/>
        <v>0.12199931331470344</v>
      </c>
    </row>
    <row r="76" spans="1:14" x14ac:dyDescent="0.25">
      <c r="A76" s="9" t="s">
        <v>135</v>
      </c>
      <c r="B76" s="9">
        <f>Historicals!B162</f>
        <v>0</v>
      </c>
      <c r="C76" s="9">
        <f>Historicals!C162</f>
        <v>0</v>
      </c>
      <c r="D76" s="9">
        <f>Historicals!D162</f>
        <v>0</v>
      </c>
      <c r="E76" s="9">
        <f>Historicals!E162</f>
        <v>240</v>
      </c>
      <c r="F76" s="9">
        <f>Historicals!F162</f>
        <v>233</v>
      </c>
      <c r="G76" s="9">
        <f>Historicals!G162</f>
        <v>139</v>
      </c>
      <c r="H76" s="9">
        <f>Historicals!H162</f>
        <v>153</v>
      </c>
      <c r="I76" s="9">
        <f>Historicals!I162</f>
        <v>197</v>
      </c>
      <c r="J76" s="48">
        <f>+J52*J78</f>
        <v>133.94883670244647</v>
      </c>
      <c r="K76" s="48">
        <f t="shared" ref="K76:N76" si="281">+K52*K78</f>
        <v>133.94883670244647</v>
      </c>
      <c r="L76" s="48">
        <f t="shared" si="281"/>
        <v>133.94883670244647</v>
      </c>
      <c r="M76" s="48">
        <f t="shared" si="281"/>
        <v>133.94883670244647</v>
      </c>
      <c r="N76" s="48">
        <f t="shared" si="281"/>
        <v>133.94883670244647</v>
      </c>
    </row>
    <row r="77" spans="1:14" x14ac:dyDescent="0.25">
      <c r="A77" s="46" t="s">
        <v>129</v>
      </c>
      <c r="B77" s="47" t="str">
        <f t="shared" ref="B77" si="282">+IFERROR(B76/A76-1,"nm")</f>
        <v>nm</v>
      </c>
      <c r="C77" s="47" t="str">
        <f t="shared" ref="C77" si="283">+IFERROR(C76/B76-1,"nm")</f>
        <v>nm</v>
      </c>
      <c r="D77" s="47" t="str">
        <f t="shared" ref="D77" si="284">+IFERROR(D76/C76-1,"nm")</f>
        <v>nm</v>
      </c>
      <c r="E77" s="47" t="str">
        <f t="shared" ref="E77" si="285">+IFERROR(E76/D76-1,"nm")</f>
        <v>nm</v>
      </c>
      <c r="F77" s="47">
        <f t="shared" ref="F77" si="286">+IFERROR(F76/E76-1,"nm")</f>
        <v>-2.9166666666666674E-2</v>
      </c>
      <c r="G77" s="47">
        <f t="shared" ref="G77" si="287">+IFERROR(G76/F76-1,"nm")</f>
        <v>-0.40343347639484983</v>
      </c>
      <c r="H77" s="47">
        <f t="shared" ref="H77" si="288">+IFERROR(H76/G76-1,"nm")</f>
        <v>0.10071942446043169</v>
      </c>
      <c r="I77" s="47">
        <f>+IFERROR(I76/H76-1,"nm")</f>
        <v>0.28758169934640532</v>
      </c>
      <c r="J77" s="47">
        <f t="shared" ref="J77" si="289">+IFERROR(J76/I76-1,"nm")</f>
        <v>-0.32005666648504327</v>
      </c>
      <c r="K77" s="47">
        <f t="shared" ref="K77" si="290">+IFERROR(K76/J76-1,"nm")</f>
        <v>0</v>
      </c>
      <c r="L77" s="47">
        <f t="shared" ref="L77" si="291">+IFERROR(L76/K76-1,"nm")</f>
        <v>0</v>
      </c>
      <c r="M77" s="47">
        <f t="shared" ref="M77" si="292">+IFERROR(M76/L76-1,"nm")</f>
        <v>0</v>
      </c>
      <c r="N77" s="47">
        <f t="shared" ref="N77" si="293">+IFERROR(N76/M76-1,"nm")</f>
        <v>0</v>
      </c>
    </row>
    <row r="78" spans="1:14" x14ac:dyDescent="0.25">
      <c r="A78" s="46" t="s">
        <v>133</v>
      </c>
      <c r="B78" s="47">
        <f t="shared" ref="B78:H78" si="294">+IFERROR(B76/B$21,"nm")</f>
        <v>0</v>
      </c>
      <c r="C78" s="47">
        <f t="shared" si="294"/>
        <v>0</v>
      </c>
      <c r="D78" s="47">
        <f t="shared" si="294"/>
        <v>0</v>
      </c>
      <c r="E78" s="47">
        <f t="shared" si="294"/>
        <v>1.6156176371592057E-2</v>
      </c>
      <c r="F78" s="47">
        <f t="shared" si="294"/>
        <v>1.4652245000628852E-2</v>
      </c>
      <c r="G78" s="47">
        <f t="shared" si="294"/>
        <v>9.5967964650648992E-3</v>
      </c>
      <c r="H78" s="47">
        <f t="shared" si="294"/>
        <v>8.9062227137784496E-3</v>
      </c>
      <c r="I78" s="47">
        <f>+IFERROR(I76/I$21,"nm")</f>
        <v>1.0733939955320656E-2</v>
      </c>
      <c r="J78" s="49">
        <f>+I78</f>
        <v>1.0733939955320656E-2</v>
      </c>
      <c r="K78" s="49">
        <f t="shared" ref="K78" si="295">+J78</f>
        <v>1.0733939955320656E-2</v>
      </c>
      <c r="L78" s="49">
        <f t="shared" ref="L78" si="296">+K78</f>
        <v>1.0733939955320656E-2</v>
      </c>
      <c r="M78" s="49">
        <f t="shared" ref="M78" si="297">+L78</f>
        <v>1.0733939955320656E-2</v>
      </c>
      <c r="N78" s="49">
        <f t="shared" ref="N78" si="298">+M78</f>
        <v>1.0733939955320656E-2</v>
      </c>
    </row>
    <row r="79" spans="1:14" x14ac:dyDescent="0.25">
      <c r="A79" s="9" t="s">
        <v>143</v>
      </c>
      <c r="B79" s="9">
        <f>Historicals!B151</f>
        <v>498</v>
      </c>
      <c r="C79" s="9">
        <f>Historicals!C151</f>
        <v>639</v>
      </c>
      <c r="D79" s="9">
        <f>Historicals!D151</f>
        <v>709</v>
      </c>
      <c r="E79" s="9">
        <f>Historicals!E151</f>
        <v>849</v>
      </c>
      <c r="F79" s="9">
        <f>Historicals!F151</f>
        <v>929</v>
      </c>
      <c r="G79" s="9">
        <f>Historicals!G151</f>
        <v>885</v>
      </c>
      <c r="H79" s="9">
        <f>Historicals!H151</f>
        <v>982</v>
      </c>
      <c r="I79" s="9">
        <f>Historicals!I151</f>
        <v>920</v>
      </c>
      <c r="J79" s="48">
        <f>+J52*J81</f>
        <v>625.54786683376017</v>
      </c>
      <c r="K79" s="48">
        <f t="shared" ref="K79:N79" si="299">+K52*K81</f>
        <v>625.54786683376017</v>
      </c>
      <c r="L79" s="48">
        <f t="shared" si="299"/>
        <v>625.54786683376017</v>
      </c>
      <c r="M79" s="48">
        <f t="shared" si="299"/>
        <v>625.54786683376017</v>
      </c>
      <c r="N79" s="48">
        <f t="shared" si="299"/>
        <v>625.54786683376017</v>
      </c>
    </row>
    <row r="80" spans="1:14" x14ac:dyDescent="0.25">
      <c r="A80" s="46" t="s">
        <v>129</v>
      </c>
      <c r="B80" s="47" t="str">
        <f t="shared" ref="B80" si="300">+IFERROR(B79/A79-1,"nm")</f>
        <v>nm</v>
      </c>
      <c r="C80" s="47">
        <f t="shared" ref="C80" si="301">+IFERROR(C79/B79-1,"nm")</f>
        <v>0.2831325301204819</v>
      </c>
      <c r="D80" s="47">
        <f t="shared" ref="D80" si="302">+IFERROR(D79/C79-1,"nm")</f>
        <v>0.10954616588419408</v>
      </c>
      <c r="E80" s="47">
        <f t="shared" ref="E80" si="303">+IFERROR(E79/D79-1,"nm")</f>
        <v>0.19746121297602248</v>
      </c>
      <c r="F80" s="47">
        <f t="shared" ref="F80" si="304">+IFERROR(F79/E79-1,"nm")</f>
        <v>9.4228504122497059E-2</v>
      </c>
      <c r="G80" s="47">
        <f t="shared" ref="G80" si="305">+IFERROR(G79/F79-1,"nm")</f>
        <v>-4.7362755651237931E-2</v>
      </c>
      <c r="H80" s="47">
        <f t="shared" ref="H80" si="306">+IFERROR(H79/G79-1,"nm")</f>
        <v>0.1096045197740112</v>
      </c>
      <c r="I80" s="47">
        <f>+IFERROR(I79/H79-1,"nm")</f>
        <v>-6.313645621181263E-2</v>
      </c>
      <c r="J80" s="47">
        <f>+J81+J82</f>
        <v>5.012804446139596E-2</v>
      </c>
      <c r="K80" s="47">
        <f t="shared" ref="K80:N80" si="307">+K81+K82</f>
        <v>5.012804446139596E-2</v>
      </c>
      <c r="L80" s="47">
        <f t="shared" si="307"/>
        <v>5.012804446139596E-2</v>
      </c>
      <c r="M80" s="47">
        <f t="shared" si="307"/>
        <v>5.012804446139596E-2</v>
      </c>
      <c r="N80" s="47">
        <f t="shared" si="307"/>
        <v>5.012804446139596E-2</v>
      </c>
    </row>
    <row r="81" spans="1:14" x14ac:dyDescent="0.25">
      <c r="A81" s="46" t="s">
        <v>133</v>
      </c>
      <c r="B81" s="47">
        <f t="shared" ref="B81:H81" si="308">+IFERROR(B79/B$21,"nm")</f>
        <v>3.6244541484716154E-2</v>
      </c>
      <c r="C81" s="47">
        <f t="shared" si="308"/>
        <v>4.3280953671091846E-2</v>
      </c>
      <c r="D81" s="47">
        <f t="shared" si="308"/>
        <v>4.6595688748685596E-2</v>
      </c>
      <c r="E81" s="47">
        <f t="shared" si="308"/>
        <v>5.7152473914506903E-2</v>
      </c>
      <c r="F81" s="47">
        <f t="shared" si="308"/>
        <v>5.8420324487485853E-2</v>
      </c>
      <c r="G81" s="47">
        <f t="shared" si="308"/>
        <v>6.1101905550952774E-2</v>
      </c>
      <c r="H81" s="47">
        <f t="shared" si="308"/>
        <v>5.7162815064904823E-2</v>
      </c>
      <c r="I81" s="47">
        <f>+IFERROR(I79/I$21,"nm")</f>
        <v>5.012804446139596E-2</v>
      </c>
      <c r="J81" s="49">
        <f>+I81</f>
        <v>5.012804446139596E-2</v>
      </c>
      <c r="K81" s="49">
        <f t="shared" ref="K81" si="309">+J81</f>
        <v>5.012804446139596E-2</v>
      </c>
      <c r="L81" s="49">
        <f t="shared" ref="L81" si="310">+K81</f>
        <v>5.012804446139596E-2</v>
      </c>
      <c r="M81" s="49">
        <f t="shared" ref="M81" si="311">+L81</f>
        <v>5.012804446139596E-2</v>
      </c>
      <c r="N81" s="49">
        <f t="shared" ref="N81" si="312">+M81</f>
        <v>5.012804446139596E-2</v>
      </c>
    </row>
    <row r="82" spans="1:14" x14ac:dyDescent="0.25">
      <c r="A82" s="43" t="str">
        <f>Historicals!A120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5">
      <c r="A83" s="9" t="s">
        <v>136</v>
      </c>
      <c r="B83" s="9">
        <f t="shared" ref="B83:I83" si="313">+SUM(B85+B89+B93)</f>
        <v>3067</v>
      </c>
      <c r="C83" s="9">
        <f t="shared" si="313"/>
        <v>3785</v>
      </c>
      <c r="D83" s="9">
        <f t="shared" si="313"/>
        <v>4237</v>
      </c>
      <c r="E83" s="9">
        <f t="shared" si="313"/>
        <v>5134</v>
      </c>
      <c r="F83" s="9">
        <f t="shared" si="313"/>
        <v>6208</v>
      </c>
      <c r="G83" s="9">
        <f t="shared" si="313"/>
        <v>6679</v>
      </c>
      <c r="H83" s="9">
        <f t="shared" si="313"/>
        <v>8290</v>
      </c>
      <c r="I83" s="9">
        <f t="shared" si="313"/>
        <v>7547</v>
      </c>
      <c r="J83" s="9">
        <f>+SUM(J85+J89+J93)</f>
        <v>7547</v>
      </c>
      <c r="K83" s="9">
        <f t="shared" ref="K83:N83" si="314">+SUM(K85+K89+K93)</f>
        <v>7547</v>
      </c>
      <c r="L83" s="9">
        <f t="shared" si="314"/>
        <v>7547</v>
      </c>
      <c r="M83" s="9">
        <f t="shared" si="314"/>
        <v>7547</v>
      </c>
      <c r="N83" s="9">
        <f t="shared" si="314"/>
        <v>7547</v>
      </c>
    </row>
    <row r="84" spans="1:14" x14ac:dyDescent="0.25">
      <c r="A84" s="44" t="s">
        <v>129</v>
      </c>
      <c r="B84" s="47" t="str">
        <f t="shared" ref="B84" si="315">+IFERROR(B83/A83-1,"nm")</f>
        <v>nm</v>
      </c>
      <c r="C84" s="47">
        <f t="shared" ref="C84" si="316">+IFERROR(C83/B83-1,"nm")</f>
        <v>0.23410498858819695</v>
      </c>
      <c r="D84" s="47">
        <f t="shared" ref="D84" si="317">+IFERROR(D83/C83-1,"nm")</f>
        <v>0.11941875825627468</v>
      </c>
      <c r="E84" s="47">
        <f t="shared" ref="E84" si="318">+IFERROR(E83/D83-1,"nm")</f>
        <v>0.21170639603493036</v>
      </c>
      <c r="F84" s="47">
        <f t="shared" ref="F84" si="319">+IFERROR(F83/E83-1,"nm")</f>
        <v>0.20919361121932223</v>
      </c>
      <c r="G84" s="47">
        <f t="shared" ref="G84" si="320">+IFERROR(G83/F83-1,"nm")</f>
        <v>7.5869845360824639E-2</v>
      </c>
      <c r="H84" s="47">
        <f t="shared" ref="H84" si="321">+IFERROR(H83/G83-1,"nm")</f>
        <v>0.24120377301991325</v>
      </c>
      <c r="I84" s="47">
        <f>+IFERROR(I83/H83-1,"nm")</f>
        <v>-8.9626055488540413E-2</v>
      </c>
      <c r="J84" s="47">
        <f t="shared" ref="J84" si="322">+IFERROR(J83/I83-1,"nm")</f>
        <v>0</v>
      </c>
      <c r="K84" s="47">
        <f t="shared" ref="K84" si="323">+IFERROR(K83/J83-1,"nm")</f>
        <v>0</v>
      </c>
      <c r="L84" s="47">
        <f t="shared" ref="L84" si="324">+IFERROR(L83/K83-1,"nm")</f>
        <v>0</v>
      </c>
      <c r="M84" s="47">
        <f t="shared" ref="M84" si="325">+IFERROR(M83/L83-1,"nm")</f>
        <v>0</v>
      </c>
      <c r="N84" s="47">
        <f t="shared" ref="N84" si="326">+IFERROR(N83/M83-1,"nm")</f>
        <v>0</v>
      </c>
    </row>
    <row r="85" spans="1:14" x14ac:dyDescent="0.25">
      <c r="A85" s="45" t="s">
        <v>113</v>
      </c>
      <c r="B85" s="3">
        <f>Historicals!B121</f>
        <v>2147</v>
      </c>
      <c r="C85" s="3">
        <f>Historicals!C121</f>
        <v>2650</v>
      </c>
      <c r="D85" s="3">
        <f>Historicals!D121</f>
        <v>2965</v>
      </c>
      <c r="E85" s="3">
        <f>Historicals!E121</f>
        <v>3590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5416</v>
      </c>
      <c r="K85" s="3">
        <f t="shared" ref="K85" si="327">+J85*(1+K86)</f>
        <v>5416</v>
      </c>
      <c r="L85" s="3">
        <f t="shared" ref="L85" si="328">+K85*(1+L86)</f>
        <v>5416</v>
      </c>
      <c r="M85" s="3">
        <f t="shared" ref="M85" si="329">+L85*(1+M86)</f>
        <v>5416</v>
      </c>
      <c r="N85" s="3">
        <f t="shared" ref="N85" si="330">+M85*(1+N86)</f>
        <v>5416</v>
      </c>
    </row>
    <row r="86" spans="1:14" x14ac:dyDescent="0.25">
      <c r="A86" s="44" t="s">
        <v>129</v>
      </c>
      <c r="B86" s="47" t="str">
        <f t="shared" ref="B86" si="331">+IFERROR(B85/A85-1,"nm")</f>
        <v>nm</v>
      </c>
      <c r="C86" s="47">
        <f t="shared" ref="C86" si="332">+IFERROR(C85/B85-1,"nm")</f>
        <v>0.23428039124359579</v>
      </c>
      <c r="D86" s="47">
        <f t="shared" ref="D86" si="333">+IFERROR(D85/C85-1,"nm")</f>
        <v>0.11886792452830197</v>
      </c>
      <c r="E86" s="47">
        <f t="shared" ref="E86" si="334">+IFERROR(E85/D85-1,"nm")</f>
        <v>0.21079258010118052</v>
      </c>
      <c r="F86" s="47">
        <f t="shared" ref="F86" si="335">+IFERROR(F85/E85-1,"nm")</f>
        <v>0.18718662952646237</v>
      </c>
      <c r="G86" s="47">
        <f t="shared" ref="G86" si="336">+IFERROR(G85/F85-1,"nm")</f>
        <v>8.7517597372125833E-2</v>
      </c>
      <c r="H86" s="47">
        <f t="shared" ref="H86" si="337">+IFERROR(H85/G85-1,"nm")</f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338">+K87+K88</f>
        <v>0</v>
      </c>
      <c r="L86" s="47">
        <f t="shared" si="338"/>
        <v>0</v>
      </c>
      <c r="M86" s="47">
        <f t="shared" si="338"/>
        <v>0</v>
      </c>
      <c r="N86" s="47">
        <f t="shared" si="338"/>
        <v>0</v>
      </c>
    </row>
    <row r="87" spans="1:14" x14ac:dyDescent="0.25">
      <c r="A87" s="44" t="s">
        <v>137</v>
      </c>
      <c r="B87" s="47">
        <f>+Historicals!B247</f>
        <v>0</v>
      </c>
      <c r="C87" s="47">
        <f>+Historicals!C247</f>
        <v>0</v>
      </c>
      <c r="D87" s="47">
        <f>+Historicals!D247</f>
        <v>0</v>
      </c>
      <c r="E87" s="47">
        <f>+Historicals!E247</f>
        <v>0</v>
      </c>
      <c r="F87" s="47">
        <f>+Historicals!F247</f>
        <v>0</v>
      </c>
      <c r="G87" s="47">
        <f>+Historicals!G247</f>
        <v>0</v>
      </c>
      <c r="H87" s="47">
        <f>+Historicals!H247</f>
        <v>0</v>
      </c>
      <c r="I87" s="47">
        <f>+Historicals!I247</f>
        <v>0</v>
      </c>
      <c r="J87" s="49">
        <v>0</v>
      </c>
      <c r="K87" s="49">
        <f t="shared" ref="K87:K88" si="339">+J87</f>
        <v>0</v>
      </c>
      <c r="L87" s="49">
        <f t="shared" ref="L87:L88" si="340">+K87</f>
        <v>0</v>
      </c>
      <c r="M87" s="49">
        <f t="shared" ref="M87:M88" si="341">+L87</f>
        <v>0</v>
      </c>
      <c r="N87" s="49">
        <f t="shared" ref="N87:N88" si="342">+M87</f>
        <v>0</v>
      </c>
    </row>
    <row r="88" spans="1:14" x14ac:dyDescent="0.25">
      <c r="A88" s="44" t="s">
        <v>138</v>
      </c>
      <c r="B88" s="47" t="str">
        <f t="shared" ref="B88:H88" si="343">+IFERROR(B86-B87,"nm")</f>
        <v>nm</v>
      </c>
      <c r="C88" s="47">
        <f t="shared" si="343"/>
        <v>0.23428039124359579</v>
      </c>
      <c r="D88" s="47">
        <f t="shared" si="343"/>
        <v>0.11886792452830197</v>
      </c>
      <c r="E88" s="47">
        <f t="shared" si="343"/>
        <v>0.21079258010118052</v>
      </c>
      <c r="F88" s="47">
        <f t="shared" si="343"/>
        <v>0.18718662952646237</v>
      </c>
      <c r="G88" s="47">
        <f t="shared" si="343"/>
        <v>8.7517597372125833E-2</v>
      </c>
      <c r="H88" s="47">
        <f t="shared" si="343"/>
        <v>0.24012944983818763</v>
      </c>
      <c r="I88" s="47">
        <f>+IFERROR(I86-I87,"nm")</f>
        <v>-5.7759220598469052E-2</v>
      </c>
      <c r="J88" s="49">
        <v>0</v>
      </c>
      <c r="K88" s="49">
        <f t="shared" si="339"/>
        <v>0</v>
      </c>
      <c r="L88" s="49">
        <f t="shared" si="340"/>
        <v>0</v>
      </c>
      <c r="M88" s="49">
        <f t="shared" si="341"/>
        <v>0</v>
      </c>
      <c r="N88" s="49">
        <f t="shared" si="342"/>
        <v>0</v>
      </c>
    </row>
    <row r="89" spans="1:14" x14ac:dyDescent="0.25">
      <c r="A89" s="45" t="s">
        <v>114</v>
      </c>
      <c r="B89" s="3">
        <f>Historicals!B122</f>
        <v>860</v>
      </c>
      <c r="C89" s="3">
        <f>Historicals!C122</f>
        <v>1054</v>
      </c>
      <c r="D89" s="3">
        <f>Historicals!D122</f>
        <v>1180</v>
      </c>
      <c r="E89" s="3">
        <f>Historicals!E122</f>
        <v>1430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1938</v>
      </c>
      <c r="K89" s="3">
        <f t="shared" ref="K89" si="344">+J89*(1+K90)</f>
        <v>1938</v>
      </c>
      <c r="L89" s="3">
        <f t="shared" ref="L89" si="345">+K89*(1+L90)</f>
        <v>1938</v>
      </c>
      <c r="M89" s="3">
        <f t="shared" ref="M89" si="346">+L89*(1+M90)</f>
        <v>1938</v>
      </c>
      <c r="N89" s="3">
        <f t="shared" ref="N89" si="347">+M89*(1+N90)</f>
        <v>1938</v>
      </c>
    </row>
    <row r="90" spans="1:14" x14ac:dyDescent="0.25">
      <c r="A90" s="44" t="s">
        <v>129</v>
      </c>
      <c r="B90" s="47" t="str">
        <f t="shared" ref="B90" si="348">+IFERROR(B89/A89-1,"nm")</f>
        <v>nm</v>
      </c>
      <c r="C90" s="47">
        <f t="shared" ref="C90" si="349">+IFERROR(C89/B89-1,"nm")</f>
        <v>0.22558139534883725</v>
      </c>
      <c r="D90" s="47">
        <f t="shared" ref="D90" si="350">+IFERROR(D89/C89-1,"nm")</f>
        <v>0.11954459203036061</v>
      </c>
      <c r="E90" s="47">
        <f t="shared" ref="E90" si="351">+IFERROR(E89/D89-1,"nm")</f>
        <v>0.21186440677966112</v>
      </c>
      <c r="F90" s="47">
        <f t="shared" ref="F90" si="352">+IFERROR(F89/E89-1,"nm")</f>
        <v>0.26433566433566424</v>
      </c>
      <c r="G90" s="47">
        <f t="shared" ref="G90" si="353">+IFERROR(G89/F89-1,"nm")</f>
        <v>4.8672566371681381E-2</v>
      </c>
      <c r="H90" s="47">
        <f t="shared" ref="H90" si="354">+IFERROR(H89/G89-1,"nm")</f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355">+K91+K92</f>
        <v>0</v>
      </c>
      <c r="L90" s="47">
        <f t="shared" si="355"/>
        <v>0</v>
      </c>
      <c r="M90" s="47">
        <f t="shared" si="355"/>
        <v>0</v>
      </c>
      <c r="N90" s="47">
        <f t="shared" si="355"/>
        <v>0</v>
      </c>
    </row>
    <row r="91" spans="1:14" x14ac:dyDescent="0.25">
      <c r="A91" s="44" t="s">
        <v>137</v>
      </c>
      <c r="B91" s="47">
        <f>+Historicals!B251</f>
        <v>0</v>
      </c>
      <c r="C91" s="47">
        <f>+Historicals!C251</f>
        <v>0</v>
      </c>
      <c r="D91" s="47">
        <f>+Historicals!D251</f>
        <v>0</v>
      </c>
      <c r="E91" s="47">
        <f>+Historicals!E251</f>
        <v>0</v>
      </c>
      <c r="F91" s="47">
        <f>+Historicals!F251</f>
        <v>0</v>
      </c>
      <c r="G91" s="47">
        <f>+Historicals!G251</f>
        <v>0</v>
      </c>
      <c r="H91" s="47">
        <f>+Historicals!H251</f>
        <v>0</v>
      </c>
      <c r="I91" s="47">
        <f>+Historicals!I251</f>
        <v>0</v>
      </c>
      <c r="J91" s="49">
        <v>0</v>
      </c>
      <c r="K91" s="49">
        <f t="shared" ref="K91:K92" si="356">+J91</f>
        <v>0</v>
      </c>
      <c r="L91" s="49">
        <f t="shared" ref="L91:L92" si="357">+K91</f>
        <v>0</v>
      </c>
      <c r="M91" s="49">
        <f t="shared" ref="M91:M92" si="358">+L91</f>
        <v>0</v>
      </c>
      <c r="N91" s="49">
        <f t="shared" ref="N91:N92" si="359">+M91</f>
        <v>0</v>
      </c>
    </row>
    <row r="92" spans="1:14" x14ac:dyDescent="0.25">
      <c r="A92" s="44" t="s">
        <v>138</v>
      </c>
      <c r="B92" s="47" t="str">
        <f t="shared" ref="B92:H92" si="360">+IFERROR(B90-B91,"nm")</f>
        <v>nm</v>
      </c>
      <c r="C92" s="47">
        <f t="shared" si="360"/>
        <v>0.22558139534883725</v>
      </c>
      <c r="D92" s="47">
        <f t="shared" si="360"/>
        <v>0.11954459203036061</v>
      </c>
      <c r="E92" s="47">
        <f t="shared" si="360"/>
        <v>0.21186440677966112</v>
      </c>
      <c r="F92" s="47">
        <f t="shared" si="360"/>
        <v>0.26433566433566424</v>
      </c>
      <c r="G92" s="47">
        <f t="shared" si="360"/>
        <v>4.8672566371681381E-2</v>
      </c>
      <c r="H92" s="47">
        <f t="shared" si="360"/>
        <v>0.2378691983122363</v>
      </c>
      <c r="I92" s="47">
        <f>+IFERROR(I90-I91,"nm")</f>
        <v>-0.17426501917341286</v>
      </c>
      <c r="J92" s="49">
        <v>0</v>
      </c>
      <c r="K92" s="49">
        <f t="shared" si="356"/>
        <v>0</v>
      </c>
      <c r="L92" s="49">
        <f t="shared" si="357"/>
        <v>0</v>
      </c>
      <c r="M92" s="49">
        <f t="shared" si="358"/>
        <v>0</v>
      </c>
      <c r="N92" s="49">
        <f t="shared" si="359"/>
        <v>0</v>
      </c>
    </row>
    <row r="93" spans="1:14" x14ac:dyDescent="0.25">
      <c r="A93" s="45" t="s">
        <v>115</v>
      </c>
      <c r="B93" s="3">
        <f>Historicals!B123</f>
        <v>60</v>
      </c>
      <c r="C93" s="3">
        <f>Historicals!C123</f>
        <v>81</v>
      </c>
      <c r="D93" s="3">
        <f>Historicals!D123</f>
        <v>92</v>
      </c>
      <c r="E93" s="3">
        <f>Historicals!E123</f>
        <v>114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193</v>
      </c>
      <c r="K93" s="3">
        <f t="shared" ref="K93" si="361">+J93*(1+K94)</f>
        <v>193</v>
      </c>
      <c r="L93" s="3">
        <f t="shared" ref="L93" si="362">+K93*(1+L94)</f>
        <v>193</v>
      </c>
      <c r="M93" s="3">
        <f t="shared" ref="M93" si="363">+L93*(1+M94)</f>
        <v>193</v>
      </c>
      <c r="N93" s="3">
        <f t="shared" ref="N93" si="364">+M93*(1+N94)</f>
        <v>193</v>
      </c>
    </row>
    <row r="94" spans="1:14" x14ac:dyDescent="0.25">
      <c r="A94" s="44" t="s">
        <v>129</v>
      </c>
      <c r="B94" s="47" t="str">
        <f t="shared" ref="B94" si="365">+IFERROR(B93/A93-1,"nm")</f>
        <v>nm</v>
      </c>
      <c r="C94" s="47">
        <f t="shared" ref="C94" si="366">+IFERROR(C93/B93-1,"nm")</f>
        <v>0.35000000000000009</v>
      </c>
      <c r="D94" s="47">
        <f t="shared" ref="D94" si="367">+IFERROR(D93/C93-1,"nm")</f>
        <v>0.13580246913580241</v>
      </c>
      <c r="E94" s="47">
        <f t="shared" ref="E94" si="368">+IFERROR(E93/D93-1,"nm")</f>
        <v>0.23913043478260865</v>
      </c>
      <c r="F94" s="47">
        <f t="shared" ref="F94" si="369">+IFERROR(F93/E93-1,"nm")</f>
        <v>0.21052631578947367</v>
      </c>
      <c r="G94" s="47">
        <f t="shared" ref="G94" si="370">+IFERROR(G93/F93-1,"nm")</f>
        <v>7.2463768115942129E-2</v>
      </c>
      <c r="H94" s="47">
        <f t="shared" ref="H94" si="371">+IFERROR(H93/G93-1,"nm")</f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372">+K95+K96</f>
        <v>0</v>
      </c>
      <c r="L94" s="47">
        <f t="shared" si="372"/>
        <v>0</v>
      </c>
      <c r="M94" s="47">
        <f t="shared" si="372"/>
        <v>0</v>
      </c>
      <c r="N94" s="47">
        <f t="shared" si="372"/>
        <v>0</v>
      </c>
    </row>
    <row r="95" spans="1:14" x14ac:dyDescent="0.25">
      <c r="A95" s="44" t="s">
        <v>137</v>
      </c>
      <c r="B95" s="47">
        <f>+Historicals!B249</f>
        <v>0</v>
      </c>
      <c r="C95" s="47">
        <f>+Historicals!C249</f>
        <v>0</v>
      </c>
      <c r="D95" s="47">
        <f>+Historicals!D249</f>
        <v>0</v>
      </c>
      <c r="E95" s="47">
        <f>+Historicals!E249</f>
        <v>0</v>
      </c>
      <c r="F95" s="47">
        <f>+Historicals!F249</f>
        <v>0</v>
      </c>
      <c r="G95" s="47">
        <f>+Historicals!G249</f>
        <v>0</v>
      </c>
      <c r="H95" s="47">
        <f>+Historicals!H249</f>
        <v>0</v>
      </c>
      <c r="I95" s="47">
        <f>+Historicals!I249</f>
        <v>0</v>
      </c>
      <c r="J95" s="49">
        <v>0</v>
      </c>
      <c r="K95" s="49">
        <f t="shared" ref="K95:K96" si="373">+J95</f>
        <v>0</v>
      </c>
      <c r="L95" s="49">
        <f t="shared" ref="L95:L96" si="374">+K95</f>
        <v>0</v>
      </c>
      <c r="M95" s="49">
        <f t="shared" ref="M95:M96" si="375">+L95</f>
        <v>0</v>
      </c>
      <c r="N95" s="49">
        <f t="shared" ref="N95:N96" si="376">+M95</f>
        <v>0</v>
      </c>
    </row>
    <row r="96" spans="1:14" x14ac:dyDescent="0.25">
      <c r="A96" s="44" t="s">
        <v>138</v>
      </c>
      <c r="B96" s="47" t="str">
        <f t="shared" ref="B96:H96" si="377">+IFERROR(B94-B95,"nm")</f>
        <v>nm</v>
      </c>
      <c r="C96" s="47">
        <f t="shared" si="377"/>
        <v>0.35000000000000009</v>
      </c>
      <c r="D96" s="47">
        <f t="shared" si="377"/>
        <v>0.13580246913580241</v>
      </c>
      <c r="E96" s="47">
        <f t="shared" si="377"/>
        <v>0.23913043478260865</v>
      </c>
      <c r="F96" s="47">
        <f t="shared" si="377"/>
        <v>0.21052631578947367</v>
      </c>
      <c r="G96" s="47">
        <f t="shared" si="377"/>
        <v>7.2463768115942129E-2</v>
      </c>
      <c r="H96" s="47">
        <f t="shared" si="377"/>
        <v>0.31756756756756754</v>
      </c>
      <c r="I96" s="47">
        <f>+IFERROR(I94-I95,"nm")</f>
        <v>-1.025641025641022E-2</v>
      </c>
      <c r="J96" s="49">
        <v>0</v>
      </c>
      <c r="K96" s="49">
        <f t="shared" si="373"/>
        <v>0</v>
      </c>
      <c r="L96" s="49">
        <f t="shared" si="374"/>
        <v>0</v>
      </c>
      <c r="M96" s="49">
        <f t="shared" si="375"/>
        <v>0</v>
      </c>
      <c r="N96" s="49">
        <f t="shared" si="376"/>
        <v>0</v>
      </c>
    </row>
    <row r="97" spans="1:14" x14ac:dyDescent="0.25">
      <c r="A97" s="9" t="s">
        <v>130</v>
      </c>
      <c r="B97" s="48">
        <f t="shared" ref="B97:H97" si="378">+B104+B100</f>
        <v>1039</v>
      </c>
      <c r="C97" s="48">
        <f t="shared" si="378"/>
        <v>1420</v>
      </c>
      <c r="D97" s="48">
        <f t="shared" si="378"/>
        <v>1561</v>
      </c>
      <c r="E97" s="48">
        <f t="shared" si="378"/>
        <v>1863</v>
      </c>
      <c r="F97" s="48">
        <f t="shared" si="378"/>
        <v>2426</v>
      </c>
      <c r="G97" s="48">
        <f t="shared" si="378"/>
        <v>2534</v>
      </c>
      <c r="H97" s="48">
        <f t="shared" si="378"/>
        <v>3289</v>
      </c>
      <c r="I97" s="48">
        <f>+I104+I100</f>
        <v>2406</v>
      </c>
      <c r="J97" s="48">
        <f>+J83*J99</f>
        <v>989.37950198877581</v>
      </c>
      <c r="K97" s="48">
        <f t="shared" ref="K97:N97" si="379">+K83*K99</f>
        <v>989.37950198877581</v>
      </c>
      <c r="L97" s="48">
        <f t="shared" si="379"/>
        <v>989.37950198877581</v>
      </c>
      <c r="M97" s="48">
        <f t="shared" si="379"/>
        <v>989.37950198877581</v>
      </c>
      <c r="N97" s="48">
        <f t="shared" si="379"/>
        <v>989.37950198877581</v>
      </c>
    </row>
    <row r="98" spans="1:14" x14ac:dyDescent="0.25">
      <c r="A98" s="46" t="s">
        <v>129</v>
      </c>
      <c r="B98" s="47" t="str">
        <f t="shared" ref="B98" si="380">+IFERROR(B97/A97-1,"nm")</f>
        <v>nm</v>
      </c>
      <c r="C98" s="47">
        <f t="shared" ref="C98" si="381">+IFERROR(C97/B97-1,"nm")</f>
        <v>0.36669874879692022</v>
      </c>
      <c r="D98" s="47">
        <f t="shared" ref="D98" si="382">+IFERROR(D97/C97-1,"nm")</f>
        <v>9.9295774647887303E-2</v>
      </c>
      <c r="E98" s="47">
        <f t="shared" ref="E98" si="383">+IFERROR(E97/D97-1,"nm")</f>
        <v>0.19346572709801402</v>
      </c>
      <c r="F98" s="47">
        <f t="shared" ref="F98" si="384">+IFERROR(F97/E97-1,"nm")</f>
        <v>0.3022007514761138</v>
      </c>
      <c r="G98" s="47">
        <f t="shared" ref="G98" si="385">+IFERROR(G97/F97-1,"nm")</f>
        <v>4.4517724649629109E-2</v>
      </c>
      <c r="H98" s="47">
        <f t="shared" ref="H98" si="386">+IFERROR(H97/G97-1,"nm")</f>
        <v>0.29794790844514596</v>
      </c>
      <c r="I98" s="47">
        <f>+IFERROR(I97/H97-1,"nm")</f>
        <v>-0.26847065977500761</v>
      </c>
      <c r="J98" s="47">
        <f t="shared" ref="J98" si="387">+IFERROR(J97/I97-1,"nm")</f>
        <v>-0.5887865744020051</v>
      </c>
      <c r="K98" s="47">
        <f t="shared" ref="K98" si="388">+IFERROR(K97/J97-1,"nm")</f>
        <v>0</v>
      </c>
      <c r="L98" s="47">
        <f t="shared" ref="L98" si="389">+IFERROR(L97/K97-1,"nm")</f>
        <v>0</v>
      </c>
      <c r="M98" s="47">
        <f t="shared" ref="M98" si="390">+IFERROR(M97/L97-1,"nm")</f>
        <v>0</v>
      </c>
      <c r="N98" s="47">
        <f t="shared" ref="N98" si="391">+IFERROR(N97/M97-1,"nm")</f>
        <v>0</v>
      </c>
    </row>
    <row r="99" spans="1:14" x14ac:dyDescent="0.25">
      <c r="A99" s="46" t="s">
        <v>131</v>
      </c>
      <c r="B99" s="47">
        <f t="shared" ref="B99:H99" si="392">+IFERROR(B97/B$21,"nm")</f>
        <v>7.5618631732168845E-2</v>
      </c>
      <c r="C99" s="47">
        <f t="shared" si="392"/>
        <v>9.6179897046870771E-2</v>
      </c>
      <c r="D99" s="47">
        <f t="shared" si="392"/>
        <v>0.10258937960042061</v>
      </c>
      <c r="E99" s="47">
        <f t="shared" si="392"/>
        <v>0.12541231908448333</v>
      </c>
      <c r="F99" s="47">
        <f t="shared" si="392"/>
        <v>0.15255942648723431</v>
      </c>
      <c r="G99" s="47">
        <f t="shared" si="392"/>
        <v>0.17495167080916874</v>
      </c>
      <c r="H99" s="47">
        <f t="shared" si="392"/>
        <v>0.19145468304325047</v>
      </c>
      <c r="I99" s="47">
        <f>+IFERROR(I97/I$21,"nm")</f>
        <v>0.13109573366752031</v>
      </c>
      <c r="J99" s="49">
        <f>+I99</f>
        <v>0.13109573366752031</v>
      </c>
      <c r="K99" s="49">
        <f t="shared" ref="K99" si="393">+J99</f>
        <v>0.13109573366752031</v>
      </c>
      <c r="L99" s="49">
        <f t="shared" ref="L99" si="394">+K99</f>
        <v>0.13109573366752031</v>
      </c>
      <c r="M99" s="49">
        <f t="shared" ref="M99" si="395">+L99</f>
        <v>0.13109573366752031</v>
      </c>
      <c r="N99" s="49">
        <f t="shared" ref="N99" si="396">+M99</f>
        <v>0.13109573366752031</v>
      </c>
    </row>
    <row r="100" spans="1:14" x14ac:dyDescent="0.25">
      <c r="A100" s="9" t="s">
        <v>132</v>
      </c>
      <c r="B100" s="9">
        <f>Historicals!B174</f>
        <v>46</v>
      </c>
      <c r="C100" s="9">
        <f>Historicals!C174</f>
        <v>48</v>
      </c>
      <c r="D100" s="9">
        <f>Historicals!D174</f>
        <v>54</v>
      </c>
      <c r="E100" s="9">
        <f>Historicals!E174</f>
        <v>56</v>
      </c>
      <c r="F100" s="9">
        <f>Historicals!F174</f>
        <v>50</v>
      </c>
      <c r="G100" s="9">
        <f>Historicals!G174</f>
        <v>44</v>
      </c>
      <c r="H100" s="9">
        <f>Historicals!H174</f>
        <v>46</v>
      </c>
      <c r="I100" s="9">
        <f>Historicals!I174</f>
        <v>41</v>
      </c>
      <c r="J100" s="48">
        <f>+J103*J110</f>
        <v>16.85975044951779</v>
      </c>
      <c r="K100" s="48">
        <f t="shared" ref="K100:N100" si="397">+K103*K110</f>
        <v>16.85975044951779</v>
      </c>
      <c r="L100" s="48">
        <f t="shared" si="397"/>
        <v>16.85975044951779</v>
      </c>
      <c r="M100" s="48">
        <f t="shared" si="397"/>
        <v>16.85975044951779</v>
      </c>
      <c r="N100" s="48">
        <f t="shared" si="397"/>
        <v>16.85975044951779</v>
      </c>
    </row>
    <row r="101" spans="1:14" x14ac:dyDescent="0.25">
      <c r="A101" s="46" t="s">
        <v>129</v>
      </c>
      <c r="B101" s="47" t="str">
        <f t="shared" ref="B101" si="398">+IFERROR(B100/A100-1,"nm")</f>
        <v>nm</v>
      </c>
      <c r="C101" s="47">
        <f t="shared" ref="C101" si="399">+IFERROR(C100/B100-1,"nm")</f>
        <v>4.3478260869565188E-2</v>
      </c>
      <c r="D101" s="47">
        <f t="shared" ref="D101" si="400">+IFERROR(D100/C100-1,"nm")</f>
        <v>0.125</v>
      </c>
      <c r="E101" s="47">
        <f t="shared" ref="E101" si="401">+IFERROR(E100/D100-1,"nm")</f>
        <v>3.7037037037036979E-2</v>
      </c>
      <c r="F101" s="47">
        <f t="shared" ref="F101" si="402">+IFERROR(F100/E100-1,"nm")</f>
        <v>-0.1071428571428571</v>
      </c>
      <c r="G101" s="47">
        <f t="shared" ref="G101" si="403">+IFERROR(G100/F100-1,"nm")</f>
        <v>-0.12</v>
      </c>
      <c r="H101" s="47">
        <f t="shared" ref="H101" si="404">+IFERROR(H100/G100-1,"nm")</f>
        <v>4.5454545454545414E-2</v>
      </c>
      <c r="I101" s="47">
        <f>+IFERROR(I100/H100-1,"nm")</f>
        <v>-0.10869565217391308</v>
      </c>
      <c r="J101" s="47">
        <f t="shared" ref="J101" si="405">+IFERROR(J100/I100-1,"nm")</f>
        <v>-0.5887865744020051</v>
      </c>
      <c r="K101" s="47">
        <f t="shared" ref="K101" si="406">+IFERROR(K100/J100-1,"nm")</f>
        <v>0</v>
      </c>
      <c r="L101" s="47">
        <f t="shared" ref="L101" si="407">+IFERROR(L100/K100-1,"nm")</f>
        <v>0</v>
      </c>
      <c r="M101" s="47">
        <f t="shared" ref="M101" si="408">+IFERROR(M100/L100-1,"nm")</f>
        <v>0</v>
      </c>
      <c r="N101" s="47">
        <f t="shared" ref="N101" si="409">+IFERROR(N100/M100-1,"nm")</f>
        <v>0</v>
      </c>
    </row>
    <row r="102" spans="1:14" x14ac:dyDescent="0.25">
      <c r="A102" s="46" t="s">
        <v>133</v>
      </c>
      <c r="B102" s="47">
        <f t="shared" ref="B102:H102" si="410">+IFERROR(B100/B$21,"nm")</f>
        <v>3.3478893740902477E-3</v>
      </c>
      <c r="C102" s="47">
        <f t="shared" si="410"/>
        <v>3.251151449471688E-3</v>
      </c>
      <c r="D102" s="47">
        <f t="shared" si="410"/>
        <v>3.5488958990536278E-3</v>
      </c>
      <c r="E102" s="47">
        <f t="shared" si="410"/>
        <v>3.7697744867048132E-3</v>
      </c>
      <c r="F102" s="47">
        <f t="shared" si="410"/>
        <v>3.1442585838259338E-3</v>
      </c>
      <c r="G102" s="47">
        <f t="shared" si="410"/>
        <v>3.0378348522507597E-3</v>
      </c>
      <c r="H102" s="47">
        <f t="shared" si="410"/>
        <v>2.6776878747307759E-3</v>
      </c>
      <c r="I102" s="47">
        <f>+IFERROR(I100/I$21,"nm")</f>
        <v>2.2339671988230807E-3</v>
      </c>
      <c r="J102" s="47">
        <f t="shared" ref="J102:N102" si="411">+IFERROR(J100/J$21,"nm")</f>
        <v>9.1863730450159596E-4</v>
      </c>
      <c r="K102" s="47">
        <f t="shared" si="411"/>
        <v>9.1863730450159596E-4</v>
      </c>
      <c r="L102" s="47">
        <f t="shared" si="411"/>
        <v>9.1863730450159596E-4</v>
      </c>
      <c r="M102" s="47">
        <f t="shared" si="411"/>
        <v>9.1863730450159596E-4</v>
      </c>
      <c r="N102" s="47">
        <f t="shared" si="411"/>
        <v>9.1863730450159596E-4</v>
      </c>
    </row>
    <row r="103" spans="1:14" x14ac:dyDescent="0.25">
      <c r="A103" s="46" t="s">
        <v>142</v>
      </c>
      <c r="B103" s="47">
        <f t="shared" ref="B103:H103" si="412">+IFERROR(B100/B110,"nm")</f>
        <v>0.18110236220472442</v>
      </c>
      <c r="C103" s="47">
        <f t="shared" si="412"/>
        <v>0.20512820512820512</v>
      </c>
      <c r="D103" s="47">
        <f t="shared" si="412"/>
        <v>0.24</v>
      </c>
      <c r="E103" s="47">
        <f t="shared" si="412"/>
        <v>0.21875</v>
      </c>
      <c r="F103" s="47">
        <f t="shared" si="412"/>
        <v>0.2109704641350211</v>
      </c>
      <c r="G103" s="47">
        <f t="shared" si="412"/>
        <v>0.20560747663551401</v>
      </c>
      <c r="H103" s="47">
        <f t="shared" si="412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" si="413">+J103</f>
        <v>0.13531353135313531</v>
      </c>
      <c r="L103" s="49">
        <f t="shared" ref="L103" si="414">+K103</f>
        <v>0.13531353135313531</v>
      </c>
      <c r="M103" s="49">
        <f t="shared" ref="M103" si="415">+L103</f>
        <v>0.13531353135313531</v>
      </c>
      <c r="N103" s="49">
        <f t="shared" ref="N103" si="416">+M103</f>
        <v>0.13531353135313531</v>
      </c>
    </row>
    <row r="104" spans="1:14" x14ac:dyDescent="0.25">
      <c r="A104" s="9" t="s">
        <v>134</v>
      </c>
      <c r="B104" s="9">
        <f>Historicals!B141</f>
        <v>993</v>
      </c>
      <c r="C104" s="9">
        <f>Historicals!C141</f>
        <v>1372</v>
      </c>
      <c r="D104" s="9">
        <f>Historicals!D141</f>
        <v>1507</v>
      </c>
      <c r="E104" s="9">
        <f>Historicals!E141</f>
        <v>1807</v>
      </c>
      <c r="F104" s="9">
        <f>Historicals!F141</f>
        <v>2376</v>
      </c>
      <c r="G104" s="9">
        <f>Historicals!G141</f>
        <v>2490</v>
      </c>
      <c r="H104" s="9">
        <f>Historicals!H141</f>
        <v>3243</v>
      </c>
      <c r="I104" s="9">
        <f>Historicals!I141</f>
        <v>2365</v>
      </c>
      <c r="J104" s="9">
        <f>+J97-J100</f>
        <v>972.51975153925798</v>
      </c>
      <c r="K104" s="9">
        <f t="shared" ref="K104:N104" si="417">+K97-K100</f>
        <v>972.51975153925798</v>
      </c>
      <c r="L104" s="9">
        <f t="shared" si="417"/>
        <v>972.51975153925798</v>
      </c>
      <c r="M104" s="9">
        <f t="shared" si="417"/>
        <v>972.51975153925798</v>
      </c>
      <c r="N104" s="9">
        <f t="shared" si="417"/>
        <v>972.51975153925798</v>
      </c>
    </row>
    <row r="105" spans="1:14" x14ac:dyDescent="0.25">
      <c r="A105" s="46" t="s">
        <v>129</v>
      </c>
      <c r="B105" s="47" t="str">
        <f t="shared" ref="B105" si="418">+IFERROR(B104/A104-1,"nm")</f>
        <v>nm</v>
      </c>
      <c r="C105" s="47">
        <f t="shared" ref="C105" si="419">+IFERROR(C104/B104-1,"nm")</f>
        <v>0.38167170191339372</v>
      </c>
      <c r="D105" s="47">
        <f t="shared" ref="D105" si="420">+IFERROR(D104/C104-1,"nm")</f>
        <v>9.8396501457725938E-2</v>
      </c>
      <c r="E105" s="47">
        <f t="shared" ref="E105" si="421">+IFERROR(E104/D104-1,"nm")</f>
        <v>0.19907100199071004</v>
      </c>
      <c r="F105" s="47">
        <f t="shared" ref="F105" si="422">+IFERROR(F104/E104-1,"nm")</f>
        <v>0.31488655229662421</v>
      </c>
      <c r="G105" s="47">
        <f t="shared" ref="G105" si="423">+IFERROR(G104/F104-1,"nm")</f>
        <v>4.7979797979798011E-2</v>
      </c>
      <c r="H105" s="47">
        <f t="shared" ref="H105" si="424">+IFERROR(H104/G104-1,"nm")</f>
        <v>0.30240963855421676</v>
      </c>
      <c r="I105" s="47">
        <f>+IFERROR(I104/H104-1,"nm")</f>
        <v>-0.27073697193956214</v>
      </c>
      <c r="J105" s="47">
        <f t="shared" ref="J105" si="425">+IFERROR(J104/I104-1,"nm")</f>
        <v>-0.5887865744020051</v>
      </c>
      <c r="K105" s="47">
        <f t="shared" ref="K105" si="426">+IFERROR(K104/J104-1,"nm")</f>
        <v>0</v>
      </c>
      <c r="L105" s="47">
        <f t="shared" ref="L105" si="427">+IFERROR(L104/K104-1,"nm")</f>
        <v>0</v>
      </c>
      <c r="M105" s="47">
        <f t="shared" ref="M105" si="428">+IFERROR(M104/L104-1,"nm")</f>
        <v>0</v>
      </c>
      <c r="N105" s="47">
        <f t="shared" ref="N105" si="429">+IFERROR(N104/M104-1,"nm")</f>
        <v>0</v>
      </c>
    </row>
    <row r="106" spans="1:14" x14ac:dyDescent="0.25">
      <c r="A106" s="46" t="s">
        <v>131</v>
      </c>
      <c r="B106" s="47">
        <f t="shared" ref="B106:H106" si="430">+IFERROR(B104/B$21,"nm")</f>
        <v>7.2270742358078607E-2</v>
      </c>
      <c r="C106" s="47">
        <f t="shared" si="430"/>
        <v>9.2928745597399082E-2</v>
      </c>
      <c r="D106" s="47">
        <f t="shared" si="430"/>
        <v>9.9040483701366977E-2</v>
      </c>
      <c r="E106" s="47">
        <f t="shared" si="430"/>
        <v>0.12164254459777853</v>
      </c>
      <c r="F106" s="47">
        <f t="shared" si="430"/>
        <v>0.14941516790340836</v>
      </c>
      <c r="G106" s="47">
        <f t="shared" si="430"/>
        <v>0.17191383595691798</v>
      </c>
      <c r="H106" s="47">
        <f t="shared" si="430"/>
        <v>0.1887769951685197</v>
      </c>
      <c r="I106" s="47">
        <f>+IFERROR(I104/I$21,"nm")</f>
        <v>0.12886176646869721</v>
      </c>
      <c r="J106" s="47">
        <f t="shared" ref="J106:N106" si="431">+IFERROR(J104/J$21,"nm")</f>
        <v>5.298968841820182E-2</v>
      </c>
      <c r="K106" s="47">
        <f t="shared" si="431"/>
        <v>5.298968841820182E-2</v>
      </c>
      <c r="L106" s="47">
        <f t="shared" si="431"/>
        <v>5.298968841820182E-2</v>
      </c>
      <c r="M106" s="47">
        <f t="shared" si="431"/>
        <v>5.298968841820182E-2</v>
      </c>
      <c r="N106" s="47">
        <f t="shared" si="431"/>
        <v>5.298968841820182E-2</v>
      </c>
    </row>
    <row r="107" spans="1:14" x14ac:dyDescent="0.25">
      <c r="A107" s="9" t="s">
        <v>135</v>
      </c>
      <c r="B107" s="9">
        <f>Historicals!B163</f>
        <v>0</v>
      </c>
      <c r="C107" s="9">
        <f>Historicals!C163</f>
        <v>0</v>
      </c>
      <c r="D107" s="9">
        <f>Historicals!D163</f>
        <v>0</v>
      </c>
      <c r="E107" s="9">
        <f>Historicals!E163</f>
        <v>76</v>
      </c>
      <c r="F107" s="9">
        <f>Historicals!F163</f>
        <v>49</v>
      </c>
      <c r="G107" s="9">
        <f>Historicals!G163</f>
        <v>28</v>
      </c>
      <c r="H107" s="9">
        <f>Historicals!H163</f>
        <v>94</v>
      </c>
      <c r="I107" s="9">
        <f>Historicals!I163</f>
        <v>78</v>
      </c>
      <c r="J107" s="48">
        <f>+J83*J109</f>
        <v>32.074647196643603</v>
      </c>
      <c r="K107" s="48">
        <f t="shared" ref="K107:N107" si="432">+K83*K109</f>
        <v>32.074647196643603</v>
      </c>
      <c r="L107" s="48">
        <f t="shared" si="432"/>
        <v>32.074647196643603</v>
      </c>
      <c r="M107" s="48">
        <f t="shared" si="432"/>
        <v>32.074647196643603</v>
      </c>
      <c r="N107" s="48">
        <f t="shared" si="432"/>
        <v>32.074647196643603</v>
      </c>
    </row>
    <row r="108" spans="1:14" x14ac:dyDescent="0.25">
      <c r="A108" s="46" t="s">
        <v>129</v>
      </c>
      <c r="B108" s="47" t="str">
        <f t="shared" ref="B108" si="433">+IFERROR(B107/A107-1,"nm")</f>
        <v>nm</v>
      </c>
      <c r="C108" s="47" t="str">
        <f t="shared" ref="C108" si="434">+IFERROR(C107/B107-1,"nm")</f>
        <v>nm</v>
      </c>
      <c r="D108" s="47" t="str">
        <f t="shared" ref="D108" si="435">+IFERROR(D107/C107-1,"nm")</f>
        <v>nm</v>
      </c>
      <c r="E108" s="47" t="str">
        <f t="shared" ref="E108" si="436">+IFERROR(E107/D107-1,"nm")</f>
        <v>nm</v>
      </c>
      <c r="F108" s="47">
        <f t="shared" ref="F108" si="437">+IFERROR(F107/E107-1,"nm")</f>
        <v>-0.35526315789473684</v>
      </c>
      <c r="G108" s="47">
        <f t="shared" ref="G108" si="438">+IFERROR(G107/F107-1,"nm")</f>
        <v>-0.4285714285714286</v>
      </c>
      <c r="H108" s="47">
        <f t="shared" ref="H108" si="439">+IFERROR(H107/G107-1,"nm")</f>
        <v>2.3571428571428572</v>
      </c>
      <c r="I108" s="47">
        <f>+IFERROR(I107/H107-1,"nm")</f>
        <v>-0.17021276595744683</v>
      </c>
      <c r="J108" s="47">
        <f t="shared" ref="J108" si="440">+IFERROR(J107/I107-1,"nm")</f>
        <v>-0.5887865744020051</v>
      </c>
      <c r="K108" s="47">
        <f t="shared" ref="K108" si="441">+IFERROR(K107/J107-1,"nm")</f>
        <v>0</v>
      </c>
      <c r="L108" s="47">
        <f t="shared" ref="L108" si="442">+IFERROR(L107/K107-1,"nm")</f>
        <v>0</v>
      </c>
      <c r="M108" s="47">
        <f t="shared" ref="M108" si="443">+IFERROR(M107/L107-1,"nm")</f>
        <v>0</v>
      </c>
      <c r="N108" s="47">
        <f t="shared" ref="N108" si="444">+IFERROR(N107/M107-1,"nm")</f>
        <v>0</v>
      </c>
    </row>
    <row r="109" spans="1:14" x14ac:dyDescent="0.25">
      <c r="A109" s="46" t="s">
        <v>133</v>
      </c>
      <c r="B109" s="47">
        <f t="shared" ref="B109:H109" si="445">+IFERROR(B107/B$21,"nm")</f>
        <v>0</v>
      </c>
      <c r="C109" s="47">
        <f t="shared" si="445"/>
        <v>0</v>
      </c>
      <c r="D109" s="47">
        <f t="shared" si="445"/>
        <v>0</v>
      </c>
      <c r="E109" s="47">
        <f t="shared" si="445"/>
        <v>5.1161225176708175E-3</v>
      </c>
      <c r="F109" s="47">
        <f t="shared" si="445"/>
        <v>3.081373412149415E-3</v>
      </c>
      <c r="G109" s="47">
        <f t="shared" si="445"/>
        <v>1.9331676332504833E-3</v>
      </c>
      <c r="H109" s="47">
        <f t="shared" si="445"/>
        <v>5.4717969614063678E-3</v>
      </c>
      <c r="I109" s="47">
        <f>+IFERROR(I107/I$21,"nm")</f>
        <v>4.2499863782487881E-3</v>
      </c>
      <c r="J109" s="49">
        <f>+I109</f>
        <v>4.2499863782487881E-3</v>
      </c>
      <c r="K109" s="49">
        <f t="shared" ref="K109" si="446">+J109</f>
        <v>4.2499863782487881E-3</v>
      </c>
      <c r="L109" s="49">
        <f t="shared" ref="L109" si="447">+K109</f>
        <v>4.2499863782487881E-3</v>
      </c>
      <c r="M109" s="49">
        <f t="shared" ref="M109" si="448">+L109</f>
        <v>4.2499863782487881E-3</v>
      </c>
      <c r="N109" s="49">
        <f t="shared" ref="N109" si="449">+M109</f>
        <v>4.2499863782487881E-3</v>
      </c>
    </row>
    <row r="110" spans="1:14" x14ac:dyDescent="0.25">
      <c r="A110" s="9" t="s">
        <v>143</v>
      </c>
      <c r="B110" s="9">
        <f>Historicals!B152</f>
        <v>254</v>
      </c>
      <c r="C110" s="9">
        <f>Historicals!C152</f>
        <v>234</v>
      </c>
      <c r="D110" s="9">
        <f>Historicals!D152</f>
        <v>225</v>
      </c>
      <c r="E110" s="9">
        <f>Historicals!E152</f>
        <v>256</v>
      </c>
      <c r="F110" s="9">
        <f>Historicals!F152</f>
        <v>237</v>
      </c>
      <c r="G110" s="9">
        <f>Historicals!G152</f>
        <v>214</v>
      </c>
      <c r="H110" s="9">
        <f>Historicals!H152</f>
        <v>288</v>
      </c>
      <c r="I110" s="9">
        <f>Historicals!I152</f>
        <v>303</v>
      </c>
      <c r="J110" s="48">
        <f>+J83*J112</f>
        <v>124.59766795619245</v>
      </c>
      <c r="K110" s="48">
        <f t="shared" ref="K110:N110" si="450">+K83*K112</f>
        <v>124.59766795619245</v>
      </c>
      <c r="L110" s="48">
        <f t="shared" si="450"/>
        <v>124.59766795619245</v>
      </c>
      <c r="M110" s="48">
        <f t="shared" si="450"/>
        <v>124.59766795619245</v>
      </c>
      <c r="N110" s="48">
        <f t="shared" si="450"/>
        <v>124.59766795619245</v>
      </c>
    </row>
    <row r="111" spans="1:14" x14ac:dyDescent="0.25">
      <c r="A111" s="46" t="s">
        <v>129</v>
      </c>
      <c r="B111" s="47" t="str">
        <f t="shared" ref="B111" si="451">+IFERROR(B110/A110-1,"nm")</f>
        <v>nm</v>
      </c>
      <c r="C111" s="47">
        <f t="shared" ref="C111" si="452">+IFERROR(C110/B110-1,"nm")</f>
        <v>-7.8740157480314932E-2</v>
      </c>
      <c r="D111" s="47">
        <f t="shared" ref="D111" si="453">+IFERROR(D110/C110-1,"nm")</f>
        <v>-3.8461538461538436E-2</v>
      </c>
      <c r="E111" s="47">
        <f t="shared" ref="E111" si="454">+IFERROR(E110/D110-1,"nm")</f>
        <v>0.13777777777777778</v>
      </c>
      <c r="F111" s="47">
        <f t="shared" ref="F111" si="455">+IFERROR(F110/E110-1,"nm")</f>
        <v>-7.421875E-2</v>
      </c>
      <c r="G111" s="47">
        <f t="shared" ref="G111" si="456">+IFERROR(G110/F110-1,"nm")</f>
        <v>-9.7046413502109741E-2</v>
      </c>
      <c r="H111" s="47">
        <f t="shared" ref="H111" si="457">+IFERROR(H110/G110-1,"nm")</f>
        <v>0.34579439252336441</v>
      </c>
      <c r="I111" s="47">
        <f>+IFERROR(I110/H110-1,"nm")</f>
        <v>5.2083333333333259E-2</v>
      </c>
      <c r="J111" s="47">
        <f>+J112+J113</f>
        <v>1.650956246935106E-2</v>
      </c>
      <c r="K111" s="47">
        <f t="shared" ref="K111:N111" si="458">+K112+K113</f>
        <v>1.650956246935106E-2</v>
      </c>
      <c r="L111" s="47">
        <f t="shared" si="458"/>
        <v>1.650956246935106E-2</v>
      </c>
      <c r="M111" s="47">
        <f t="shared" si="458"/>
        <v>1.650956246935106E-2</v>
      </c>
      <c r="N111" s="47">
        <f t="shared" si="458"/>
        <v>1.650956246935106E-2</v>
      </c>
    </row>
    <row r="112" spans="1:14" x14ac:dyDescent="0.25">
      <c r="A112" s="46" t="s">
        <v>133</v>
      </c>
      <c r="B112" s="47">
        <f t="shared" ref="B112:H112" si="459">+IFERROR(B110/B$21,"nm")</f>
        <v>1.8486171761280933E-2</v>
      </c>
      <c r="C112" s="47">
        <f t="shared" si="459"/>
        <v>1.5849363316174477E-2</v>
      </c>
      <c r="D112" s="47">
        <f t="shared" si="459"/>
        <v>1.4787066246056782E-2</v>
      </c>
      <c r="E112" s="47">
        <f t="shared" si="459"/>
        <v>1.7233254796364859E-2</v>
      </c>
      <c r="F112" s="47">
        <f t="shared" si="459"/>
        <v>1.4903785687334926E-2</v>
      </c>
      <c r="G112" s="47">
        <f t="shared" si="459"/>
        <v>1.4774924054128693E-2</v>
      </c>
      <c r="H112" s="47">
        <f t="shared" si="459"/>
        <v>1.6764654520053553E-2</v>
      </c>
      <c r="I112" s="47">
        <f>+IFERROR(I110/I$21,"nm")</f>
        <v>1.650956246935106E-2</v>
      </c>
      <c r="J112" s="49">
        <f>+I112</f>
        <v>1.650956246935106E-2</v>
      </c>
      <c r="K112" s="49">
        <f t="shared" ref="K112" si="460">+J112</f>
        <v>1.650956246935106E-2</v>
      </c>
      <c r="L112" s="49">
        <f t="shared" ref="L112" si="461">+K112</f>
        <v>1.650956246935106E-2</v>
      </c>
      <c r="M112" s="49">
        <f t="shared" ref="M112" si="462">+L112</f>
        <v>1.650956246935106E-2</v>
      </c>
      <c r="N112" s="49">
        <f t="shared" ref="N112" si="463">+M112</f>
        <v>1.650956246935106E-2</v>
      </c>
    </row>
    <row r="113" spans="1:14" x14ac:dyDescent="0.25">
      <c r="A113" s="43" t="str">
        <f>Historicals!A124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5">
      <c r="A114" s="9" t="s">
        <v>136</v>
      </c>
      <c r="B114" s="9">
        <f t="shared" ref="B114:I114" si="464">+SUM(B116+B120+B124)</f>
        <v>4653</v>
      </c>
      <c r="C114" s="9">
        <f t="shared" si="464"/>
        <v>4317</v>
      </c>
      <c r="D114" s="9">
        <f t="shared" si="464"/>
        <v>4737</v>
      </c>
      <c r="E114" s="9">
        <f t="shared" si="464"/>
        <v>5166</v>
      </c>
      <c r="F114" s="9">
        <f t="shared" si="464"/>
        <v>5254</v>
      </c>
      <c r="G114" s="9">
        <f t="shared" si="464"/>
        <v>5028</v>
      </c>
      <c r="H114" s="9">
        <f t="shared" si="464"/>
        <v>5343</v>
      </c>
      <c r="I114" s="9">
        <f t="shared" si="464"/>
        <v>5955</v>
      </c>
      <c r="J114" s="9">
        <f>+SUM(J116+J120+J124)</f>
        <v>5955</v>
      </c>
      <c r="K114" s="9">
        <f t="shared" ref="K114:N114" si="465">+SUM(K116+K120+K124)</f>
        <v>5955</v>
      </c>
      <c r="L114" s="9">
        <f t="shared" si="465"/>
        <v>5955</v>
      </c>
      <c r="M114" s="9">
        <f t="shared" si="465"/>
        <v>5955</v>
      </c>
      <c r="N114" s="9">
        <f t="shared" si="465"/>
        <v>5955</v>
      </c>
    </row>
    <row r="115" spans="1:14" x14ac:dyDescent="0.25">
      <c r="A115" s="44" t="s">
        <v>129</v>
      </c>
      <c r="B115" s="47" t="str">
        <f t="shared" ref="B115" si="466">+IFERROR(B114/A114-1,"nm")</f>
        <v>nm</v>
      </c>
      <c r="C115" s="47">
        <f t="shared" ref="C115" si="467">+IFERROR(C114/B114-1,"nm")</f>
        <v>-7.2211476466795599E-2</v>
      </c>
      <c r="D115" s="47">
        <f t="shared" ref="D115" si="468">+IFERROR(D114/C114-1,"nm")</f>
        <v>9.7289784572619942E-2</v>
      </c>
      <c r="E115" s="47">
        <f t="shared" ref="E115" si="469">+IFERROR(E114/D114-1,"nm")</f>
        <v>9.0563647878403986E-2</v>
      </c>
      <c r="F115" s="47">
        <f t="shared" ref="F115" si="470">+IFERROR(F114/E114-1,"nm")</f>
        <v>1.7034456058846237E-2</v>
      </c>
      <c r="G115" s="47">
        <f t="shared" ref="G115" si="471">+IFERROR(G114/F114-1,"nm")</f>
        <v>-4.3014845831747195E-2</v>
      </c>
      <c r="H115" s="47">
        <f t="shared" ref="H115" si="472">+IFERROR(H114/G114-1,"nm")</f>
        <v>6.2649164677804237E-2</v>
      </c>
      <c r="I115" s="47">
        <f>+IFERROR(I114/H114-1,"nm")</f>
        <v>0.11454239191465465</v>
      </c>
      <c r="J115" s="47">
        <f t="shared" ref="J115" si="473">+IFERROR(J114/I114-1,"nm")</f>
        <v>0</v>
      </c>
      <c r="K115" s="47">
        <f t="shared" ref="K115" si="474">+IFERROR(K114/J114-1,"nm")</f>
        <v>0</v>
      </c>
      <c r="L115" s="47">
        <f t="shared" ref="L115" si="475">+IFERROR(L114/K114-1,"nm")</f>
        <v>0</v>
      </c>
      <c r="M115" s="47">
        <f t="shared" ref="M115" si="476">+IFERROR(M114/L114-1,"nm")</f>
        <v>0</v>
      </c>
      <c r="N115" s="47">
        <f t="shared" ref="N115" si="477">+IFERROR(N114/M114-1,"nm")</f>
        <v>0</v>
      </c>
    </row>
    <row r="116" spans="1:14" x14ac:dyDescent="0.25">
      <c r="A116" s="45" t="s">
        <v>113</v>
      </c>
      <c r="B116" s="3">
        <f>Historicals!B125</f>
        <v>3198</v>
      </c>
      <c r="C116" s="3">
        <f>Historicals!C125</f>
        <v>2971</v>
      </c>
      <c r="D116" s="3">
        <f>Historicals!D125</f>
        <v>3257</v>
      </c>
      <c r="E116" s="3">
        <f>Historicals!E125</f>
        <v>3554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4111</v>
      </c>
      <c r="K116" s="3">
        <f t="shared" ref="K116" si="478">+J116*(1+K117)</f>
        <v>4111</v>
      </c>
      <c r="L116" s="3">
        <f t="shared" ref="L116" si="479">+K116*(1+L117)</f>
        <v>4111</v>
      </c>
      <c r="M116" s="3">
        <f t="shared" ref="M116" si="480">+L116*(1+M117)</f>
        <v>4111</v>
      </c>
      <c r="N116" s="3">
        <f t="shared" ref="N116" si="481">+M116*(1+N117)</f>
        <v>4111</v>
      </c>
    </row>
    <row r="117" spans="1:14" x14ac:dyDescent="0.25">
      <c r="A117" s="44" t="s">
        <v>129</v>
      </c>
      <c r="B117" s="47" t="str">
        <f t="shared" ref="B117" si="482">+IFERROR(B116/A116-1,"nm")</f>
        <v>nm</v>
      </c>
      <c r="C117" s="47">
        <f t="shared" ref="C117" si="483">+IFERROR(C116/B116-1,"nm")</f>
        <v>-7.0981863664790534E-2</v>
      </c>
      <c r="D117" s="47">
        <f t="shared" ref="D117" si="484">+IFERROR(D116/C116-1,"nm")</f>
        <v>9.6263884214069284E-2</v>
      </c>
      <c r="E117" s="47">
        <f t="shared" ref="E117" si="485">+IFERROR(E116/D116-1,"nm")</f>
        <v>9.1188210009210957E-2</v>
      </c>
      <c r="F117" s="47">
        <f t="shared" ref="F117" si="486">+IFERROR(F116/E116-1,"nm")</f>
        <v>1.9133370849746756E-2</v>
      </c>
      <c r="G117" s="47">
        <f t="shared" ref="G117" si="487">+IFERROR(G116/F116-1,"nm")</f>
        <v>-4.7763666482606326E-2</v>
      </c>
      <c r="H117" s="47">
        <f t="shared" ref="H117" si="488">+IFERROR(H116/G116-1,"nm")</f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489">+K118+K119</f>
        <v>0</v>
      </c>
      <c r="L117" s="47">
        <f t="shared" si="489"/>
        <v>0</v>
      </c>
      <c r="M117" s="47">
        <f t="shared" si="489"/>
        <v>0</v>
      </c>
      <c r="N117" s="47">
        <f t="shared" si="489"/>
        <v>0</v>
      </c>
    </row>
    <row r="118" spans="1:14" x14ac:dyDescent="0.25">
      <c r="A118" s="44" t="s">
        <v>137</v>
      </c>
      <c r="B118" s="47">
        <f>+Historicals!B278</f>
        <v>0</v>
      </c>
      <c r="C118" s="47">
        <f>+Historicals!C278</f>
        <v>0</v>
      </c>
      <c r="D118" s="47">
        <f>+Historicals!D278</f>
        <v>0</v>
      </c>
      <c r="E118" s="47">
        <f>+Historicals!E278</f>
        <v>0</v>
      </c>
      <c r="F118" s="47">
        <f>+Historicals!F278</f>
        <v>0</v>
      </c>
      <c r="G118" s="47">
        <f>+Historicals!G278</f>
        <v>0</v>
      </c>
      <c r="H118" s="47">
        <f>+Historicals!H278</f>
        <v>0</v>
      </c>
      <c r="I118" s="47">
        <f>+Historicals!I278</f>
        <v>0</v>
      </c>
      <c r="J118" s="49">
        <v>0</v>
      </c>
      <c r="K118" s="49">
        <f t="shared" ref="K118:K119" si="490">+J118</f>
        <v>0</v>
      </c>
      <c r="L118" s="49">
        <f t="shared" ref="L118:L119" si="491">+K118</f>
        <v>0</v>
      </c>
      <c r="M118" s="49">
        <f t="shared" ref="M118:M119" si="492">+L118</f>
        <v>0</v>
      </c>
      <c r="N118" s="49">
        <f t="shared" ref="N118:N119" si="493">+M118</f>
        <v>0</v>
      </c>
    </row>
    <row r="119" spans="1:14" x14ac:dyDescent="0.25">
      <c r="A119" s="44" t="s">
        <v>138</v>
      </c>
      <c r="B119" s="47" t="str">
        <f t="shared" ref="B119:H119" si="494">+IFERROR(B117-B118,"nm")</f>
        <v>nm</v>
      </c>
      <c r="C119" s="47">
        <f t="shared" si="494"/>
        <v>-7.0981863664790534E-2</v>
      </c>
      <c r="D119" s="47">
        <f t="shared" si="494"/>
        <v>9.6263884214069284E-2</v>
      </c>
      <c r="E119" s="47">
        <f t="shared" si="494"/>
        <v>9.1188210009210957E-2</v>
      </c>
      <c r="F119" s="47">
        <f t="shared" si="494"/>
        <v>1.9133370849746756E-2</v>
      </c>
      <c r="G119" s="47">
        <f t="shared" si="494"/>
        <v>-4.7763666482606326E-2</v>
      </c>
      <c r="H119" s="47">
        <f t="shared" si="494"/>
        <v>6.0887213685126174E-2</v>
      </c>
      <c r="I119" s="47">
        <f>+IFERROR(I117-I118,"nm")</f>
        <v>0.12353101940420874</v>
      </c>
      <c r="J119" s="49">
        <v>0</v>
      </c>
      <c r="K119" s="49">
        <f t="shared" si="490"/>
        <v>0</v>
      </c>
      <c r="L119" s="49">
        <f t="shared" si="491"/>
        <v>0</v>
      </c>
      <c r="M119" s="49">
        <f t="shared" si="492"/>
        <v>0</v>
      </c>
      <c r="N119" s="49">
        <f t="shared" si="493"/>
        <v>0</v>
      </c>
    </row>
    <row r="120" spans="1:14" x14ac:dyDescent="0.25">
      <c r="A120" s="45" t="s">
        <v>114</v>
      </c>
      <c r="B120" s="3">
        <f>Historicals!B126</f>
        <v>1264</v>
      </c>
      <c r="C120" s="3">
        <f>Historicals!C126</f>
        <v>1171</v>
      </c>
      <c r="D120" s="3">
        <f>Historicals!D126</f>
        <v>1286</v>
      </c>
      <c r="E120" s="3">
        <f>Historicals!E126</f>
        <v>1402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1610</v>
      </c>
      <c r="K120" s="3">
        <f t="shared" ref="K120" si="495">+J120*(1+K121)</f>
        <v>1610</v>
      </c>
      <c r="L120" s="3">
        <f t="shared" ref="L120" si="496">+K120*(1+L121)</f>
        <v>1610</v>
      </c>
      <c r="M120" s="3">
        <f t="shared" ref="M120" si="497">+L120*(1+M121)</f>
        <v>1610</v>
      </c>
      <c r="N120" s="3">
        <f t="shared" ref="N120" si="498">+M120*(1+N121)</f>
        <v>1610</v>
      </c>
    </row>
    <row r="121" spans="1:14" x14ac:dyDescent="0.25">
      <c r="A121" s="44" t="s">
        <v>129</v>
      </c>
      <c r="B121" s="47" t="str">
        <f t="shared" ref="B121" si="499">+IFERROR(B120/A120-1,"nm")</f>
        <v>nm</v>
      </c>
      <c r="C121" s="47">
        <f t="shared" ref="C121" si="500">+IFERROR(C120/B120-1,"nm")</f>
        <v>-7.3575949367088556E-2</v>
      </c>
      <c r="D121" s="47">
        <f t="shared" ref="D121" si="501">+IFERROR(D120/C120-1,"nm")</f>
        <v>9.8206660973526816E-2</v>
      </c>
      <c r="E121" s="47">
        <f t="shared" ref="E121" si="502">+IFERROR(E120/D120-1,"nm")</f>
        <v>9.020217729393476E-2</v>
      </c>
      <c r="F121" s="47">
        <f t="shared" ref="F121" si="503">+IFERROR(F120/E120-1,"nm")</f>
        <v>-4.9928673323823558E-3</v>
      </c>
      <c r="G121" s="47">
        <f t="shared" ref="G121" si="504">+IFERROR(G120/F120-1,"nm")</f>
        <v>-2.1505376344086002E-2</v>
      </c>
      <c r="H121" s="47">
        <f t="shared" ref="H121" si="505">+IFERROR(H120/G120-1,"nm")</f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506">+K122+K123</f>
        <v>0</v>
      </c>
      <c r="L121" s="47">
        <f t="shared" si="506"/>
        <v>0</v>
      </c>
      <c r="M121" s="47">
        <f t="shared" si="506"/>
        <v>0</v>
      </c>
      <c r="N121" s="47">
        <f t="shared" si="506"/>
        <v>0</v>
      </c>
    </row>
    <row r="122" spans="1:14" x14ac:dyDescent="0.25">
      <c r="A122" s="44" t="s">
        <v>137</v>
      </c>
      <c r="B122" s="47">
        <f>+Historicals!B282</f>
        <v>0</v>
      </c>
      <c r="C122" s="47">
        <f>+Historicals!C282</f>
        <v>0</v>
      </c>
      <c r="D122" s="47">
        <f>+Historicals!D282</f>
        <v>0</v>
      </c>
      <c r="E122" s="47">
        <f>+Historicals!E282</f>
        <v>0</v>
      </c>
      <c r="F122" s="47">
        <f>+Historicals!F282</f>
        <v>0</v>
      </c>
      <c r="G122" s="47">
        <f>+Historicals!G282</f>
        <v>0</v>
      </c>
      <c r="H122" s="47">
        <f>+Historicals!H282</f>
        <v>0</v>
      </c>
      <c r="I122" s="47">
        <f>+Historicals!I282</f>
        <v>0</v>
      </c>
      <c r="J122" s="49">
        <v>0</v>
      </c>
      <c r="K122" s="49">
        <f t="shared" ref="K122:K123" si="507">+J122</f>
        <v>0</v>
      </c>
      <c r="L122" s="49">
        <f t="shared" ref="L122:L123" si="508">+K122</f>
        <v>0</v>
      </c>
      <c r="M122" s="49">
        <f t="shared" ref="M122:M123" si="509">+L122</f>
        <v>0</v>
      </c>
      <c r="N122" s="49">
        <f t="shared" ref="N122:N123" si="510">+M122</f>
        <v>0</v>
      </c>
    </row>
    <row r="123" spans="1:14" x14ac:dyDescent="0.25">
      <c r="A123" s="44" t="s">
        <v>138</v>
      </c>
      <c r="B123" s="47" t="str">
        <f t="shared" ref="B123:H123" si="511">+IFERROR(B121-B122,"nm")</f>
        <v>nm</v>
      </c>
      <c r="C123" s="47">
        <f t="shared" si="511"/>
        <v>-7.3575949367088556E-2</v>
      </c>
      <c r="D123" s="47">
        <f t="shared" si="511"/>
        <v>9.8206660973526816E-2</v>
      </c>
      <c r="E123" s="47">
        <f t="shared" si="511"/>
        <v>9.020217729393476E-2</v>
      </c>
      <c r="F123" s="47">
        <f t="shared" si="511"/>
        <v>-4.9928673323823558E-3</v>
      </c>
      <c r="G123" s="47">
        <f t="shared" si="511"/>
        <v>-2.1505376344086002E-2</v>
      </c>
      <c r="H123" s="47">
        <f t="shared" si="511"/>
        <v>9.4505494505494614E-2</v>
      </c>
      <c r="I123" s="47">
        <f>+IFERROR(I121-I122,"nm")</f>
        <v>7.7643908969210251E-2</v>
      </c>
      <c r="J123" s="49">
        <v>0</v>
      </c>
      <c r="K123" s="49">
        <f t="shared" si="507"/>
        <v>0</v>
      </c>
      <c r="L123" s="49">
        <f t="shared" si="508"/>
        <v>0</v>
      </c>
      <c r="M123" s="49">
        <f t="shared" si="509"/>
        <v>0</v>
      </c>
      <c r="N123" s="49">
        <f t="shared" si="510"/>
        <v>0</v>
      </c>
    </row>
    <row r="124" spans="1:14" x14ac:dyDescent="0.25">
      <c r="A124" s="45" t="s">
        <v>115</v>
      </c>
      <c r="B124" s="3">
        <f>Historicals!B127</f>
        <v>191</v>
      </c>
      <c r="C124" s="3">
        <f>Historicals!C127</f>
        <v>175</v>
      </c>
      <c r="D124" s="3">
        <f>Historicals!D127</f>
        <v>194</v>
      </c>
      <c r="E124" s="3">
        <f>Historicals!E127</f>
        <v>210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234</v>
      </c>
      <c r="K124" s="3">
        <f t="shared" ref="K124" si="512">+J124*(1+K125)</f>
        <v>234</v>
      </c>
      <c r="L124" s="3">
        <f t="shared" ref="L124" si="513">+K124*(1+L125)</f>
        <v>234</v>
      </c>
      <c r="M124" s="3">
        <f t="shared" ref="M124" si="514">+L124*(1+M125)</f>
        <v>234</v>
      </c>
      <c r="N124" s="3">
        <f t="shared" ref="N124" si="515">+M124*(1+N125)</f>
        <v>234</v>
      </c>
    </row>
    <row r="125" spans="1:14" x14ac:dyDescent="0.25">
      <c r="A125" s="44" t="s">
        <v>129</v>
      </c>
      <c r="B125" s="47" t="str">
        <f t="shared" ref="B125" si="516">+IFERROR(B124/A124-1,"nm")</f>
        <v>nm</v>
      </c>
      <c r="C125" s="47">
        <f t="shared" ref="C125" si="517">+IFERROR(C124/B124-1,"nm")</f>
        <v>-8.376963350785338E-2</v>
      </c>
      <c r="D125" s="47">
        <f t="shared" ref="D125" si="518">+IFERROR(D124/C124-1,"nm")</f>
        <v>0.10857142857142854</v>
      </c>
      <c r="E125" s="47">
        <f t="shared" ref="E125" si="519">+IFERROR(E124/D124-1,"nm")</f>
        <v>8.247422680412364E-2</v>
      </c>
      <c r="F125" s="47">
        <f t="shared" ref="F125" si="520">+IFERROR(F124/E124-1,"nm")</f>
        <v>0.12857142857142856</v>
      </c>
      <c r="G125" s="47">
        <f t="shared" ref="G125" si="521">+IFERROR(G124/F124-1,"nm")</f>
        <v>-9.7046413502109741E-2</v>
      </c>
      <c r="H125" s="47">
        <f t="shared" ref="H125" si="522">+IFERROR(H124/G124-1,"nm")</f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523">+K126+K127</f>
        <v>0</v>
      </c>
      <c r="L125" s="47">
        <f t="shared" si="523"/>
        <v>0</v>
      </c>
      <c r="M125" s="47">
        <f t="shared" si="523"/>
        <v>0</v>
      </c>
      <c r="N125" s="47">
        <f t="shared" si="523"/>
        <v>0</v>
      </c>
    </row>
    <row r="126" spans="1:14" x14ac:dyDescent="0.25">
      <c r="A126" s="44" t="s">
        <v>137</v>
      </c>
      <c r="B126" s="47">
        <f>+Historicals!B280</f>
        <v>0</v>
      </c>
      <c r="C126" s="47">
        <f>+Historicals!C280</f>
        <v>0</v>
      </c>
      <c r="D126" s="47">
        <f>+Historicals!D280</f>
        <v>0</v>
      </c>
      <c r="E126" s="47">
        <f>+Historicals!E280</f>
        <v>0</v>
      </c>
      <c r="F126" s="47">
        <f>+Historicals!F280</f>
        <v>0</v>
      </c>
      <c r="G126" s="47">
        <f>+Historicals!G280</f>
        <v>0</v>
      </c>
      <c r="H126" s="47">
        <f>+Historicals!H280</f>
        <v>0</v>
      </c>
      <c r="I126" s="47">
        <f>+Historicals!I280</f>
        <v>0</v>
      </c>
      <c r="J126" s="49">
        <v>0</v>
      </c>
      <c r="K126" s="49">
        <f t="shared" ref="K126:K127" si="524">+J126</f>
        <v>0</v>
      </c>
      <c r="L126" s="49">
        <f t="shared" ref="L126:L127" si="525">+K126</f>
        <v>0</v>
      </c>
      <c r="M126" s="49">
        <f t="shared" ref="M126:M127" si="526">+L126</f>
        <v>0</v>
      </c>
      <c r="N126" s="49">
        <f t="shared" ref="N126:N127" si="527">+M126</f>
        <v>0</v>
      </c>
    </row>
    <row r="127" spans="1:14" x14ac:dyDescent="0.25">
      <c r="A127" s="44" t="s">
        <v>138</v>
      </c>
      <c r="B127" s="47" t="str">
        <f t="shared" ref="B127:H127" si="528">+IFERROR(B125-B126,"nm")</f>
        <v>nm</v>
      </c>
      <c r="C127" s="47">
        <f t="shared" si="528"/>
        <v>-8.376963350785338E-2</v>
      </c>
      <c r="D127" s="47">
        <f t="shared" si="528"/>
        <v>0.10857142857142854</v>
      </c>
      <c r="E127" s="47">
        <f t="shared" si="528"/>
        <v>8.247422680412364E-2</v>
      </c>
      <c r="F127" s="47">
        <f t="shared" si="528"/>
        <v>0.12857142857142856</v>
      </c>
      <c r="G127" s="47">
        <f t="shared" si="528"/>
        <v>-9.7046413502109741E-2</v>
      </c>
      <c r="H127" s="47">
        <f t="shared" si="528"/>
        <v>-0.11214953271028039</v>
      </c>
      <c r="I127" s="47">
        <f>+IFERROR(I125-I126,"nm")</f>
        <v>0.23157894736842111</v>
      </c>
      <c r="J127" s="49">
        <v>0</v>
      </c>
      <c r="K127" s="49">
        <f t="shared" si="524"/>
        <v>0</v>
      </c>
      <c r="L127" s="49">
        <f t="shared" si="525"/>
        <v>0</v>
      </c>
      <c r="M127" s="49">
        <f t="shared" si="526"/>
        <v>0</v>
      </c>
      <c r="N127" s="49">
        <f t="shared" si="527"/>
        <v>0</v>
      </c>
    </row>
    <row r="128" spans="1:14" x14ac:dyDescent="0.25">
      <c r="A128" s="9" t="s">
        <v>130</v>
      </c>
      <c r="B128" s="48">
        <f t="shared" ref="B128:H128" si="529">+B135+B131</f>
        <v>967</v>
      </c>
      <c r="C128" s="48">
        <f t="shared" si="529"/>
        <v>1109</v>
      </c>
      <c r="D128" s="48">
        <f t="shared" si="529"/>
        <v>1094</v>
      </c>
      <c r="E128" s="48">
        <f t="shared" si="529"/>
        <v>1244</v>
      </c>
      <c r="F128" s="48">
        <f t="shared" si="529"/>
        <v>1376</v>
      </c>
      <c r="G128" s="48">
        <f t="shared" si="529"/>
        <v>1230</v>
      </c>
      <c r="H128" s="48">
        <f t="shared" si="529"/>
        <v>1573</v>
      </c>
      <c r="I128" s="48">
        <f>+I135+I131</f>
        <v>1938</v>
      </c>
      <c r="J128" s="48">
        <f>+J114*J130</f>
        <v>628.82308069525413</v>
      </c>
      <c r="K128" s="48">
        <f t="shared" ref="K128:N128" si="530">+K114*K130</f>
        <v>628.82308069525413</v>
      </c>
      <c r="L128" s="48">
        <f t="shared" si="530"/>
        <v>628.82308069525413</v>
      </c>
      <c r="M128" s="48">
        <f t="shared" si="530"/>
        <v>628.82308069525413</v>
      </c>
      <c r="N128" s="48">
        <f t="shared" si="530"/>
        <v>628.82308069525413</v>
      </c>
    </row>
    <row r="129" spans="1:14" x14ac:dyDescent="0.25">
      <c r="A129" s="46" t="s">
        <v>129</v>
      </c>
      <c r="B129" s="47" t="str">
        <f t="shared" ref="B129" si="531">+IFERROR(B128/A128-1,"nm")</f>
        <v>nm</v>
      </c>
      <c r="C129" s="47">
        <f t="shared" ref="C129" si="532">+IFERROR(C128/B128-1,"nm")</f>
        <v>0.14684591520165458</v>
      </c>
      <c r="D129" s="47">
        <f t="shared" ref="D129" si="533">+IFERROR(D128/C128-1,"nm")</f>
        <v>-1.352569882777277E-2</v>
      </c>
      <c r="E129" s="47">
        <f t="shared" ref="E129" si="534">+IFERROR(E128/D128-1,"nm")</f>
        <v>0.13711151736745886</v>
      </c>
      <c r="F129" s="47">
        <f t="shared" ref="F129" si="535">+IFERROR(F128/E128-1,"nm")</f>
        <v>0.10610932475884249</v>
      </c>
      <c r="G129" s="47">
        <f t="shared" ref="G129" si="536">+IFERROR(G128/F128-1,"nm")</f>
        <v>-0.10610465116279066</v>
      </c>
      <c r="H129" s="47">
        <f t="shared" ref="H129" si="537">+IFERROR(H128/G128-1,"nm")</f>
        <v>0.27886178861788613</v>
      </c>
      <c r="I129" s="47">
        <f>+IFERROR(I128/H128-1,"nm")</f>
        <v>0.23204068658614108</v>
      </c>
      <c r="J129" s="47">
        <f t="shared" ref="J129" si="538">+IFERROR(J128/I128-1,"nm")</f>
        <v>-0.67552988612215992</v>
      </c>
      <c r="K129" s="47">
        <f t="shared" ref="K129" si="539">+IFERROR(K128/J128-1,"nm")</f>
        <v>0</v>
      </c>
      <c r="L129" s="47">
        <f t="shared" ref="L129" si="540">+IFERROR(L128/K128-1,"nm")</f>
        <v>0</v>
      </c>
      <c r="M129" s="47">
        <f t="shared" ref="M129" si="541">+IFERROR(M128/L128-1,"nm")</f>
        <v>0</v>
      </c>
      <c r="N129" s="47">
        <f t="shared" ref="N129" si="542">+IFERROR(N128/M128-1,"nm")</f>
        <v>0</v>
      </c>
    </row>
    <row r="130" spans="1:14" x14ac:dyDescent="0.25">
      <c r="A130" s="46" t="s">
        <v>131</v>
      </c>
      <c r="B130" s="47">
        <f t="shared" ref="B130:H130" si="543">+IFERROR(B128/B$21,"nm")</f>
        <v>7.0378457059679767E-2</v>
      </c>
      <c r="C130" s="47">
        <f t="shared" si="543"/>
        <v>7.5115144947168783E-2</v>
      </c>
      <c r="D130" s="47">
        <f t="shared" si="543"/>
        <v>7.1898002103049419E-2</v>
      </c>
      <c r="E130" s="47">
        <f t="shared" si="543"/>
        <v>8.374284752608549E-2</v>
      </c>
      <c r="F130" s="47">
        <f t="shared" si="543"/>
        <v>8.6529996226889699E-2</v>
      </c>
      <c r="G130" s="47">
        <f t="shared" si="543"/>
        <v>8.4921292460646225E-2</v>
      </c>
      <c r="H130" s="47">
        <f t="shared" si="543"/>
        <v>9.1565283194598057E-2</v>
      </c>
      <c r="I130" s="47">
        <f>+IFERROR(I128/I$21,"nm")</f>
        <v>0.10559581539802756</v>
      </c>
      <c r="J130" s="49">
        <f>+I130</f>
        <v>0.10559581539802756</v>
      </c>
      <c r="K130" s="49">
        <f t="shared" ref="K130" si="544">+J130</f>
        <v>0.10559581539802756</v>
      </c>
      <c r="L130" s="49">
        <f t="shared" ref="L130" si="545">+K130</f>
        <v>0.10559581539802756</v>
      </c>
      <c r="M130" s="49">
        <f t="shared" ref="M130" si="546">+L130</f>
        <v>0.10559581539802756</v>
      </c>
      <c r="N130" s="49">
        <f t="shared" ref="N130" si="547">+M130</f>
        <v>0.10559581539802756</v>
      </c>
    </row>
    <row r="131" spans="1:14" x14ac:dyDescent="0.25">
      <c r="A131" s="9" t="s">
        <v>132</v>
      </c>
      <c r="B131" s="9">
        <f>Historicals!B175</f>
        <v>49</v>
      </c>
      <c r="C131" s="9">
        <f>Historicals!C175</f>
        <v>43</v>
      </c>
      <c r="D131" s="9">
        <f>Historicals!D175</f>
        <v>54</v>
      </c>
      <c r="E131" s="9">
        <f>Historicals!E175</f>
        <v>55</v>
      </c>
      <c r="F131" s="9">
        <f>Historicals!F175</f>
        <v>53</v>
      </c>
      <c r="G131" s="9">
        <f>Historicals!G175</f>
        <v>46</v>
      </c>
      <c r="H131" s="9">
        <f>Historicals!H175</f>
        <v>43</v>
      </c>
      <c r="I131" s="9">
        <f>Historicals!I175</f>
        <v>42</v>
      </c>
      <c r="J131" s="48">
        <f>+J134*J141</f>
        <v>13.627744782869286</v>
      </c>
      <c r="K131" s="48">
        <f t="shared" ref="K131:N131" si="548">+K134*K141</f>
        <v>13.627744782869286</v>
      </c>
      <c r="L131" s="48">
        <f t="shared" si="548"/>
        <v>13.627744782869286</v>
      </c>
      <c r="M131" s="48">
        <f t="shared" si="548"/>
        <v>13.627744782869286</v>
      </c>
      <c r="N131" s="48">
        <f t="shared" si="548"/>
        <v>13.627744782869286</v>
      </c>
    </row>
    <row r="132" spans="1:14" x14ac:dyDescent="0.25">
      <c r="A132" s="46" t="s">
        <v>129</v>
      </c>
      <c r="B132" s="47" t="str">
        <f t="shared" ref="B132" si="549">+IFERROR(B131/A131-1,"nm")</f>
        <v>nm</v>
      </c>
      <c r="C132" s="47">
        <f t="shared" ref="C132" si="550">+IFERROR(C131/B131-1,"nm")</f>
        <v>-0.12244897959183676</v>
      </c>
      <c r="D132" s="47">
        <f t="shared" ref="D132" si="551">+IFERROR(D131/C131-1,"nm")</f>
        <v>0.2558139534883721</v>
      </c>
      <c r="E132" s="47">
        <f t="shared" ref="E132" si="552">+IFERROR(E131/D131-1,"nm")</f>
        <v>1.8518518518518601E-2</v>
      </c>
      <c r="F132" s="47">
        <f t="shared" ref="F132" si="553">+IFERROR(F131/E131-1,"nm")</f>
        <v>-3.6363636363636376E-2</v>
      </c>
      <c r="G132" s="47">
        <f t="shared" ref="G132" si="554">+IFERROR(G131/F131-1,"nm")</f>
        <v>-0.13207547169811318</v>
      </c>
      <c r="H132" s="47">
        <f t="shared" ref="H132" si="555">+IFERROR(H131/G131-1,"nm")</f>
        <v>-6.5217391304347783E-2</v>
      </c>
      <c r="I132" s="47">
        <f>+IFERROR(I131/H131-1,"nm")</f>
        <v>-2.3255813953488413E-2</v>
      </c>
      <c r="J132" s="47">
        <f t="shared" ref="J132" si="556">+IFERROR(J131/I131-1,"nm")</f>
        <v>-0.67552988612215992</v>
      </c>
      <c r="K132" s="47">
        <f t="shared" ref="K132" si="557">+IFERROR(K131/J131-1,"nm")</f>
        <v>0</v>
      </c>
      <c r="L132" s="47">
        <f t="shared" ref="L132" si="558">+IFERROR(L131/K131-1,"nm")</f>
        <v>0</v>
      </c>
      <c r="M132" s="47">
        <f t="shared" ref="M132" si="559">+IFERROR(M131/L131-1,"nm")</f>
        <v>0</v>
      </c>
      <c r="N132" s="47">
        <f t="shared" ref="N132" si="560">+IFERROR(N131/M131-1,"nm")</f>
        <v>0</v>
      </c>
    </row>
    <row r="133" spans="1:14" x14ac:dyDescent="0.25">
      <c r="A133" s="46" t="s">
        <v>133</v>
      </c>
      <c r="B133" s="47">
        <f t="shared" ref="B133:H133" si="561">+IFERROR(B131/B$21,"nm")</f>
        <v>3.5662299854439593E-3</v>
      </c>
      <c r="C133" s="47">
        <f t="shared" si="561"/>
        <v>2.9124898401517202E-3</v>
      </c>
      <c r="D133" s="47">
        <f t="shared" si="561"/>
        <v>3.5488958990536278E-3</v>
      </c>
      <c r="E133" s="47">
        <f t="shared" si="561"/>
        <v>3.7024570851565131E-3</v>
      </c>
      <c r="F133" s="47">
        <f t="shared" si="561"/>
        <v>3.33291409885549E-3</v>
      </c>
      <c r="G133" s="47">
        <f t="shared" si="561"/>
        <v>3.1759182546257938E-3</v>
      </c>
      <c r="H133" s="47">
        <f t="shared" si="561"/>
        <v>2.5030560568135513E-3</v>
      </c>
      <c r="I133" s="47">
        <f>+IFERROR(I131/I$21,"nm")</f>
        <v>2.2884542036724241E-3</v>
      </c>
      <c r="J133" s="47">
        <f t="shared" ref="J133:N133" si="562">+IFERROR(J131/J$21,"nm")</f>
        <v>7.4253499606981343E-4</v>
      </c>
      <c r="K133" s="47">
        <f t="shared" si="562"/>
        <v>7.4253499606981343E-4</v>
      </c>
      <c r="L133" s="47">
        <f t="shared" si="562"/>
        <v>7.4253499606981343E-4</v>
      </c>
      <c r="M133" s="47">
        <f t="shared" si="562"/>
        <v>7.4253499606981343E-4</v>
      </c>
      <c r="N133" s="47">
        <f t="shared" si="562"/>
        <v>7.4253499606981343E-4</v>
      </c>
    </row>
    <row r="134" spans="1:14" x14ac:dyDescent="0.25">
      <c r="A134" s="46" t="s">
        <v>142</v>
      </c>
      <c r="B134" s="47">
        <f t="shared" ref="B134:H134" si="563">+IFERROR(B131/B141,"nm")</f>
        <v>0.15909090909090909</v>
      </c>
      <c r="C134" s="47">
        <f t="shared" si="563"/>
        <v>0.12951807228915663</v>
      </c>
      <c r="D134" s="47">
        <f t="shared" si="563"/>
        <v>0.1588235294117647</v>
      </c>
      <c r="E134" s="47">
        <f t="shared" si="563"/>
        <v>0.16224188790560473</v>
      </c>
      <c r="F134" s="47">
        <f t="shared" si="563"/>
        <v>0.16257668711656442</v>
      </c>
      <c r="G134" s="47">
        <f t="shared" si="563"/>
        <v>0.1554054054054054</v>
      </c>
      <c r="H134" s="47">
        <f t="shared" si="563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" si="564">+J134</f>
        <v>0.15328467153284672</v>
      </c>
      <c r="L134" s="49">
        <f t="shared" ref="L134" si="565">+K134</f>
        <v>0.15328467153284672</v>
      </c>
      <c r="M134" s="49">
        <f t="shared" ref="M134" si="566">+L134</f>
        <v>0.15328467153284672</v>
      </c>
      <c r="N134" s="49">
        <f t="shared" ref="N134" si="567">+M134</f>
        <v>0.15328467153284672</v>
      </c>
    </row>
    <row r="135" spans="1:14" x14ac:dyDescent="0.25">
      <c r="A135" s="9" t="s">
        <v>134</v>
      </c>
      <c r="B135" s="9">
        <f>Historicals!B142</f>
        <v>918</v>
      </c>
      <c r="C135" s="9">
        <f>Historicals!C142</f>
        <v>1066</v>
      </c>
      <c r="D135" s="9">
        <f>Historicals!D142</f>
        <v>1040</v>
      </c>
      <c r="E135" s="9">
        <f>Historicals!E142</f>
        <v>1189</v>
      </c>
      <c r="F135" s="9">
        <f>Historicals!F142</f>
        <v>1323</v>
      </c>
      <c r="G135" s="9">
        <f>Historicals!G142</f>
        <v>1184</v>
      </c>
      <c r="H135" s="9">
        <f>Historicals!H142</f>
        <v>1530</v>
      </c>
      <c r="I135" s="9">
        <f>Historicals!I142</f>
        <v>1896</v>
      </c>
      <c r="J135" s="9">
        <f>+J128-J131</f>
        <v>615.19533591238485</v>
      </c>
      <c r="K135" s="9">
        <f t="shared" ref="K135:N135" si="568">+K128-K131</f>
        <v>615.19533591238485</v>
      </c>
      <c r="L135" s="9">
        <f t="shared" si="568"/>
        <v>615.19533591238485</v>
      </c>
      <c r="M135" s="9">
        <f t="shared" si="568"/>
        <v>615.19533591238485</v>
      </c>
      <c r="N135" s="9">
        <f t="shared" si="568"/>
        <v>615.19533591238485</v>
      </c>
    </row>
    <row r="136" spans="1:14" x14ac:dyDescent="0.25">
      <c r="A136" s="46" t="s">
        <v>129</v>
      </c>
      <c r="B136" s="47" t="str">
        <f t="shared" ref="B136" si="569">+IFERROR(B135/A135-1,"nm")</f>
        <v>nm</v>
      </c>
      <c r="C136" s="47">
        <f t="shared" ref="C136" si="570">+IFERROR(C135/B135-1,"nm")</f>
        <v>0.16122004357298469</v>
      </c>
      <c r="D136" s="47">
        <f t="shared" ref="D136" si="571">+IFERROR(D135/C135-1,"nm")</f>
        <v>-2.4390243902439046E-2</v>
      </c>
      <c r="E136" s="47">
        <f t="shared" ref="E136" si="572">+IFERROR(E135/D135-1,"nm")</f>
        <v>0.1432692307692307</v>
      </c>
      <c r="F136" s="47">
        <f t="shared" ref="F136" si="573">+IFERROR(F135/E135-1,"nm")</f>
        <v>0.11269974768713209</v>
      </c>
      <c r="G136" s="47">
        <f t="shared" ref="G136" si="574">+IFERROR(G135/F135-1,"nm")</f>
        <v>-0.1050642479213908</v>
      </c>
      <c r="H136" s="47">
        <f t="shared" ref="H136" si="575">+IFERROR(H135/G135-1,"nm")</f>
        <v>0.29222972972972983</v>
      </c>
      <c r="I136" s="47">
        <f>+IFERROR(I135/H135-1,"nm")</f>
        <v>0.23921568627450984</v>
      </c>
      <c r="J136" s="47">
        <f t="shared" ref="J136" si="576">+IFERROR(J135/I135-1,"nm")</f>
        <v>-0.67552988612215992</v>
      </c>
      <c r="K136" s="47">
        <f t="shared" ref="K136" si="577">+IFERROR(K135/J135-1,"nm")</f>
        <v>0</v>
      </c>
      <c r="L136" s="47">
        <f t="shared" ref="L136" si="578">+IFERROR(L135/K135-1,"nm")</f>
        <v>0</v>
      </c>
      <c r="M136" s="47">
        <f t="shared" ref="M136" si="579">+IFERROR(M135/L135-1,"nm")</f>
        <v>0</v>
      </c>
      <c r="N136" s="47">
        <f t="shared" ref="N136" si="580">+IFERROR(N135/M135-1,"nm")</f>
        <v>0</v>
      </c>
    </row>
    <row r="137" spans="1:14" x14ac:dyDescent="0.25">
      <c r="A137" s="46" t="s">
        <v>131</v>
      </c>
      <c r="B137" s="47">
        <f t="shared" ref="B137:H137" si="581">+IFERROR(B135/B$21,"nm")</f>
        <v>6.6812227074235814E-2</v>
      </c>
      <c r="C137" s="47">
        <f t="shared" si="581"/>
        <v>7.2202655107017066E-2</v>
      </c>
      <c r="D137" s="47">
        <f t="shared" si="581"/>
        <v>6.8349106203995799E-2</v>
      </c>
      <c r="E137" s="47">
        <f t="shared" si="581"/>
        <v>8.0040390440928977E-2</v>
      </c>
      <c r="F137" s="47">
        <f t="shared" si="581"/>
        <v>8.3197082128034214E-2</v>
      </c>
      <c r="G137" s="47">
        <f t="shared" si="581"/>
        <v>8.1745374206020432E-2</v>
      </c>
      <c r="H137" s="47">
        <f t="shared" si="581"/>
        <v>8.90622271377845E-2</v>
      </c>
      <c r="I137" s="47">
        <f>+IFERROR(I135/I$21,"nm")</f>
        <v>0.10330736119435514</v>
      </c>
      <c r="J137" s="47">
        <f t="shared" ref="J137:N137" si="582">+IFERROR(J135/J$21,"nm")</f>
        <v>3.3520151251151577E-2</v>
      </c>
      <c r="K137" s="47">
        <f t="shared" si="582"/>
        <v>3.3520151251151577E-2</v>
      </c>
      <c r="L137" s="47">
        <f t="shared" si="582"/>
        <v>3.3520151251151577E-2</v>
      </c>
      <c r="M137" s="47">
        <f t="shared" si="582"/>
        <v>3.3520151251151577E-2</v>
      </c>
      <c r="N137" s="47">
        <f t="shared" si="582"/>
        <v>3.3520151251151577E-2</v>
      </c>
    </row>
    <row r="138" spans="1:14" x14ac:dyDescent="0.25">
      <c r="A138" s="9" t="s">
        <v>135</v>
      </c>
      <c r="B138" s="9">
        <f>Historicals!B164</f>
        <v>0</v>
      </c>
      <c r="C138" s="9">
        <f>Historicals!C164</f>
        <v>0</v>
      </c>
      <c r="D138" s="9">
        <f>Historicals!D164</f>
        <v>0</v>
      </c>
      <c r="E138" s="9">
        <f>Historicals!E164</f>
        <v>49</v>
      </c>
      <c r="F138" s="9">
        <f>Historicals!F164</f>
        <v>47</v>
      </c>
      <c r="G138" s="9">
        <f>Historicals!G164</f>
        <v>41</v>
      </c>
      <c r="H138" s="9">
        <f>Historicals!H164</f>
        <v>54</v>
      </c>
      <c r="I138" s="9">
        <f>Historicals!I164</f>
        <v>56</v>
      </c>
      <c r="J138" s="48">
        <f>+J114*J140</f>
        <v>18.170326377159046</v>
      </c>
      <c r="K138" s="48">
        <f t="shared" ref="K138:N138" si="583">+K114*K140</f>
        <v>18.170326377159046</v>
      </c>
      <c r="L138" s="48">
        <f t="shared" si="583"/>
        <v>18.170326377159046</v>
      </c>
      <c r="M138" s="48">
        <f t="shared" si="583"/>
        <v>18.170326377159046</v>
      </c>
      <c r="N138" s="48">
        <f t="shared" si="583"/>
        <v>18.170326377159046</v>
      </c>
    </row>
    <row r="139" spans="1:14" x14ac:dyDescent="0.25">
      <c r="A139" s="46" t="s">
        <v>129</v>
      </c>
      <c r="B139" s="47" t="str">
        <f t="shared" ref="B139" si="584">+IFERROR(B138/A138-1,"nm")</f>
        <v>nm</v>
      </c>
      <c r="C139" s="47" t="str">
        <f t="shared" ref="C139" si="585">+IFERROR(C138/B138-1,"nm")</f>
        <v>nm</v>
      </c>
      <c r="D139" s="47" t="str">
        <f t="shared" ref="D139" si="586">+IFERROR(D138/C138-1,"nm")</f>
        <v>nm</v>
      </c>
      <c r="E139" s="47" t="str">
        <f t="shared" ref="E139" si="587">+IFERROR(E138/D138-1,"nm")</f>
        <v>nm</v>
      </c>
      <c r="F139" s="47">
        <f t="shared" ref="F139" si="588">+IFERROR(F138/E138-1,"nm")</f>
        <v>-4.081632653061229E-2</v>
      </c>
      <c r="G139" s="47">
        <f t="shared" ref="G139" si="589">+IFERROR(G138/F138-1,"nm")</f>
        <v>-0.12765957446808507</v>
      </c>
      <c r="H139" s="47">
        <f t="shared" ref="H139" si="590">+IFERROR(H138/G138-1,"nm")</f>
        <v>0.31707317073170738</v>
      </c>
      <c r="I139" s="47">
        <f>+IFERROR(I138/H138-1,"nm")</f>
        <v>3.7037037037036979E-2</v>
      </c>
      <c r="J139" s="47">
        <f t="shared" ref="J139" si="591">+IFERROR(J138/I138-1,"nm")</f>
        <v>-0.67552988612215992</v>
      </c>
      <c r="K139" s="47">
        <f t="shared" ref="K139" si="592">+IFERROR(K138/J138-1,"nm")</f>
        <v>0</v>
      </c>
      <c r="L139" s="47">
        <f t="shared" ref="L139" si="593">+IFERROR(L138/K138-1,"nm")</f>
        <v>0</v>
      </c>
      <c r="M139" s="47">
        <f t="shared" ref="M139" si="594">+IFERROR(M138/L138-1,"nm")</f>
        <v>0</v>
      </c>
      <c r="N139" s="47">
        <f t="shared" ref="N139" si="595">+IFERROR(N138/M138-1,"nm")</f>
        <v>0</v>
      </c>
    </row>
    <row r="140" spans="1:14" x14ac:dyDescent="0.25">
      <c r="A140" s="46" t="s">
        <v>133</v>
      </c>
      <c r="B140" s="47">
        <f t="shared" ref="B140:H140" si="596">+IFERROR(B138/B$21,"nm")</f>
        <v>0</v>
      </c>
      <c r="C140" s="47">
        <f t="shared" si="596"/>
        <v>0</v>
      </c>
      <c r="D140" s="47">
        <f t="shared" si="596"/>
        <v>0</v>
      </c>
      <c r="E140" s="47">
        <f t="shared" si="596"/>
        <v>3.2985526758667117E-3</v>
      </c>
      <c r="F140" s="47">
        <f t="shared" si="596"/>
        <v>2.9556030687963777E-3</v>
      </c>
      <c r="G140" s="47">
        <f t="shared" si="596"/>
        <v>2.8307097486882076E-3</v>
      </c>
      <c r="H140" s="47">
        <f t="shared" si="596"/>
        <v>3.1433727225100411E-3</v>
      </c>
      <c r="I140" s="47">
        <f>+IFERROR(I138/I$21,"nm")</f>
        <v>3.0512722715632322E-3</v>
      </c>
      <c r="J140" s="49">
        <f>+I140</f>
        <v>3.0512722715632322E-3</v>
      </c>
      <c r="K140" s="49">
        <f t="shared" ref="K140" si="597">+J140</f>
        <v>3.0512722715632322E-3</v>
      </c>
      <c r="L140" s="49">
        <f t="shared" ref="L140" si="598">+K140</f>
        <v>3.0512722715632322E-3</v>
      </c>
      <c r="M140" s="49">
        <f t="shared" ref="M140" si="599">+L140</f>
        <v>3.0512722715632322E-3</v>
      </c>
      <c r="N140" s="49">
        <f t="shared" ref="N140" si="600">+M140</f>
        <v>3.0512722715632322E-3</v>
      </c>
    </row>
    <row r="141" spans="1:14" x14ac:dyDescent="0.25">
      <c r="A141" s="9" t="s">
        <v>143</v>
      </c>
      <c r="B141" s="9">
        <f>Historicals!B153</f>
        <v>308</v>
      </c>
      <c r="C141" s="9">
        <f>Historicals!C153</f>
        <v>332</v>
      </c>
      <c r="D141" s="9">
        <f>Historicals!D153</f>
        <v>340</v>
      </c>
      <c r="E141" s="9">
        <f>Historicals!E153</f>
        <v>339</v>
      </c>
      <c r="F141" s="9">
        <f>Historicals!F153</f>
        <v>326</v>
      </c>
      <c r="G141" s="9">
        <f>Historicals!G153</f>
        <v>296</v>
      </c>
      <c r="H141" s="9">
        <f>Historicals!H153</f>
        <v>304</v>
      </c>
      <c r="I141" s="9">
        <f>Historicals!I153</f>
        <v>274</v>
      </c>
      <c r="J141" s="48">
        <f>+J114*J143</f>
        <v>88.904811202528194</v>
      </c>
      <c r="K141" s="48">
        <f t="shared" ref="K141:N141" si="601">+K114*K143</f>
        <v>88.904811202528194</v>
      </c>
      <c r="L141" s="48">
        <f t="shared" si="601"/>
        <v>88.904811202528194</v>
      </c>
      <c r="M141" s="48">
        <f t="shared" si="601"/>
        <v>88.904811202528194</v>
      </c>
      <c r="N141" s="48">
        <f t="shared" si="601"/>
        <v>88.904811202528194</v>
      </c>
    </row>
    <row r="142" spans="1:14" x14ac:dyDescent="0.25">
      <c r="A142" s="46" t="s">
        <v>129</v>
      </c>
      <c r="B142" s="47" t="str">
        <f t="shared" ref="B142" si="602">+IFERROR(B141/A141-1,"nm")</f>
        <v>nm</v>
      </c>
      <c r="C142" s="47">
        <f t="shared" ref="C142" si="603">+IFERROR(C141/B141-1,"nm")</f>
        <v>7.7922077922077948E-2</v>
      </c>
      <c r="D142" s="47">
        <f t="shared" ref="D142" si="604">+IFERROR(D141/C141-1,"nm")</f>
        <v>2.4096385542168752E-2</v>
      </c>
      <c r="E142" s="47">
        <f t="shared" ref="E142" si="605">+IFERROR(E141/D141-1,"nm")</f>
        <v>-2.9411764705882248E-3</v>
      </c>
      <c r="F142" s="47">
        <f t="shared" ref="F142" si="606">+IFERROR(F141/E141-1,"nm")</f>
        <v>-3.8348082595870192E-2</v>
      </c>
      <c r="G142" s="47">
        <f t="shared" ref="G142" si="607">+IFERROR(G141/F141-1,"nm")</f>
        <v>-9.2024539877300637E-2</v>
      </c>
      <c r="H142" s="47">
        <f t="shared" ref="H142" si="608">+IFERROR(H141/G141-1,"nm")</f>
        <v>2.7027027027026973E-2</v>
      </c>
      <c r="I142" s="47">
        <f>+IFERROR(I141/H141-1,"nm")</f>
        <v>-9.8684210526315819E-2</v>
      </c>
      <c r="J142" s="47">
        <f>+J143+J144</f>
        <v>1.4929439328720101E-2</v>
      </c>
      <c r="K142" s="47">
        <f t="shared" ref="K142:N142" si="609">+K143+K144</f>
        <v>1.4929439328720101E-2</v>
      </c>
      <c r="L142" s="47">
        <f t="shared" si="609"/>
        <v>1.4929439328720101E-2</v>
      </c>
      <c r="M142" s="47">
        <f t="shared" si="609"/>
        <v>1.4929439328720101E-2</v>
      </c>
      <c r="N142" s="47">
        <f t="shared" si="609"/>
        <v>1.4929439328720101E-2</v>
      </c>
    </row>
    <row r="143" spans="1:14" x14ac:dyDescent="0.25">
      <c r="A143" s="46" t="s">
        <v>133</v>
      </c>
      <c r="B143" s="47">
        <f t="shared" ref="B143:H143" si="610">+IFERROR(B141/B$21,"nm")</f>
        <v>2.2416302765647742E-2</v>
      </c>
      <c r="C143" s="47">
        <f t="shared" si="610"/>
        <v>2.2487130858845843E-2</v>
      </c>
      <c r="D143" s="47">
        <f t="shared" si="610"/>
        <v>2.2344900105152471E-2</v>
      </c>
      <c r="E143" s="47">
        <f t="shared" si="610"/>
        <v>2.2820599124873778E-2</v>
      </c>
      <c r="F143" s="47">
        <f t="shared" si="610"/>
        <v>2.0500565966545089E-2</v>
      </c>
      <c r="G143" s="47">
        <f t="shared" si="610"/>
        <v>2.0436343551505108E-2</v>
      </c>
      <c r="H143" s="47">
        <f t="shared" si="610"/>
        <v>1.7696024215612085E-2</v>
      </c>
      <c r="I143" s="47">
        <f>+IFERROR(I141/I$21,"nm")</f>
        <v>1.4929439328720101E-2</v>
      </c>
      <c r="J143" s="49">
        <f>+I143</f>
        <v>1.4929439328720101E-2</v>
      </c>
      <c r="K143" s="49">
        <f t="shared" ref="K143" si="611">+J143</f>
        <v>1.4929439328720101E-2</v>
      </c>
      <c r="L143" s="49">
        <f t="shared" ref="L143" si="612">+K143</f>
        <v>1.4929439328720101E-2</v>
      </c>
      <c r="M143" s="49">
        <f t="shared" ref="M143" si="613">+L143</f>
        <v>1.4929439328720101E-2</v>
      </c>
      <c r="N143" s="49">
        <f t="shared" ref="N143" si="614">+M143</f>
        <v>1.4929439328720101E-2</v>
      </c>
    </row>
    <row r="144" spans="1:14" x14ac:dyDescent="0.25">
      <c r="A144" s="43" t="str">
        <f>Historicals!A128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5">
      <c r="A145" s="9" t="s">
        <v>136</v>
      </c>
      <c r="B145" s="9">
        <f t="shared" ref="B145:I145" si="615">+SUM(B147)</f>
        <v>115</v>
      </c>
      <c r="C145" s="9">
        <f t="shared" si="615"/>
        <v>73</v>
      </c>
      <c r="D145" s="9">
        <f t="shared" si="615"/>
        <v>73</v>
      </c>
      <c r="E145" s="9">
        <f t="shared" si="615"/>
        <v>88</v>
      </c>
      <c r="F145" s="9">
        <f t="shared" si="615"/>
        <v>42</v>
      </c>
      <c r="G145" s="9">
        <f t="shared" si="615"/>
        <v>30</v>
      </c>
      <c r="H145" s="9">
        <f t="shared" si="615"/>
        <v>25</v>
      </c>
      <c r="I145" s="9">
        <f t="shared" si="615"/>
        <v>102</v>
      </c>
      <c r="J145" s="9">
        <f>+SUM(J147)</f>
        <v>102</v>
      </c>
      <c r="K145" s="9">
        <f t="shared" ref="K145:N145" si="616">+SUM(K147)</f>
        <v>102</v>
      </c>
      <c r="L145" s="9">
        <f t="shared" si="616"/>
        <v>102</v>
      </c>
      <c r="M145" s="9">
        <f t="shared" si="616"/>
        <v>102</v>
      </c>
      <c r="N145" s="9">
        <f t="shared" si="616"/>
        <v>102</v>
      </c>
    </row>
    <row r="146" spans="1:14" x14ac:dyDescent="0.25">
      <c r="A146" s="44" t="s">
        <v>129</v>
      </c>
      <c r="B146" s="47" t="str">
        <f t="shared" ref="B146" si="617">+IFERROR(B145/A145-1,"nm")</f>
        <v>nm</v>
      </c>
      <c r="C146" s="47">
        <f t="shared" ref="C146" si="618">+IFERROR(C145/B145-1,"nm")</f>
        <v>-0.36521739130434783</v>
      </c>
      <c r="D146" s="47">
        <f t="shared" ref="D146" si="619">+IFERROR(D145/C145-1,"nm")</f>
        <v>0</v>
      </c>
      <c r="E146" s="47">
        <f t="shared" ref="E146" si="620">+IFERROR(E145/D145-1,"nm")</f>
        <v>0.20547945205479445</v>
      </c>
      <c r="F146" s="47">
        <f t="shared" ref="F146" si="621">+IFERROR(F145/E145-1,"nm")</f>
        <v>-0.52272727272727271</v>
      </c>
      <c r="G146" s="47">
        <f t="shared" ref="G146" si="622">+IFERROR(G145/F145-1,"nm")</f>
        <v>-0.2857142857142857</v>
      </c>
      <c r="H146" s="47">
        <f t="shared" ref="H146" si="623">+IFERROR(H145/G145-1,"nm")</f>
        <v>-0.16666666666666663</v>
      </c>
      <c r="I146" s="47">
        <f>+IFERROR(I145/H145-1,"nm")</f>
        <v>3.08</v>
      </c>
      <c r="J146" s="47">
        <f t="shared" ref="J146" si="624">+IFERROR(J145/I145-1,"nm")</f>
        <v>0</v>
      </c>
      <c r="K146" s="47">
        <f t="shared" ref="K146" si="625">+IFERROR(K145/J145-1,"nm")</f>
        <v>0</v>
      </c>
      <c r="L146" s="47">
        <f t="shared" ref="L146" si="626">+IFERROR(L145/K145-1,"nm")</f>
        <v>0</v>
      </c>
      <c r="M146" s="47">
        <f t="shared" ref="M146" si="627">+IFERROR(M145/L145-1,"nm")</f>
        <v>0</v>
      </c>
      <c r="N146" s="47">
        <f t="shared" ref="N146" si="628">+IFERROR(N145/M145-1,"nm")</f>
        <v>0</v>
      </c>
    </row>
    <row r="147" spans="1:14" x14ac:dyDescent="0.25">
      <c r="A147" s="45" t="s">
        <v>107</v>
      </c>
      <c r="B147" s="3">
        <f>Historicals!B128</f>
        <v>115</v>
      </c>
      <c r="C147" s="3">
        <f>Historicals!C128</f>
        <v>73</v>
      </c>
      <c r="D147" s="3">
        <f>Historicals!D128</f>
        <v>73</v>
      </c>
      <c r="E147" s="3">
        <f>Historicals!E128</f>
        <v>88</v>
      </c>
      <c r="F147" s="3">
        <f>Historicals!F128</f>
        <v>42</v>
      </c>
      <c r="G147" s="3">
        <f>Historicals!G128</f>
        <v>30</v>
      </c>
      <c r="H147" s="3">
        <f>Historicals!H128</f>
        <v>25</v>
      </c>
      <c r="I147" s="3">
        <f>Historicals!I128</f>
        <v>102</v>
      </c>
      <c r="J147" s="3">
        <f>+I147*(1+J148)</f>
        <v>102</v>
      </c>
      <c r="K147" s="3">
        <f t="shared" ref="K147" si="629">+J147*(1+K148)</f>
        <v>102</v>
      </c>
      <c r="L147" s="3">
        <f t="shared" ref="L147" si="630">+K147*(1+L148)</f>
        <v>102</v>
      </c>
      <c r="M147" s="3">
        <f t="shared" ref="M147" si="631">+L147*(1+M148)</f>
        <v>102</v>
      </c>
      <c r="N147" s="3">
        <f t="shared" ref="N147" si="632">+M147*(1+N148)</f>
        <v>102</v>
      </c>
    </row>
    <row r="148" spans="1:14" x14ac:dyDescent="0.25">
      <c r="A148" s="44" t="s">
        <v>129</v>
      </c>
      <c r="B148" s="47" t="str">
        <f t="shared" ref="B148" si="633">+IFERROR(B147/A147-1,"nm")</f>
        <v>nm</v>
      </c>
      <c r="C148" s="47">
        <f t="shared" ref="C148" si="634">+IFERROR(C147/B147-1,"nm")</f>
        <v>-0.36521739130434783</v>
      </c>
      <c r="D148" s="47">
        <f t="shared" ref="D148" si="635">+IFERROR(D147/C147-1,"nm")</f>
        <v>0</v>
      </c>
      <c r="E148" s="47">
        <f t="shared" ref="E148" si="636">+IFERROR(E147/D147-1,"nm")</f>
        <v>0.20547945205479445</v>
      </c>
      <c r="F148" s="47">
        <f t="shared" ref="F148" si="637">+IFERROR(F147/E147-1,"nm")</f>
        <v>-0.52272727272727271</v>
      </c>
      <c r="G148" s="47">
        <f t="shared" ref="G148" si="638">+IFERROR(G147/F147-1,"nm")</f>
        <v>-0.2857142857142857</v>
      </c>
      <c r="H148" s="47">
        <f t="shared" ref="H148" si="639">+IFERROR(H147/G147-1,"nm")</f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640">+K149+K150</f>
        <v>0</v>
      </c>
      <c r="L148" s="47">
        <f t="shared" si="640"/>
        <v>0</v>
      </c>
      <c r="M148" s="47">
        <f t="shared" si="640"/>
        <v>0</v>
      </c>
      <c r="N148" s="47">
        <f t="shared" si="640"/>
        <v>0</v>
      </c>
    </row>
    <row r="149" spans="1:14" x14ac:dyDescent="0.25">
      <c r="A149" s="44" t="s">
        <v>137</v>
      </c>
      <c r="B149" s="47">
        <f>+Historicals!B309</f>
        <v>0</v>
      </c>
      <c r="C149" s="47">
        <f>+Historicals!C309</f>
        <v>0</v>
      </c>
      <c r="D149" s="47">
        <f>+Historicals!D309</f>
        <v>0</v>
      </c>
      <c r="E149" s="47">
        <f>+Historicals!E309</f>
        <v>0</v>
      </c>
      <c r="F149" s="47">
        <f>+Historicals!F309</f>
        <v>0</v>
      </c>
      <c r="G149" s="47">
        <f>+Historicals!G309</f>
        <v>0</v>
      </c>
      <c r="H149" s="47">
        <f>+Historicals!H309</f>
        <v>0</v>
      </c>
      <c r="I149" s="47">
        <f>+Historicals!I309</f>
        <v>0</v>
      </c>
      <c r="J149" s="49">
        <v>0</v>
      </c>
      <c r="K149" s="49">
        <f t="shared" ref="K149:K150" si="641">+J149</f>
        <v>0</v>
      </c>
      <c r="L149" s="49">
        <f t="shared" ref="L149:L150" si="642">+K149</f>
        <v>0</v>
      </c>
      <c r="M149" s="49">
        <f t="shared" ref="M149:M150" si="643">+L149</f>
        <v>0</v>
      </c>
      <c r="N149" s="49">
        <f t="shared" ref="N149:N150" si="644">+M149</f>
        <v>0</v>
      </c>
    </row>
    <row r="150" spans="1:14" x14ac:dyDescent="0.25">
      <c r="A150" s="44" t="s">
        <v>138</v>
      </c>
      <c r="B150" s="47" t="str">
        <f t="shared" ref="B150:H150" si="645">+IFERROR(B148-B149,"nm")</f>
        <v>nm</v>
      </c>
      <c r="C150" s="47">
        <f t="shared" si="645"/>
        <v>-0.36521739130434783</v>
      </c>
      <c r="D150" s="47">
        <f t="shared" si="645"/>
        <v>0</v>
      </c>
      <c r="E150" s="47">
        <f t="shared" si="645"/>
        <v>0.20547945205479445</v>
      </c>
      <c r="F150" s="47">
        <f t="shared" si="645"/>
        <v>-0.52272727272727271</v>
      </c>
      <c r="G150" s="47">
        <f t="shared" si="645"/>
        <v>-0.2857142857142857</v>
      </c>
      <c r="H150" s="47">
        <f t="shared" si="645"/>
        <v>-0.16666666666666663</v>
      </c>
      <c r="I150" s="47">
        <f>+IFERROR(I148-I149,"nm")</f>
        <v>3.08</v>
      </c>
      <c r="J150" s="49">
        <v>0</v>
      </c>
      <c r="K150" s="49">
        <f t="shared" si="641"/>
        <v>0</v>
      </c>
      <c r="L150" s="49">
        <f t="shared" si="642"/>
        <v>0</v>
      </c>
      <c r="M150" s="49">
        <f t="shared" si="643"/>
        <v>0</v>
      </c>
      <c r="N150" s="49">
        <f t="shared" si="644"/>
        <v>0</v>
      </c>
    </row>
    <row r="151" spans="1:14" x14ac:dyDescent="0.25">
      <c r="A151" s="9" t="s">
        <v>130</v>
      </c>
      <c r="B151" s="48">
        <f t="shared" ref="B151:H151" si="646">+B158+B154</f>
        <v>-2057</v>
      </c>
      <c r="C151" s="48">
        <f t="shared" si="646"/>
        <v>-2366</v>
      </c>
      <c r="D151" s="48">
        <f t="shared" si="646"/>
        <v>-2444</v>
      </c>
      <c r="E151" s="48">
        <f t="shared" si="646"/>
        <v>-2441</v>
      </c>
      <c r="F151" s="48">
        <f t="shared" si="646"/>
        <v>-3067</v>
      </c>
      <c r="G151" s="48">
        <f t="shared" si="646"/>
        <v>-3254</v>
      </c>
      <c r="H151" s="48">
        <f t="shared" si="646"/>
        <v>-3434</v>
      </c>
      <c r="I151" s="48">
        <f>+I158+I154</f>
        <v>-4042</v>
      </c>
      <c r="J151" s="48">
        <f>+J145*J153</f>
        <v>-22.464120307306708</v>
      </c>
      <c r="K151" s="48">
        <f>+K145*K153</f>
        <v>-22.464120307306708</v>
      </c>
      <c r="L151" s="48">
        <f>+L145*L153</f>
        <v>-22.464120307306708</v>
      </c>
      <c r="M151" s="48">
        <f>+M145*M153</f>
        <v>-22.464120307306708</v>
      </c>
      <c r="N151" s="48">
        <f>+N145*N153</f>
        <v>-22.464120307306708</v>
      </c>
    </row>
    <row r="152" spans="1:14" x14ac:dyDescent="0.25">
      <c r="A152" s="46" t="s">
        <v>129</v>
      </c>
      <c r="B152" s="47" t="str">
        <f t="shared" ref="B152" si="647">+IFERROR(B151/A151-1,"nm")</f>
        <v>nm</v>
      </c>
      <c r="C152" s="47">
        <f t="shared" ref="C152" si="648">+IFERROR(C151/B151-1,"nm")</f>
        <v>0.15021876519202726</v>
      </c>
      <c r="D152" s="47">
        <f t="shared" ref="D152" si="649">+IFERROR(D151/C151-1,"nm")</f>
        <v>3.2967032967033072E-2</v>
      </c>
      <c r="E152" s="47">
        <f t="shared" ref="E152" si="650">+IFERROR(E151/D151-1,"nm")</f>
        <v>-1.2274959083469206E-3</v>
      </c>
      <c r="F152" s="47">
        <f t="shared" ref="F152" si="651">+IFERROR(F151/E151-1,"nm")</f>
        <v>0.25645227365833678</v>
      </c>
      <c r="G152" s="47">
        <f t="shared" ref="G152" si="652">+IFERROR(G151/F151-1,"nm")</f>
        <v>6.0971633518095869E-2</v>
      </c>
      <c r="H152" s="47">
        <f t="shared" ref="H152" si="653">+IFERROR(H151/G151-1,"nm")</f>
        <v>5.5316533497234088E-2</v>
      </c>
      <c r="I152" s="47">
        <f>+IFERROR(I151/H151-1,"nm")</f>
        <v>0.1770529994175889</v>
      </c>
      <c r="J152" s="47">
        <f t="shared" ref="J152" si="654">+IFERROR(J151/I151-1,"nm")</f>
        <v>-0.99444232550536693</v>
      </c>
      <c r="K152" s="47">
        <f t="shared" ref="K152" si="655">+IFERROR(K151/J151-1,"nm")</f>
        <v>0</v>
      </c>
      <c r="L152" s="47">
        <f t="shared" ref="L152" si="656">+IFERROR(L151/K151-1,"nm")</f>
        <v>0</v>
      </c>
      <c r="M152" s="47">
        <f t="shared" ref="M152" si="657">+IFERROR(M151/L151-1,"nm")</f>
        <v>0</v>
      </c>
      <c r="N152" s="47">
        <f t="shared" ref="N152" si="658">+IFERROR(N151/M151-1,"nm")</f>
        <v>0</v>
      </c>
    </row>
    <row r="153" spans="1:14" x14ac:dyDescent="0.25">
      <c r="A153" s="46" t="s">
        <v>131</v>
      </c>
      <c r="B153" s="47">
        <f t="shared" ref="B153:H153" si="659">+IFERROR(B151/B$21,"nm")</f>
        <v>-0.14970887918486173</v>
      </c>
      <c r="C153" s="47">
        <f t="shared" si="659"/>
        <v>-0.16025467353020861</v>
      </c>
      <c r="D153" s="47">
        <f t="shared" si="659"/>
        <v>-0.16062039957939012</v>
      </c>
      <c r="E153" s="47">
        <f t="shared" si="659"/>
        <v>-0.16432177717940089</v>
      </c>
      <c r="F153" s="47">
        <f t="shared" si="659"/>
        <v>-0.19286882153188278</v>
      </c>
      <c r="G153" s="47">
        <f t="shared" si="659"/>
        <v>-0.22466169566418118</v>
      </c>
      <c r="H153" s="47">
        <f t="shared" si="659"/>
        <v>-0.19989522090924966</v>
      </c>
      <c r="I153" s="47">
        <f>+IFERROR(I151/I$21,"nm")</f>
        <v>-0.22023647360104615</v>
      </c>
      <c r="J153" s="49">
        <f>+I153</f>
        <v>-0.22023647360104615</v>
      </c>
      <c r="K153" s="49">
        <f t="shared" ref="K153" si="660">+J153</f>
        <v>-0.22023647360104615</v>
      </c>
      <c r="L153" s="49">
        <f t="shared" ref="L153" si="661">+K153</f>
        <v>-0.22023647360104615</v>
      </c>
      <c r="M153" s="49">
        <f t="shared" ref="M153" si="662">+L153</f>
        <v>-0.22023647360104615</v>
      </c>
      <c r="N153" s="49">
        <f t="shared" ref="N153" si="663">+M153</f>
        <v>-0.22023647360104615</v>
      </c>
    </row>
    <row r="154" spans="1:14" x14ac:dyDescent="0.25">
      <c r="A154" s="9" t="s">
        <v>132</v>
      </c>
      <c r="B154" s="9">
        <f>Historicals!B176</f>
        <v>210</v>
      </c>
      <c r="C154" s="9">
        <f>Historicals!C176</f>
        <v>230</v>
      </c>
      <c r="D154" s="9">
        <f>Historicals!D176</f>
        <v>233</v>
      </c>
      <c r="E154" s="9">
        <f>Historicals!E176</f>
        <v>217</v>
      </c>
      <c r="F154" s="9">
        <f>Historicals!F176</f>
        <v>195</v>
      </c>
      <c r="G154" s="9">
        <f>Historicals!G176</f>
        <v>214</v>
      </c>
      <c r="H154" s="9">
        <f>Historicals!H176</f>
        <v>222</v>
      </c>
      <c r="I154" s="9">
        <f>Historicals!I176</f>
        <v>220</v>
      </c>
      <c r="J154" s="48">
        <f>+J157*J164</f>
        <v>1.2226883888192666</v>
      </c>
      <c r="K154" s="48">
        <f t="shared" ref="K154:N154" si="664">+K157*K164</f>
        <v>1.2226883888192666</v>
      </c>
      <c r="L154" s="48">
        <f t="shared" si="664"/>
        <v>1.2226883888192666</v>
      </c>
      <c r="M154" s="48">
        <f t="shared" si="664"/>
        <v>1.2226883888192666</v>
      </c>
      <c r="N154" s="48">
        <f t="shared" si="664"/>
        <v>1.2226883888192666</v>
      </c>
    </row>
    <row r="155" spans="1:14" x14ac:dyDescent="0.25">
      <c r="A155" s="46" t="s">
        <v>129</v>
      </c>
      <c r="B155" s="47" t="str">
        <f t="shared" ref="B155" si="665">+IFERROR(B154/A154-1,"nm")</f>
        <v>nm</v>
      </c>
      <c r="C155" s="47">
        <f t="shared" ref="C155" si="666">+IFERROR(C154/B154-1,"nm")</f>
        <v>9.5238095238095344E-2</v>
      </c>
      <c r="D155" s="47">
        <f t="shared" ref="D155" si="667">+IFERROR(D154/C154-1,"nm")</f>
        <v>1.304347826086949E-2</v>
      </c>
      <c r="E155" s="47">
        <f t="shared" ref="E155" si="668">+IFERROR(E154/D154-1,"nm")</f>
        <v>-6.8669527896995763E-2</v>
      </c>
      <c r="F155" s="47">
        <f t="shared" ref="F155" si="669">+IFERROR(F154/E154-1,"nm")</f>
        <v>-0.10138248847926268</v>
      </c>
      <c r="G155" s="47">
        <f t="shared" ref="G155" si="670">+IFERROR(G154/F154-1,"nm")</f>
        <v>9.7435897435897534E-2</v>
      </c>
      <c r="H155" s="47">
        <f t="shared" ref="H155" si="671">+IFERROR(H154/G154-1,"nm")</f>
        <v>3.7383177570093462E-2</v>
      </c>
      <c r="I155" s="47">
        <f>+IFERROR(I154/H154-1,"nm")</f>
        <v>-9.009009009009028E-3</v>
      </c>
      <c r="J155" s="47">
        <f t="shared" ref="J155" si="672">+IFERROR(J154/I154-1,"nm")</f>
        <v>-0.99444232550536693</v>
      </c>
      <c r="K155" s="47">
        <f t="shared" ref="K155" si="673">+IFERROR(K154/J154-1,"nm")</f>
        <v>0</v>
      </c>
      <c r="L155" s="47">
        <f t="shared" ref="L155" si="674">+IFERROR(L154/K154-1,"nm")</f>
        <v>0</v>
      </c>
      <c r="M155" s="47">
        <f t="shared" ref="M155" si="675">+IFERROR(M154/L154-1,"nm")</f>
        <v>0</v>
      </c>
      <c r="N155" s="47">
        <f t="shared" ref="N155" si="676">+IFERROR(N154/M154-1,"nm")</f>
        <v>0</v>
      </c>
    </row>
    <row r="156" spans="1:14" x14ac:dyDescent="0.25">
      <c r="A156" s="46" t="s">
        <v>133</v>
      </c>
      <c r="B156" s="47">
        <f t="shared" ref="B156:H156" si="677">+IFERROR(B154/B$21,"nm")</f>
        <v>1.5283842794759825E-2</v>
      </c>
      <c r="C156" s="47">
        <f t="shared" si="677"/>
        <v>1.5578434028718504E-2</v>
      </c>
      <c r="D156" s="47">
        <f t="shared" si="677"/>
        <v>1.5312828601472135E-2</v>
      </c>
      <c r="E156" s="47">
        <f t="shared" si="677"/>
        <v>1.460787613598115E-2</v>
      </c>
      <c r="F156" s="47">
        <f t="shared" si="677"/>
        <v>1.2262608476921143E-2</v>
      </c>
      <c r="G156" s="47">
        <f t="shared" si="677"/>
        <v>1.4774924054128693E-2</v>
      </c>
      <c r="H156" s="47">
        <f t="shared" si="677"/>
        <v>1.2922754525874615E-2</v>
      </c>
      <c r="I156" s="47">
        <f>+IFERROR(I154/I$21,"nm")</f>
        <v>1.1987141066855556E-2</v>
      </c>
      <c r="J156" s="47">
        <f t="shared" ref="J156:N156" si="678">+IFERROR(J154/J$21,"nm")</f>
        <v>6.6620628170831279E-5</v>
      </c>
      <c r="K156" s="47">
        <f t="shared" si="678"/>
        <v>6.6620628170831279E-5</v>
      </c>
      <c r="L156" s="47">
        <f t="shared" si="678"/>
        <v>6.6620628170831279E-5</v>
      </c>
      <c r="M156" s="47">
        <f t="shared" si="678"/>
        <v>6.6620628170831279E-5</v>
      </c>
      <c r="N156" s="47">
        <f t="shared" si="678"/>
        <v>6.6620628170831279E-5</v>
      </c>
    </row>
    <row r="157" spans="1:14" x14ac:dyDescent="0.25">
      <c r="A157" s="46" t="s">
        <v>142</v>
      </c>
      <c r="B157" s="47">
        <f t="shared" ref="B157:H157" si="679">+IFERROR(B154/B164,"nm")</f>
        <v>0.43388429752066116</v>
      </c>
      <c r="C157" s="47">
        <f t="shared" si="679"/>
        <v>0.45009784735812131</v>
      </c>
      <c r="D157" s="47">
        <f t="shared" si="679"/>
        <v>0.43714821763602252</v>
      </c>
      <c r="E157" s="47">
        <f t="shared" si="679"/>
        <v>0.36348408710217756</v>
      </c>
      <c r="F157" s="47">
        <f t="shared" si="679"/>
        <v>0.2932330827067669</v>
      </c>
      <c r="G157" s="47">
        <f t="shared" si="679"/>
        <v>0.25783132530120484</v>
      </c>
      <c r="H157" s="47">
        <f t="shared" si="679"/>
        <v>0.2846153846153846</v>
      </c>
      <c r="I157" s="47">
        <f>+IFERROR(I154/I164,"nm")</f>
        <v>0.27883396704689478</v>
      </c>
      <c r="J157" s="49">
        <f>+I157</f>
        <v>0.27883396704689478</v>
      </c>
      <c r="K157" s="49">
        <f t="shared" ref="K157" si="680">+J157</f>
        <v>0.27883396704689478</v>
      </c>
      <c r="L157" s="49">
        <f t="shared" ref="L157" si="681">+K157</f>
        <v>0.27883396704689478</v>
      </c>
      <c r="M157" s="49">
        <f t="shared" ref="M157" si="682">+L157</f>
        <v>0.27883396704689478</v>
      </c>
      <c r="N157" s="49">
        <f t="shared" ref="N157" si="683">+M157</f>
        <v>0.27883396704689478</v>
      </c>
    </row>
    <row r="158" spans="1:14" x14ac:dyDescent="0.25">
      <c r="A158" s="9" t="s">
        <v>134</v>
      </c>
      <c r="B158" s="9">
        <f>Historicals!B143</f>
        <v>-2267</v>
      </c>
      <c r="C158" s="9">
        <f>Historicals!C143</f>
        <v>-2596</v>
      </c>
      <c r="D158" s="9">
        <f>Historicals!D143</f>
        <v>-2677</v>
      </c>
      <c r="E158" s="9">
        <f>Historicals!E143</f>
        <v>-2658</v>
      </c>
      <c r="F158" s="9">
        <f>Historicals!F143</f>
        <v>-3262</v>
      </c>
      <c r="G158" s="9">
        <f>Historicals!G143</f>
        <v>-3468</v>
      </c>
      <c r="H158" s="9">
        <f>Historicals!H143</f>
        <v>-3656</v>
      </c>
      <c r="I158" s="9">
        <f>Historicals!I143</f>
        <v>-4262</v>
      </c>
      <c r="J158" s="9">
        <f>+J151-J154</f>
        <v>-23.686808696125976</v>
      </c>
      <c r="K158" s="9">
        <f t="shared" ref="K158:N158" si="684">+K151-K154</f>
        <v>-23.686808696125976</v>
      </c>
      <c r="L158" s="9">
        <f t="shared" si="684"/>
        <v>-23.686808696125976</v>
      </c>
      <c r="M158" s="9">
        <f t="shared" si="684"/>
        <v>-23.686808696125976</v>
      </c>
      <c r="N158" s="9">
        <f t="shared" si="684"/>
        <v>-23.686808696125976</v>
      </c>
    </row>
    <row r="159" spans="1:14" x14ac:dyDescent="0.25">
      <c r="A159" s="46" t="s">
        <v>129</v>
      </c>
      <c r="B159" s="47" t="str">
        <f t="shared" ref="B159" si="685">+IFERROR(B158/A158-1,"nm")</f>
        <v>nm</v>
      </c>
      <c r="C159" s="47">
        <f t="shared" ref="C159" si="686">+IFERROR(C158/B158-1,"nm")</f>
        <v>0.145125716806352</v>
      </c>
      <c r="D159" s="47">
        <f t="shared" ref="D159" si="687">+IFERROR(D158/C158-1,"nm")</f>
        <v>3.1201848998459125E-2</v>
      </c>
      <c r="E159" s="47">
        <f t="shared" ref="E159" si="688">+IFERROR(E158/D158-1,"nm")</f>
        <v>-7.097497198356395E-3</v>
      </c>
      <c r="F159" s="47">
        <f t="shared" ref="F159" si="689">+IFERROR(F158/E158-1,"nm")</f>
        <v>0.22723852520692245</v>
      </c>
      <c r="G159" s="47">
        <f t="shared" ref="G159" si="690">+IFERROR(G158/F158-1,"nm")</f>
        <v>6.3151440833844275E-2</v>
      </c>
      <c r="H159" s="47">
        <f t="shared" ref="H159" si="691">+IFERROR(H158/G158-1,"nm")</f>
        <v>5.4209919261822392E-2</v>
      </c>
      <c r="I159" s="47">
        <f>+IFERROR(I158/H158-1,"nm")</f>
        <v>0.16575492341356668</v>
      </c>
      <c r="J159" s="47">
        <f t="shared" ref="J159" si="692">+IFERROR(J158/I158-1,"nm")</f>
        <v>-0.99444232550536693</v>
      </c>
      <c r="K159" s="47">
        <f t="shared" ref="K159" si="693">+IFERROR(K158/J158-1,"nm")</f>
        <v>0</v>
      </c>
      <c r="L159" s="47">
        <f t="shared" ref="L159" si="694">+IFERROR(L158/K158-1,"nm")</f>
        <v>0</v>
      </c>
      <c r="M159" s="47">
        <f t="shared" ref="M159" si="695">+IFERROR(M158/L158-1,"nm")</f>
        <v>0</v>
      </c>
      <c r="N159" s="47">
        <f t="shared" ref="N159" si="696">+IFERROR(N158/M158-1,"nm")</f>
        <v>0</v>
      </c>
    </row>
    <row r="160" spans="1:14" x14ac:dyDescent="0.25">
      <c r="A160" s="46" t="s">
        <v>131</v>
      </c>
      <c r="B160" s="47">
        <f t="shared" ref="B160:H160" si="697">+IFERROR(B158/B$21,"nm")</f>
        <v>-0.16499272197962153</v>
      </c>
      <c r="C160" s="47">
        <f t="shared" si="697"/>
        <v>-0.17583310755892712</v>
      </c>
      <c r="D160" s="47">
        <f t="shared" si="697"/>
        <v>-0.17593322818086224</v>
      </c>
      <c r="E160" s="47">
        <f t="shared" si="697"/>
        <v>-0.17892965331538202</v>
      </c>
      <c r="F160" s="47">
        <f t="shared" si="697"/>
        <v>-0.20513143000880393</v>
      </c>
      <c r="G160" s="47">
        <f t="shared" si="697"/>
        <v>-0.23943661971830985</v>
      </c>
      <c r="H160" s="47">
        <f t="shared" si="697"/>
        <v>-0.21281797543512429</v>
      </c>
      <c r="I160" s="47">
        <f>+IFERROR(I158/I$21,"nm")</f>
        <v>-0.2322236146679017</v>
      </c>
      <c r="J160" s="47">
        <f t="shared" ref="J160:N160" si="698">+IFERROR(J158/J$21,"nm")</f>
        <v>-1.2906232602912862E-3</v>
      </c>
      <c r="K160" s="47">
        <f t="shared" si="698"/>
        <v>-1.2906232602912862E-3</v>
      </c>
      <c r="L160" s="47">
        <f t="shared" si="698"/>
        <v>-1.2906232602912862E-3</v>
      </c>
      <c r="M160" s="47">
        <f t="shared" si="698"/>
        <v>-1.2906232602912862E-3</v>
      </c>
      <c r="N160" s="47">
        <f t="shared" si="698"/>
        <v>-1.2906232602912862E-3</v>
      </c>
    </row>
    <row r="161" spans="1:14" x14ac:dyDescent="0.25">
      <c r="A161" s="9" t="s">
        <v>135</v>
      </c>
      <c r="B161" s="9">
        <f>Historicals!B165</f>
        <v>0</v>
      </c>
      <c r="C161" s="9">
        <f>Historicals!C165</f>
        <v>0</v>
      </c>
      <c r="D161" s="9">
        <f>Historicals!D165</f>
        <v>0</v>
      </c>
      <c r="E161" s="9">
        <f>Historicals!E165</f>
        <v>286</v>
      </c>
      <c r="F161" s="9">
        <f>Historicals!F165</f>
        <v>278</v>
      </c>
      <c r="G161" s="9">
        <f>Historicals!G165</f>
        <v>438</v>
      </c>
      <c r="H161" s="9">
        <f>Historicals!H165</f>
        <v>278</v>
      </c>
      <c r="I161" s="9">
        <f>Historicals!I165</f>
        <v>222</v>
      </c>
      <c r="J161" s="48">
        <f>+J145*J163</f>
        <v>1.2338037378085327</v>
      </c>
      <c r="K161" s="48">
        <f>+K145*K163</f>
        <v>1.2338037378085327</v>
      </c>
      <c r="L161" s="48">
        <f>+L145*L163</f>
        <v>1.2338037378085327</v>
      </c>
      <c r="M161" s="48">
        <f>+M145*M163</f>
        <v>1.2338037378085327</v>
      </c>
      <c r="N161" s="48">
        <f>+N145*N163</f>
        <v>1.2338037378085327</v>
      </c>
    </row>
    <row r="162" spans="1:14" x14ac:dyDescent="0.25">
      <c r="A162" s="46" t="s">
        <v>129</v>
      </c>
      <c r="B162" s="47" t="str">
        <f t="shared" ref="B162" si="699">+IFERROR(B161/A161-1,"nm")</f>
        <v>nm</v>
      </c>
      <c r="C162" s="47" t="str">
        <f t="shared" ref="C162" si="700">+IFERROR(C161/B161-1,"nm")</f>
        <v>nm</v>
      </c>
      <c r="D162" s="47" t="str">
        <f t="shared" ref="D162" si="701">+IFERROR(D161/C161-1,"nm")</f>
        <v>nm</v>
      </c>
      <c r="E162" s="47" t="str">
        <f t="shared" ref="E162" si="702">+IFERROR(E161/D161-1,"nm")</f>
        <v>nm</v>
      </c>
      <c r="F162" s="47">
        <f t="shared" ref="F162" si="703">+IFERROR(F161/E161-1,"nm")</f>
        <v>-2.7972027972028024E-2</v>
      </c>
      <c r="G162" s="47">
        <f t="shared" ref="G162" si="704">+IFERROR(G161/F161-1,"nm")</f>
        <v>0.57553956834532372</v>
      </c>
      <c r="H162" s="47">
        <f t="shared" ref="H162" si="705">+IFERROR(H161/G161-1,"nm")</f>
        <v>-0.36529680365296802</v>
      </c>
      <c r="I162" s="47">
        <f>+IFERROR(I161/H161-1,"nm")</f>
        <v>-0.20143884892086328</v>
      </c>
      <c r="J162" s="47">
        <f t="shared" ref="J162" si="706">+IFERROR(J161/I161-1,"nm")</f>
        <v>-0.99444232550536693</v>
      </c>
      <c r="K162" s="47">
        <f t="shared" ref="K162" si="707">+IFERROR(K161/J161-1,"nm")</f>
        <v>0</v>
      </c>
      <c r="L162" s="47">
        <f t="shared" ref="L162" si="708">+IFERROR(L161/K161-1,"nm")</f>
        <v>0</v>
      </c>
      <c r="M162" s="47">
        <f t="shared" ref="M162" si="709">+IFERROR(M161/L161-1,"nm")</f>
        <v>0</v>
      </c>
      <c r="N162" s="47">
        <f t="shared" ref="N162" si="710">+IFERROR(N161/M161-1,"nm")</f>
        <v>0</v>
      </c>
    </row>
    <row r="163" spans="1:14" x14ac:dyDescent="0.25">
      <c r="A163" s="46" t="s">
        <v>133</v>
      </c>
      <c r="B163" s="47">
        <f t="shared" ref="B163:H163" si="711">+IFERROR(B161/B$21,"nm")</f>
        <v>0</v>
      </c>
      <c r="C163" s="47">
        <f t="shared" si="711"/>
        <v>0</v>
      </c>
      <c r="D163" s="47">
        <f t="shared" si="711"/>
        <v>0</v>
      </c>
      <c r="E163" s="47">
        <f t="shared" si="711"/>
        <v>1.9252776842813867E-2</v>
      </c>
      <c r="F163" s="47">
        <f t="shared" si="711"/>
        <v>1.7482077726072191E-2</v>
      </c>
      <c r="G163" s="47">
        <f t="shared" si="711"/>
        <v>3.0240265120132559E-2</v>
      </c>
      <c r="H163" s="47">
        <f t="shared" si="711"/>
        <v>1.618254846032947E-2</v>
      </c>
      <c r="I163" s="47">
        <f>+IFERROR(I161/I$21,"nm")</f>
        <v>1.2096115076554241E-2</v>
      </c>
      <c r="J163" s="49">
        <f>+I163</f>
        <v>1.2096115076554241E-2</v>
      </c>
      <c r="K163" s="49">
        <f t="shared" ref="K163" si="712">+J163</f>
        <v>1.2096115076554241E-2</v>
      </c>
      <c r="L163" s="49">
        <f t="shared" ref="L163" si="713">+K163</f>
        <v>1.2096115076554241E-2</v>
      </c>
      <c r="M163" s="49">
        <f t="shared" ref="M163" si="714">+L163</f>
        <v>1.2096115076554241E-2</v>
      </c>
      <c r="N163" s="49">
        <f t="shared" ref="N163" si="715">+M163</f>
        <v>1.2096115076554241E-2</v>
      </c>
    </row>
    <row r="164" spans="1:14" x14ac:dyDescent="0.25">
      <c r="A164" s="9" t="s">
        <v>143</v>
      </c>
      <c r="B164" s="9">
        <f>Historicals!B154</f>
        <v>484</v>
      </c>
      <c r="C164" s="9">
        <f>Historicals!C154</f>
        <v>511</v>
      </c>
      <c r="D164" s="9">
        <f>Historicals!D154</f>
        <v>533</v>
      </c>
      <c r="E164" s="9">
        <f>Historicals!E154</f>
        <v>597</v>
      </c>
      <c r="F164" s="9">
        <f>Historicals!F154</f>
        <v>665</v>
      </c>
      <c r="G164" s="9">
        <f>Historicals!G154</f>
        <v>830</v>
      </c>
      <c r="H164" s="9">
        <f>Historicals!H154</f>
        <v>780</v>
      </c>
      <c r="I164" s="9">
        <f>Historicals!I154</f>
        <v>789</v>
      </c>
      <c r="J164" s="48">
        <f>+J145*J166</f>
        <v>4.3850051762654605</v>
      </c>
      <c r="K164" s="48">
        <f>+K145*K166</f>
        <v>4.3850051762654605</v>
      </c>
      <c r="L164" s="48">
        <f>+L145*L166</f>
        <v>4.3850051762654605</v>
      </c>
      <c r="M164" s="48">
        <f>+M145*M166</f>
        <v>4.3850051762654605</v>
      </c>
      <c r="N164" s="48">
        <f>+N145*N166</f>
        <v>4.3850051762654605</v>
      </c>
    </row>
    <row r="165" spans="1:14" x14ac:dyDescent="0.25">
      <c r="A165" s="46" t="s">
        <v>129</v>
      </c>
      <c r="B165" s="47" t="str">
        <f t="shared" ref="B165" si="716">+IFERROR(B164/A164-1,"nm")</f>
        <v>nm</v>
      </c>
      <c r="C165" s="47">
        <f t="shared" ref="C165" si="717">+IFERROR(C164/B164-1,"nm")</f>
        <v>5.5785123966942241E-2</v>
      </c>
      <c r="D165" s="47">
        <f t="shared" ref="D165" si="718">+IFERROR(D164/C164-1,"nm")</f>
        <v>4.3052837573385627E-2</v>
      </c>
      <c r="E165" s="47">
        <f t="shared" ref="E165" si="719">+IFERROR(E164/D164-1,"nm")</f>
        <v>0.12007504690431525</v>
      </c>
      <c r="F165" s="47">
        <f t="shared" ref="F165" si="720">+IFERROR(F164/E164-1,"nm")</f>
        <v>0.11390284757118918</v>
      </c>
      <c r="G165" s="47">
        <f t="shared" ref="G165" si="721">+IFERROR(G164/F164-1,"nm")</f>
        <v>0.24812030075187974</v>
      </c>
      <c r="H165" s="47">
        <f t="shared" ref="H165" si="722">+IFERROR(H164/G164-1,"nm")</f>
        <v>-6.0240963855421659E-2</v>
      </c>
      <c r="I165" s="47">
        <f>+IFERROR(I164/H164-1,"nm")</f>
        <v>1.1538461538461497E-2</v>
      </c>
      <c r="J165" s="47">
        <f>+J166+J167</f>
        <v>4.2990246826131964E-2</v>
      </c>
      <c r="K165" s="47">
        <f t="shared" ref="K165:N165" si="723">+K166+K167</f>
        <v>4.2990246826131964E-2</v>
      </c>
      <c r="L165" s="47">
        <f t="shared" si="723"/>
        <v>4.2990246826131964E-2</v>
      </c>
      <c r="M165" s="47">
        <f t="shared" si="723"/>
        <v>4.2990246826131964E-2</v>
      </c>
      <c r="N165" s="47">
        <f t="shared" si="723"/>
        <v>4.2990246826131964E-2</v>
      </c>
    </row>
    <row r="166" spans="1:14" x14ac:dyDescent="0.25">
      <c r="A166" s="46" t="s">
        <v>133</v>
      </c>
      <c r="B166" s="47">
        <f t="shared" ref="B166:H166" si="724">+IFERROR(B164/B$21,"nm")</f>
        <v>3.5225618631732167E-2</v>
      </c>
      <c r="C166" s="47">
        <f t="shared" si="724"/>
        <v>3.4611216472500678E-2</v>
      </c>
      <c r="D166" s="47">
        <f t="shared" si="724"/>
        <v>3.5028916929547842E-2</v>
      </c>
      <c r="E166" s="47">
        <f t="shared" si="724"/>
        <v>4.0188488724335239E-2</v>
      </c>
      <c r="F166" s="47">
        <f t="shared" si="724"/>
        <v>4.1818639164884923E-2</v>
      </c>
      <c r="G166" s="47">
        <f t="shared" si="724"/>
        <v>5.7304611985639325E-2</v>
      </c>
      <c r="H166" s="47">
        <f t="shared" si="724"/>
        <v>4.5404272658478372E-2</v>
      </c>
      <c r="I166" s="47">
        <f>+IFERROR(I164/I$21,"nm")</f>
        <v>4.2990246826131964E-2</v>
      </c>
      <c r="J166" s="49">
        <f>+I166</f>
        <v>4.2990246826131964E-2</v>
      </c>
      <c r="K166" s="49">
        <f t="shared" ref="K166" si="725">+J166</f>
        <v>4.2990246826131964E-2</v>
      </c>
      <c r="L166" s="49">
        <f t="shared" ref="L166" si="726">+K166</f>
        <v>4.2990246826131964E-2</v>
      </c>
      <c r="M166" s="49">
        <f t="shared" ref="M166" si="727">+L166</f>
        <v>4.2990246826131964E-2</v>
      </c>
      <c r="N166" s="49">
        <f t="shared" ref="N166" si="728">+M166</f>
        <v>4.2990246826131964E-2</v>
      </c>
    </row>
    <row r="167" spans="1:14" x14ac:dyDescent="0.25">
      <c r="A167" s="43" t="str">
        <f>Historicals!A130</f>
        <v>Converse</v>
      </c>
      <c r="B167" s="43"/>
      <c r="C167" s="43"/>
      <c r="D167" s="43"/>
      <c r="E167" s="43"/>
      <c r="F167" s="43"/>
      <c r="G167" s="43"/>
      <c r="H167" s="43"/>
      <c r="I167" s="43"/>
      <c r="J167" s="39"/>
      <c r="K167" s="39"/>
      <c r="L167" s="39"/>
      <c r="M167" s="39"/>
      <c r="N167" s="39"/>
    </row>
    <row r="168" spans="1:14" x14ac:dyDescent="0.25">
      <c r="A168" s="9" t="s">
        <v>136</v>
      </c>
      <c r="B168" s="9">
        <f t="shared" ref="B168:I168" si="729">+SUM(B170+B174+B178)</f>
        <v>1982</v>
      </c>
      <c r="C168" s="9">
        <f t="shared" si="729"/>
        <v>1955</v>
      </c>
      <c r="D168" s="9">
        <f t="shared" si="729"/>
        <v>2042.0000000000002</v>
      </c>
      <c r="E168" s="9">
        <f t="shared" si="729"/>
        <v>1886</v>
      </c>
      <c r="F168" s="9">
        <f t="shared" si="729"/>
        <v>1906</v>
      </c>
      <c r="G168" s="9">
        <f t="shared" si="729"/>
        <v>1846</v>
      </c>
      <c r="H168" s="9">
        <f t="shared" si="729"/>
        <v>2205</v>
      </c>
      <c r="I168" s="9">
        <f t="shared" si="729"/>
        <v>2346</v>
      </c>
      <c r="J168" s="9">
        <f>+SUM(J170+J174+J178)</f>
        <v>2346</v>
      </c>
      <c r="K168" s="9">
        <f t="shared" ref="K168:N168" si="730">+SUM(K170+K174+K178)</f>
        <v>2346</v>
      </c>
      <c r="L168" s="9">
        <f t="shared" si="730"/>
        <v>2346</v>
      </c>
      <c r="M168" s="9">
        <f t="shared" si="730"/>
        <v>2346</v>
      </c>
      <c r="N168" s="9">
        <f t="shared" si="730"/>
        <v>2346</v>
      </c>
    </row>
    <row r="169" spans="1:14" x14ac:dyDescent="0.25">
      <c r="A169" s="44" t="s">
        <v>129</v>
      </c>
      <c r="B169" s="47" t="str">
        <f t="shared" ref="B169" si="731">+IFERROR(B168/A168-1,"nm")</f>
        <v>nm</v>
      </c>
      <c r="C169" s="47">
        <f t="shared" ref="C169" si="732">+IFERROR(C168/B168-1,"nm")</f>
        <v>-1.3622603430877955E-2</v>
      </c>
      <c r="D169" s="47">
        <f t="shared" ref="D169" si="733">+IFERROR(D168/C168-1,"nm")</f>
        <v>4.4501278772378638E-2</v>
      </c>
      <c r="E169" s="47">
        <f t="shared" ref="E169" si="734">+IFERROR(E168/D168-1,"nm")</f>
        <v>-7.6395690499510338E-2</v>
      </c>
      <c r="F169" s="47">
        <f t="shared" ref="F169" si="735">+IFERROR(F168/E168-1,"nm")</f>
        <v>1.0604453870625585E-2</v>
      </c>
      <c r="G169" s="47">
        <f t="shared" ref="G169" si="736">+IFERROR(G168/F168-1,"nm")</f>
        <v>-3.147953830010497E-2</v>
      </c>
      <c r="H169" s="47">
        <f t="shared" ref="H169" si="737">+IFERROR(H168/G168-1,"nm")</f>
        <v>0.19447453954496208</v>
      </c>
      <c r="I169" s="47">
        <f>+IFERROR(I168/H168-1,"nm")</f>
        <v>6.3945578231292544E-2</v>
      </c>
      <c r="J169" s="47">
        <f t="shared" ref="J169" si="738">+IFERROR(J168/I168-1,"nm")</f>
        <v>0</v>
      </c>
      <c r="K169" s="47">
        <f t="shared" ref="K169" si="739">+IFERROR(K168/J168-1,"nm")</f>
        <v>0</v>
      </c>
      <c r="L169" s="47">
        <f t="shared" ref="L169" si="740">+IFERROR(L168/K168-1,"nm")</f>
        <v>0</v>
      </c>
      <c r="M169" s="47">
        <f t="shared" ref="M169" si="741">+IFERROR(M168/L168-1,"nm")</f>
        <v>0</v>
      </c>
      <c r="N169" s="47">
        <f t="shared" ref="N169" si="742">+IFERROR(N168/M168-1,"nm")</f>
        <v>0</v>
      </c>
    </row>
    <row r="170" spans="1:14" x14ac:dyDescent="0.25">
      <c r="A170" s="45" t="s">
        <v>113</v>
      </c>
      <c r="B170" s="3">
        <f>Historicals!B131</f>
        <v>1760.3325047073859</v>
      </c>
      <c r="C170" s="3">
        <f>Historicals!C131</f>
        <v>1736.352193089273</v>
      </c>
      <c r="D170" s="3">
        <f>Historicals!D131</f>
        <v>1813.6220860809697</v>
      </c>
      <c r="E170" s="3">
        <f>Historicals!E131</f>
        <v>1675.0691745096517</v>
      </c>
      <c r="F170" s="3">
        <f>Historicals!F131</f>
        <v>1658</v>
      </c>
      <c r="G170" s="3">
        <f>Historicals!G131</f>
        <v>1642</v>
      </c>
      <c r="H170" s="3">
        <f>Historicals!H131</f>
        <v>1986</v>
      </c>
      <c r="I170" s="3">
        <f>Historicals!I131</f>
        <v>2094</v>
      </c>
      <c r="J170" s="3">
        <f>+I170*(1+J171)</f>
        <v>2094</v>
      </c>
      <c r="K170" s="3">
        <f t="shared" ref="K170" si="743">+J170*(1+K171)</f>
        <v>2094</v>
      </c>
      <c r="L170" s="3">
        <f t="shared" ref="L170" si="744">+K170*(1+L171)</f>
        <v>2094</v>
      </c>
      <c r="M170" s="3">
        <f t="shared" ref="M170" si="745">+L170*(1+M171)</f>
        <v>2094</v>
      </c>
      <c r="N170" s="3">
        <f t="shared" ref="N170" si="746">+M170*(1+N171)</f>
        <v>2094</v>
      </c>
    </row>
    <row r="171" spans="1:14" x14ac:dyDescent="0.25">
      <c r="A171" s="44" t="s">
        <v>129</v>
      </c>
      <c r="B171" s="47" t="str">
        <f t="shared" ref="B171" si="747">+IFERROR(B170/A170-1,"nm")</f>
        <v>nm</v>
      </c>
      <c r="C171" s="47">
        <f t="shared" ref="C171" si="748">+IFERROR(C170/B170-1,"nm")</f>
        <v>-1.3622603430877955E-2</v>
      </c>
      <c r="D171" s="47">
        <f t="shared" ref="D171" si="749">+IFERROR(D170/C170-1,"nm")</f>
        <v>4.4501278772378638E-2</v>
      </c>
      <c r="E171" s="47">
        <f t="shared" ref="E171" si="750">+IFERROR(E170/D170-1,"nm")</f>
        <v>-7.6395690499510338E-2</v>
      </c>
      <c r="F171" s="47">
        <f t="shared" ref="F171" si="751">+IFERROR(F170/E170-1,"nm")</f>
        <v>-1.0190131111838086E-2</v>
      </c>
      <c r="G171" s="47">
        <f t="shared" ref="G171" si="752">+IFERROR(G170/F170-1,"nm")</f>
        <v>-9.6501809408926498E-3</v>
      </c>
      <c r="H171" s="47">
        <f t="shared" ref="H171" si="753">+IFERROR(H170/G170-1,"nm")</f>
        <v>0.2095006090133984</v>
      </c>
      <c r="I171" s="47">
        <f>+IFERROR(I170/H170-1,"nm")</f>
        <v>5.4380664652567967E-2</v>
      </c>
      <c r="J171" s="47">
        <f>+J172+J173</f>
        <v>0</v>
      </c>
      <c r="K171" s="47">
        <f t="shared" ref="K171:N171" si="754">+K172+K173</f>
        <v>0</v>
      </c>
      <c r="L171" s="47">
        <f t="shared" si="754"/>
        <v>0</v>
      </c>
      <c r="M171" s="47">
        <f t="shared" si="754"/>
        <v>0</v>
      </c>
      <c r="N171" s="47">
        <f t="shared" si="754"/>
        <v>0</v>
      </c>
    </row>
    <row r="172" spans="1:14" x14ac:dyDescent="0.25">
      <c r="A172" s="44" t="s">
        <v>137</v>
      </c>
      <c r="B172" s="47">
        <f>+Historicals!B340</f>
        <v>0</v>
      </c>
      <c r="C172" s="47">
        <f>+Historicals!C340</f>
        <v>0</v>
      </c>
      <c r="D172" s="47">
        <f>+Historicals!D340</f>
        <v>0</v>
      </c>
      <c r="E172" s="47">
        <f>+Historicals!E340</f>
        <v>0</v>
      </c>
      <c r="F172" s="47">
        <f>+Historicals!F340</f>
        <v>0</v>
      </c>
      <c r="G172" s="47">
        <f>+Historicals!G340</f>
        <v>0</v>
      </c>
      <c r="H172" s="47">
        <f>+Historicals!H340</f>
        <v>0</v>
      </c>
      <c r="I172" s="47">
        <f>+Historicals!I340</f>
        <v>0</v>
      </c>
      <c r="J172" s="49">
        <v>0</v>
      </c>
      <c r="K172" s="49">
        <f t="shared" ref="K172:K173" si="755">+J172</f>
        <v>0</v>
      </c>
      <c r="L172" s="49">
        <f t="shared" ref="L172:L173" si="756">+K172</f>
        <v>0</v>
      </c>
      <c r="M172" s="49">
        <f t="shared" ref="M172:M173" si="757">+L172</f>
        <v>0</v>
      </c>
      <c r="N172" s="49">
        <f t="shared" ref="N172:N173" si="758">+M172</f>
        <v>0</v>
      </c>
    </row>
    <row r="173" spans="1:14" x14ac:dyDescent="0.25">
      <c r="A173" s="44" t="s">
        <v>138</v>
      </c>
      <c r="B173" s="47" t="str">
        <f t="shared" ref="B173:H173" si="759">+IFERROR(B171-B172,"nm")</f>
        <v>nm</v>
      </c>
      <c r="C173" s="47">
        <f t="shared" si="759"/>
        <v>-1.3622603430877955E-2</v>
      </c>
      <c r="D173" s="47">
        <f t="shared" si="759"/>
        <v>4.4501278772378638E-2</v>
      </c>
      <c r="E173" s="47">
        <f t="shared" si="759"/>
        <v>-7.6395690499510338E-2</v>
      </c>
      <c r="F173" s="47">
        <f t="shared" si="759"/>
        <v>-1.0190131111838086E-2</v>
      </c>
      <c r="G173" s="47">
        <f t="shared" si="759"/>
        <v>-9.6501809408926498E-3</v>
      </c>
      <c r="H173" s="47">
        <f t="shared" si="759"/>
        <v>0.2095006090133984</v>
      </c>
      <c r="I173" s="47">
        <f>+IFERROR(I171-I172,"nm")</f>
        <v>5.4380664652567967E-2</v>
      </c>
      <c r="J173" s="49">
        <v>0</v>
      </c>
      <c r="K173" s="49">
        <f t="shared" si="755"/>
        <v>0</v>
      </c>
      <c r="L173" s="49">
        <f t="shared" si="756"/>
        <v>0</v>
      </c>
      <c r="M173" s="49">
        <f t="shared" si="757"/>
        <v>0</v>
      </c>
      <c r="N173" s="49">
        <f t="shared" si="758"/>
        <v>0</v>
      </c>
    </row>
    <row r="174" spans="1:14" x14ac:dyDescent="0.25">
      <c r="A174" s="45" t="s">
        <v>114</v>
      </c>
      <c r="B174" s="3">
        <f>Historicals!B132</f>
        <v>99.690715723479826</v>
      </c>
      <c r="C174" s="3">
        <f>Historicals!C132</f>
        <v>98.332668637438474</v>
      </c>
      <c r="D174" s="3">
        <f>Historicals!D132</f>
        <v>102.70859813690505</v>
      </c>
      <c r="E174" s="3">
        <f>Historicals!E132</f>
        <v>94.862103861999472</v>
      </c>
      <c r="F174" s="3">
        <f>Historicals!F132</f>
        <v>118</v>
      </c>
      <c r="G174" s="3">
        <f>Historicals!G132</f>
        <v>89</v>
      </c>
      <c r="H174" s="3">
        <f>Historicals!H132</f>
        <v>104</v>
      </c>
      <c r="I174" s="3">
        <f>Historicals!I132</f>
        <v>103</v>
      </c>
      <c r="J174" s="3">
        <f>+I174*(1+J175)</f>
        <v>103</v>
      </c>
      <c r="K174" s="3">
        <f t="shared" ref="K174" si="760">+J174*(1+K175)</f>
        <v>103</v>
      </c>
      <c r="L174" s="3">
        <f t="shared" ref="L174" si="761">+K174*(1+L175)</f>
        <v>103</v>
      </c>
      <c r="M174" s="3">
        <f t="shared" ref="M174" si="762">+L174*(1+M175)</f>
        <v>103</v>
      </c>
      <c r="N174" s="3">
        <f t="shared" ref="N174" si="763">+M174*(1+N175)</f>
        <v>103</v>
      </c>
    </row>
    <row r="175" spans="1:14" x14ac:dyDescent="0.25">
      <c r="A175" s="44" t="s">
        <v>129</v>
      </c>
      <c r="B175" s="47" t="str">
        <f t="shared" ref="B175" si="764">+IFERROR(B174/A174-1,"nm")</f>
        <v>nm</v>
      </c>
      <c r="C175" s="47">
        <f t="shared" ref="C175" si="765">+IFERROR(C174/B174-1,"nm")</f>
        <v>-1.3622603430877955E-2</v>
      </c>
      <c r="D175" s="47">
        <f t="shared" ref="D175" si="766">+IFERROR(D174/C174-1,"nm")</f>
        <v>4.4501278772378638E-2</v>
      </c>
      <c r="E175" s="47">
        <f t="shared" ref="E175" si="767">+IFERROR(E174/D174-1,"nm")</f>
        <v>-7.6395690499510338E-2</v>
      </c>
      <c r="F175" s="47">
        <f t="shared" ref="F175" si="768">+IFERROR(F174/E174-1,"nm")</f>
        <v>0.24391084738812396</v>
      </c>
      <c r="G175" s="47">
        <f t="shared" ref="G175" si="769">+IFERROR(G174/F174-1,"nm")</f>
        <v>-0.24576271186440679</v>
      </c>
      <c r="H175" s="47">
        <f t="shared" ref="H175" si="770">+IFERROR(H174/G174-1,"nm")</f>
        <v>0.1685393258426966</v>
      </c>
      <c r="I175" s="47">
        <f>+IFERROR(I174/H174-1,"nm")</f>
        <v>-9.6153846153845812E-3</v>
      </c>
      <c r="J175" s="47">
        <f>+J176+J177</f>
        <v>0</v>
      </c>
      <c r="K175" s="47">
        <f t="shared" ref="K175:N175" si="771">+K176+K177</f>
        <v>0</v>
      </c>
      <c r="L175" s="47">
        <f t="shared" si="771"/>
        <v>0</v>
      </c>
      <c r="M175" s="47">
        <f t="shared" si="771"/>
        <v>0</v>
      </c>
      <c r="N175" s="47">
        <f t="shared" si="771"/>
        <v>0</v>
      </c>
    </row>
    <row r="176" spans="1:14" x14ac:dyDescent="0.25">
      <c r="A176" s="44" t="s">
        <v>137</v>
      </c>
      <c r="B176" s="47">
        <f>+Historicals!B344</f>
        <v>0</v>
      </c>
      <c r="C176" s="47">
        <f>+Historicals!C344</f>
        <v>0</v>
      </c>
      <c r="D176" s="47">
        <f>+Historicals!D344</f>
        <v>0</v>
      </c>
      <c r="E176" s="47">
        <f>+Historicals!E344</f>
        <v>0</v>
      </c>
      <c r="F176" s="47">
        <f>+Historicals!F344</f>
        <v>0</v>
      </c>
      <c r="G176" s="47">
        <f>+Historicals!G344</f>
        <v>0</v>
      </c>
      <c r="H176" s="47">
        <f>+Historicals!H344</f>
        <v>0</v>
      </c>
      <c r="I176" s="47">
        <f>+Historicals!I344</f>
        <v>0</v>
      </c>
      <c r="J176" s="49">
        <v>0</v>
      </c>
      <c r="K176" s="49">
        <f t="shared" ref="K176:K177" si="772">+J176</f>
        <v>0</v>
      </c>
      <c r="L176" s="49">
        <f t="shared" ref="L176:L177" si="773">+K176</f>
        <v>0</v>
      </c>
      <c r="M176" s="49">
        <f t="shared" ref="M176:M177" si="774">+L176</f>
        <v>0</v>
      </c>
      <c r="N176" s="49">
        <f t="shared" ref="N176:N177" si="775">+M176</f>
        <v>0</v>
      </c>
    </row>
    <row r="177" spans="1:14" x14ac:dyDescent="0.25">
      <c r="A177" s="44" t="s">
        <v>138</v>
      </c>
      <c r="B177" s="47" t="str">
        <f t="shared" ref="B177:H177" si="776">+IFERROR(B175-B176,"nm")</f>
        <v>nm</v>
      </c>
      <c r="C177" s="47">
        <f t="shared" si="776"/>
        <v>-1.3622603430877955E-2</v>
      </c>
      <c r="D177" s="47">
        <f t="shared" si="776"/>
        <v>4.4501278772378638E-2</v>
      </c>
      <c r="E177" s="47">
        <f t="shared" si="776"/>
        <v>-7.6395690499510338E-2</v>
      </c>
      <c r="F177" s="47">
        <f t="shared" si="776"/>
        <v>0.24391084738812396</v>
      </c>
      <c r="G177" s="47">
        <f t="shared" si="776"/>
        <v>-0.24576271186440679</v>
      </c>
      <c r="H177" s="47">
        <f t="shared" si="776"/>
        <v>0.1685393258426966</v>
      </c>
      <c r="I177" s="47">
        <f>+IFERROR(I175-I176,"nm")</f>
        <v>-9.6153846153845812E-3</v>
      </c>
      <c r="J177" s="49">
        <v>0</v>
      </c>
      <c r="K177" s="49">
        <f t="shared" si="772"/>
        <v>0</v>
      </c>
      <c r="L177" s="49">
        <f t="shared" si="773"/>
        <v>0</v>
      </c>
      <c r="M177" s="49">
        <f t="shared" si="774"/>
        <v>0</v>
      </c>
      <c r="N177" s="49">
        <f t="shared" si="775"/>
        <v>0</v>
      </c>
    </row>
    <row r="178" spans="1:14" x14ac:dyDescent="0.25">
      <c r="A178" s="45" t="s">
        <v>157</v>
      </c>
      <c r="B178" s="3">
        <f>+(Historicals!B133+Historicals!B134)</f>
        <v>121.97677956913446</v>
      </c>
      <c r="C178" s="3">
        <f>+(Historicals!C133+Historicals!C134)</f>
        <v>120.31513827328854</v>
      </c>
      <c r="D178" s="3">
        <f>+(Historicals!D133+Historicals!D134)</f>
        <v>125.66931578212542</v>
      </c>
      <c r="E178" s="3">
        <f>+(Historicals!E133+Historicals!E134)</f>
        <v>116.06872162834895</v>
      </c>
      <c r="F178" s="3">
        <f>+(Historicals!F133+Historicals!F134)</f>
        <v>130</v>
      </c>
      <c r="G178" s="3">
        <f>+(Historicals!G133+Historicals!G134)</f>
        <v>115</v>
      </c>
      <c r="H178" s="3">
        <f>+(Historicals!H133+Historicals!H134)</f>
        <v>115</v>
      </c>
      <c r="I178" s="3">
        <f>+(Historicals!I133+Historicals!I134)</f>
        <v>149</v>
      </c>
      <c r="J178" s="3">
        <f>+I178*(1+J179)</f>
        <v>149</v>
      </c>
      <c r="K178" s="3">
        <f t="shared" ref="K178" si="777">+J178*(1+K179)</f>
        <v>149</v>
      </c>
      <c r="L178" s="3">
        <f t="shared" ref="L178" si="778">+K178*(1+L179)</f>
        <v>149</v>
      </c>
      <c r="M178" s="3">
        <f t="shared" ref="M178" si="779">+L178*(1+M179)</f>
        <v>149</v>
      </c>
      <c r="N178" s="3">
        <f t="shared" ref="N178" si="780">+M178*(1+N179)</f>
        <v>149</v>
      </c>
    </row>
    <row r="179" spans="1:14" x14ac:dyDescent="0.25">
      <c r="A179" s="44" t="s">
        <v>129</v>
      </c>
      <c r="B179" s="47" t="str">
        <f t="shared" ref="B179" si="781">+IFERROR(B178/A178-1,"nm")</f>
        <v>nm</v>
      </c>
      <c r="C179" s="47">
        <f t="shared" ref="C179" si="782">+IFERROR(C178/B178-1,"nm")</f>
        <v>-1.3622603430877844E-2</v>
      </c>
      <c r="D179" s="47">
        <f t="shared" ref="D179" si="783">+IFERROR(D178/C178-1,"nm")</f>
        <v>4.4501278772378638E-2</v>
      </c>
      <c r="E179" s="47">
        <f t="shared" ref="E179" si="784">+IFERROR(E178/D178-1,"nm")</f>
        <v>-7.6395690499510227E-2</v>
      </c>
      <c r="F179" s="47">
        <f t="shared" ref="F179" si="785">+IFERROR(F178/E178-1,"nm")</f>
        <v>0.12002612052762052</v>
      </c>
      <c r="G179" s="47">
        <f t="shared" ref="G179" si="786">+IFERROR(G178/F178-1,"nm")</f>
        <v>-0.11538461538461542</v>
      </c>
      <c r="H179" s="47">
        <f t="shared" ref="H179" si="787">+IFERROR(H178/G178-1,"nm")</f>
        <v>0</v>
      </c>
      <c r="I179" s="47">
        <f>+IFERROR(I178/H178-1,"nm")</f>
        <v>0.29565217391304355</v>
      </c>
      <c r="J179" s="47">
        <f>+J180+J181</f>
        <v>0</v>
      </c>
      <c r="K179" s="47">
        <f t="shared" ref="K179:N179" si="788">+K180+K181</f>
        <v>0</v>
      </c>
      <c r="L179" s="47">
        <f t="shared" si="788"/>
        <v>0</v>
      </c>
      <c r="M179" s="47">
        <f t="shared" si="788"/>
        <v>0</v>
      </c>
      <c r="N179" s="47">
        <f t="shared" si="788"/>
        <v>0</v>
      </c>
    </row>
    <row r="180" spans="1:14" x14ac:dyDescent="0.25">
      <c r="A180" s="44" t="s">
        <v>137</v>
      </c>
      <c r="B180" s="47">
        <f>+Historicals!B342</f>
        <v>0</v>
      </c>
      <c r="C180" s="47">
        <f>+Historicals!C342</f>
        <v>0</v>
      </c>
      <c r="D180" s="47">
        <f>+Historicals!D342</f>
        <v>0</v>
      </c>
      <c r="E180" s="47">
        <f>+Historicals!E342</f>
        <v>0</v>
      </c>
      <c r="F180" s="47">
        <f>+Historicals!F342</f>
        <v>0</v>
      </c>
      <c r="G180" s="47">
        <f>+Historicals!G342</f>
        <v>0</v>
      </c>
      <c r="H180" s="47">
        <f>+Historicals!H342</f>
        <v>0</v>
      </c>
      <c r="I180" s="47">
        <f>+Historicals!I342</f>
        <v>0</v>
      </c>
      <c r="J180" s="49">
        <v>0</v>
      </c>
      <c r="K180" s="49">
        <f t="shared" ref="K180:K181" si="789">+J180</f>
        <v>0</v>
      </c>
      <c r="L180" s="49">
        <f t="shared" ref="L180:L181" si="790">+K180</f>
        <v>0</v>
      </c>
      <c r="M180" s="49">
        <f t="shared" ref="M180:M181" si="791">+L180</f>
        <v>0</v>
      </c>
      <c r="N180" s="49">
        <f t="shared" ref="N180:N181" si="792">+M180</f>
        <v>0</v>
      </c>
    </row>
    <row r="181" spans="1:14" x14ac:dyDescent="0.25">
      <c r="A181" s="44" t="s">
        <v>138</v>
      </c>
      <c r="B181" s="47" t="str">
        <f t="shared" ref="B181:H181" si="793">+IFERROR(B179-B180,"nm")</f>
        <v>nm</v>
      </c>
      <c r="C181" s="47">
        <f t="shared" si="793"/>
        <v>-1.3622603430877844E-2</v>
      </c>
      <c r="D181" s="47">
        <f t="shared" si="793"/>
        <v>4.4501278772378638E-2</v>
      </c>
      <c r="E181" s="47">
        <f t="shared" si="793"/>
        <v>-7.6395690499510227E-2</v>
      </c>
      <c r="F181" s="47">
        <f t="shared" si="793"/>
        <v>0.12002612052762052</v>
      </c>
      <c r="G181" s="47">
        <f t="shared" si="793"/>
        <v>-0.11538461538461542</v>
      </c>
      <c r="H181" s="47">
        <f t="shared" si="793"/>
        <v>0</v>
      </c>
      <c r="I181" s="47">
        <f>+IFERROR(I179-I180,"nm")</f>
        <v>0.29565217391304355</v>
      </c>
      <c r="J181" s="49">
        <v>0</v>
      </c>
      <c r="K181" s="49">
        <f t="shared" si="789"/>
        <v>0</v>
      </c>
      <c r="L181" s="49">
        <f t="shared" si="790"/>
        <v>0</v>
      </c>
      <c r="M181" s="49">
        <f t="shared" si="791"/>
        <v>0</v>
      </c>
      <c r="N181" s="49">
        <f t="shared" si="792"/>
        <v>0</v>
      </c>
    </row>
    <row r="182" spans="1:14" x14ac:dyDescent="0.25">
      <c r="A182" s="9" t="s">
        <v>130</v>
      </c>
      <c r="B182" s="48">
        <f t="shared" ref="B182:H182" si="794">+B189+B185</f>
        <v>535</v>
      </c>
      <c r="C182" s="48">
        <f t="shared" si="794"/>
        <v>514</v>
      </c>
      <c r="D182" s="48">
        <f t="shared" si="794"/>
        <v>505</v>
      </c>
      <c r="E182" s="48">
        <f t="shared" si="794"/>
        <v>343</v>
      </c>
      <c r="F182" s="48">
        <f t="shared" si="794"/>
        <v>334</v>
      </c>
      <c r="G182" s="48">
        <f t="shared" si="794"/>
        <v>322</v>
      </c>
      <c r="H182" s="48">
        <f t="shared" si="794"/>
        <v>569</v>
      </c>
      <c r="I182" s="48">
        <f>+I189+I185</f>
        <v>691</v>
      </c>
      <c r="J182" s="48">
        <f>+J168*J184</f>
        <v>88.328120743202746</v>
      </c>
      <c r="K182" s="48">
        <f t="shared" ref="K182:N182" si="795">+K168*K184</f>
        <v>88.328120743202746</v>
      </c>
      <c r="L182" s="48">
        <f t="shared" si="795"/>
        <v>88.328120743202746</v>
      </c>
      <c r="M182" s="48">
        <f t="shared" si="795"/>
        <v>88.328120743202746</v>
      </c>
      <c r="N182" s="48">
        <f t="shared" si="795"/>
        <v>88.328120743202746</v>
      </c>
    </row>
    <row r="183" spans="1:14" x14ac:dyDescent="0.25">
      <c r="A183" s="46" t="s">
        <v>129</v>
      </c>
      <c r="B183" s="47" t="str">
        <f t="shared" ref="B183" si="796">+IFERROR(B182/A182-1,"nm")</f>
        <v>nm</v>
      </c>
      <c r="C183" s="47">
        <f t="shared" ref="C183" si="797">+IFERROR(C182/B182-1,"nm")</f>
        <v>-3.9252336448598157E-2</v>
      </c>
      <c r="D183" s="47">
        <f t="shared" ref="D183" si="798">+IFERROR(D182/C182-1,"nm")</f>
        <v>-1.7509727626459193E-2</v>
      </c>
      <c r="E183" s="47">
        <f t="shared" ref="E183" si="799">+IFERROR(E182/D182-1,"nm")</f>
        <v>-0.32079207920792074</v>
      </c>
      <c r="F183" s="47">
        <f t="shared" ref="F183" si="800">+IFERROR(F182/E182-1,"nm")</f>
        <v>-2.6239067055393583E-2</v>
      </c>
      <c r="G183" s="47">
        <f t="shared" ref="G183" si="801">+IFERROR(G182/F182-1,"nm")</f>
        <v>-3.59281437125748E-2</v>
      </c>
      <c r="H183" s="47">
        <f t="shared" ref="H183" si="802">+IFERROR(H182/G182-1,"nm")</f>
        <v>0.76708074534161486</v>
      </c>
      <c r="I183" s="47">
        <f>+IFERROR(I182/H182-1,"nm")</f>
        <v>0.21441124780316345</v>
      </c>
      <c r="J183" s="47">
        <f t="shared" ref="J183" si="803">+IFERROR(J182/I182-1,"nm")</f>
        <v>-0.8721734866234403</v>
      </c>
      <c r="K183" s="47">
        <f t="shared" ref="K183" si="804">+IFERROR(K182/J182-1,"nm")</f>
        <v>0</v>
      </c>
      <c r="L183" s="47">
        <f t="shared" ref="L183" si="805">+IFERROR(L182/K182-1,"nm")</f>
        <v>0</v>
      </c>
      <c r="M183" s="47">
        <f t="shared" ref="M183" si="806">+IFERROR(M182/L182-1,"nm")</f>
        <v>0</v>
      </c>
      <c r="N183" s="47">
        <f t="shared" ref="N183" si="807">+IFERROR(N182/M182-1,"nm")</f>
        <v>0</v>
      </c>
    </row>
    <row r="184" spans="1:14" x14ac:dyDescent="0.25">
      <c r="A184" s="46" t="s">
        <v>131</v>
      </c>
      <c r="B184" s="47">
        <f t="shared" ref="B184:H184" si="808">+IFERROR(B182/B$21,"nm")</f>
        <v>3.8937409024745268E-2</v>
      </c>
      <c r="C184" s="47">
        <f t="shared" si="808"/>
        <v>3.4814413438092655E-2</v>
      </c>
      <c r="D184" s="47">
        <f t="shared" si="808"/>
        <v>3.3188748685594113E-2</v>
      </c>
      <c r="E184" s="47">
        <f t="shared" si="808"/>
        <v>2.3089868731066981E-2</v>
      </c>
      <c r="F184" s="47">
        <f t="shared" si="808"/>
        <v>2.100364733995724E-2</v>
      </c>
      <c r="G184" s="47">
        <f t="shared" si="808"/>
        <v>2.2231427782380558E-2</v>
      </c>
      <c r="H184" s="47">
        <f t="shared" si="808"/>
        <v>3.3121834798300248E-2</v>
      </c>
      <c r="I184" s="47">
        <f>+IFERROR(I182/I$21,"nm")</f>
        <v>3.7650520350896312E-2</v>
      </c>
      <c r="J184" s="49">
        <f>+I184</f>
        <v>3.7650520350896312E-2</v>
      </c>
      <c r="K184" s="49">
        <f t="shared" ref="K184" si="809">+J184</f>
        <v>3.7650520350896312E-2</v>
      </c>
      <c r="L184" s="49">
        <f t="shared" ref="L184" si="810">+K184</f>
        <v>3.7650520350896312E-2</v>
      </c>
      <c r="M184" s="49">
        <f t="shared" ref="M184" si="811">+L184</f>
        <v>3.7650520350896312E-2</v>
      </c>
      <c r="N184" s="49">
        <f t="shared" ref="N184" si="812">+M184</f>
        <v>3.7650520350896312E-2</v>
      </c>
    </row>
    <row r="185" spans="1:14" x14ac:dyDescent="0.25">
      <c r="A185" s="9" t="s">
        <v>132</v>
      </c>
      <c r="B185" s="9">
        <f>Historicals!B178</f>
        <v>18</v>
      </c>
      <c r="C185" s="9">
        <f>Historicals!C178</f>
        <v>27</v>
      </c>
      <c r="D185" s="9">
        <f>Historicals!D178</f>
        <v>28</v>
      </c>
      <c r="E185" s="9">
        <f>Historicals!E178</f>
        <v>33</v>
      </c>
      <c r="F185" s="9">
        <f>Historicals!F178</f>
        <v>31</v>
      </c>
      <c r="G185" s="9">
        <f>Historicals!G178</f>
        <v>25</v>
      </c>
      <c r="H185" s="9">
        <f>Historicals!H178</f>
        <v>26</v>
      </c>
      <c r="I185" s="9">
        <f>Historicals!I178</f>
        <v>22</v>
      </c>
      <c r="J185" s="48">
        <f>+J188*J195</f>
        <v>2.812183294284313</v>
      </c>
      <c r="K185" s="48">
        <f t="shared" ref="K185:N185" si="813">+K188*K195</f>
        <v>2.812183294284313</v>
      </c>
      <c r="L185" s="48">
        <f t="shared" si="813"/>
        <v>2.812183294284313</v>
      </c>
      <c r="M185" s="48">
        <f t="shared" si="813"/>
        <v>2.812183294284313</v>
      </c>
      <c r="N185" s="48">
        <f t="shared" si="813"/>
        <v>2.812183294284313</v>
      </c>
    </row>
    <row r="186" spans="1:14" x14ac:dyDescent="0.25">
      <c r="A186" s="46" t="s">
        <v>129</v>
      </c>
      <c r="B186" s="47" t="str">
        <f t="shared" ref="B186" si="814">+IFERROR(B185/A185-1,"nm")</f>
        <v>nm</v>
      </c>
      <c r="C186" s="47">
        <f t="shared" ref="C186" si="815">+IFERROR(C185/B185-1,"nm")</f>
        <v>0.5</v>
      </c>
      <c r="D186" s="47">
        <f t="shared" ref="D186" si="816">+IFERROR(D185/C185-1,"nm")</f>
        <v>3.7037037037036979E-2</v>
      </c>
      <c r="E186" s="47">
        <f t="shared" ref="E186" si="817">+IFERROR(E185/D185-1,"nm")</f>
        <v>0.1785714285714286</v>
      </c>
      <c r="F186" s="47">
        <f t="shared" ref="F186" si="818">+IFERROR(F185/E185-1,"nm")</f>
        <v>-6.0606060606060552E-2</v>
      </c>
      <c r="G186" s="47">
        <f t="shared" ref="G186" si="819">+IFERROR(G185/F185-1,"nm")</f>
        <v>-0.19354838709677424</v>
      </c>
      <c r="H186" s="47">
        <f t="shared" ref="H186" si="820">+IFERROR(H185/G185-1,"nm")</f>
        <v>4.0000000000000036E-2</v>
      </c>
      <c r="I186" s="47">
        <f>+IFERROR(I185/H185-1,"nm")</f>
        <v>-0.15384615384615385</v>
      </c>
      <c r="J186" s="47">
        <f t="shared" ref="J186" si="821">+IFERROR(J185/I185-1,"nm")</f>
        <v>-0.8721734866234403</v>
      </c>
      <c r="K186" s="47">
        <f t="shared" ref="K186" si="822">+IFERROR(K185/J185-1,"nm")</f>
        <v>0</v>
      </c>
      <c r="L186" s="47">
        <f t="shared" ref="L186" si="823">+IFERROR(L185/K185-1,"nm")</f>
        <v>0</v>
      </c>
      <c r="M186" s="47">
        <f t="shared" ref="M186" si="824">+IFERROR(M185/L185-1,"nm")</f>
        <v>0</v>
      </c>
      <c r="N186" s="47">
        <f t="shared" ref="N186" si="825">+IFERROR(N185/M185-1,"nm")</f>
        <v>0</v>
      </c>
    </row>
    <row r="187" spans="1:14" x14ac:dyDescent="0.25">
      <c r="A187" s="46" t="s">
        <v>133</v>
      </c>
      <c r="B187" s="47">
        <f t="shared" ref="B187:H187" si="826">+IFERROR(B185/B$21,"nm")</f>
        <v>1.3100436681222707E-3</v>
      </c>
      <c r="C187" s="47">
        <f t="shared" si="826"/>
        <v>1.8287726903278244E-3</v>
      </c>
      <c r="D187" s="47">
        <f t="shared" si="826"/>
        <v>1.840168243953733E-3</v>
      </c>
      <c r="E187" s="47">
        <f t="shared" si="826"/>
        <v>2.2214742510939076E-3</v>
      </c>
      <c r="F187" s="47">
        <f t="shared" si="826"/>
        <v>1.949440321972079E-3</v>
      </c>
      <c r="G187" s="47">
        <f t="shared" si="826"/>
        <v>1.7260425296879314E-3</v>
      </c>
      <c r="H187" s="47">
        <f t="shared" si="826"/>
        <v>1.5134757552826125E-3</v>
      </c>
      <c r="I187" s="47">
        <f>+IFERROR(I185/I$21,"nm")</f>
        <v>1.1987141066855556E-3</v>
      </c>
      <c r="J187" s="47">
        <f t="shared" ref="J187:N187" si="827">+IFERROR(J185/J$21,"nm")</f>
        <v>1.5322744479291195E-4</v>
      </c>
      <c r="K187" s="47">
        <f t="shared" si="827"/>
        <v>1.5322744479291195E-4</v>
      </c>
      <c r="L187" s="47">
        <f t="shared" si="827"/>
        <v>1.5322744479291195E-4</v>
      </c>
      <c r="M187" s="47">
        <f t="shared" si="827"/>
        <v>1.5322744479291195E-4</v>
      </c>
      <c r="N187" s="47">
        <f t="shared" si="827"/>
        <v>1.5322744479291195E-4</v>
      </c>
    </row>
    <row r="188" spans="1:14" x14ac:dyDescent="0.25">
      <c r="A188" s="46" t="s">
        <v>142</v>
      </c>
      <c r="B188" s="47">
        <f t="shared" ref="B188:H188" si="828">+IFERROR(B185/B195,"nm")</f>
        <v>0.14754098360655737</v>
      </c>
      <c r="C188" s="47">
        <f t="shared" si="828"/>
        <v>0.216</v>
      </c>
      <c r="D188" s="47">
        <f t="shared" si="828"/>
        <v>0.224</v>
      </c>
      <c r="E188" s="47">
        <f t="shared" si="828"/>
        <v>0.28695652173913044</v>
      </c>
      <c r="F188" s="47">
        <f t="shared" si="828"/>
        <v>0.31</v>
      </c>
      <c r="G188" s="47">
        <f t="shared" si="828"/>
        <v>0.3125</v>
      </c>
      <c r="H188" s="47">
        <f t="shared" si="828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" si="829">+J188</f>
        <v>0.44897959183673469</v>
      </c>
      <c r="L188" s="49">
        <f t="shared" ref="L188" si="830">+K188</f>
        <v>0.44897959183673469</v>
      </c>
      <c r="M188" s="49">
        <f t="shared" ref="M188" si="831">+L188</f>
        <v>0.44897959183673469</v>
      </c>
      <c r="N188" s="49">
        <f t="shared" ref="N188" si="832">+M188</f>
        <v>0.44897959183673469</v>
      </c>
    </row>
    <row r="189" spans="1:14" x14ac:dyDescent="0.25">
      <c r="A189" s="9" t="s">
        <v>134</v>
      </c>
      <c r="B189" s="9">
        <f>Historicals!B145</f>
        <v>517</v>
      </c>
      <c r="C189" s="9">
        <f>Historicals!C145</f>
        <v>487</v>
      </c>
      <c r="D189" s="9">
        <f>Historicals!D145</f>
        <v>477</v>
      </c>
      <c r="E189" s="9">
        <f>Historicals!E145</f>
        <v>310</v>
      </c>
      <c r="F189" s="9">
        <f>Historicals!F145</f>
        <v>303</v>
      </c>
      <c r="G189" s="9">
        <f>Historicals!G145</f>
        <v>297</v>
      </c>
      <c r="H189" s="9">
        <f>Historicals!H145</f>
        <v>543</v>
      </c>
      <c r="I189" s="9">
        <f>Historicals!I145</f>
        <v>669</v>
      </c>
      <c r="J189" s="9">
        <f>+J182-J185</f>
        <v>85.515937448918436</v>
      </c>
      <c r="K189" s="9">
        <f t="shared" ref="K189:N189" si="833">+K182-K185</f>
        <v>85.515937448918436</v>
      </c>
      <c r="L189" s="9">
        <f t="shared" si="833"/>
        <v>85.515937448918436</v>
      </c>
      <c r="M189" s="9">
        <f t="shared" si="833"/>
        <v>85.515937448918436</v>
      </c>
      <c r="N189" s="9">
        <f t="shared" si="833"/>
        <v>85.515937448918436</v>
      </c>
    </row>
    <row r="190" spans="1:14" x14ac:dyDescent="0.25">
      <c r="A190" s="46" t="s">
        <v>129</v>
      </c>
      <c r="B190" s="47" t="str">
        <f t="shared" ref="B190" si="834">+IFERROR(B189/A189-1,"nm")</f>
        <v>nm</v>
      </c>
      <c r="C190" s="47">
        <f t="shared" ref="C190" si="835">+IFERROR(C189/B189-1,"nm")</f>
        <v>-5.8027079303675011E-2</v>
      </c>
      <c r="D190" s="47">
        <f t="shared" ref="D190" si="836">+IFERROR(D189/C189-1,"nm")</f>
        <v>-2.0533880903490731E-2</v>
      </c>
      <c r="E190" s="47">
        <f t="shared" ref="E190" si="837">+IFERROR(E189/D189-1,"nm")</f>
        <v>-0.35010482180293501</v>
      </c>
      <c r="F190" s="47">
        <f t="shared" ref="F190" si="838">+IFERROR(F189/E189-1,"nm")</f>
        <v>-2.2580645161290325E-2</v>
      </c>
      <c r="G190" s="47">
        <f t="shared" ref="G190" si="839">+IFERROR(G189/F189-1,"nm")</f>
        <v>-1.980198019801982E-2</v>
      </c>
      <c r="H190" s="47">
        <f t="shared" ref="H190" si="840">+IFERROR(H189/G189-1,"nm")</f>
        <v>0.82828282828282829</v>
      </c>
      <c r="I190" s="47">
        <f>+IFERROR(I189/H189-1,"nm")</f>
        <v>0.2320441988950277</v>
      </c>
      <c r="J190" s="47">
        <f t="shared" ref="J190" si="841">+IFERROR(J189/I189-1,"nm")</f>
        <v>-0.8721734866234403</v>
      </c>
      <c r="K190" s="47">
        <f t="shared" ref="K190" si="842">+IFERROR(K189/J189-1,"nm")</f>
        <v>0</v>
      </c>
      <c r="L190" s="47">
        <f t="shared" ref="L190" si="843">+IFERROR(L189/K189-1,"nm")</f>
        <v>0</v>
      </c>
      <c r="M190" s="47">
        <f t="shared" ref="M190" si="844">+IFERROR(M189/L189-1,"nm")</f>
        <v>0</v>
      </c>
      <c r="N190" s="47">
        <f t="shared" ref="N190" si="845">+IFERROR(N189/M189-1,"nm")</f>
        <v>0</v>
      </c>
    </row>
    <row r="191" spans="1:14" x14ac:dyDescent="0.25">
      <c r="A191" s="46" t="s">
        <v>131</v>
      </c>
      <c r="B191" s="47">
        <f t="shared" ref="B191:H191" si="846">+IFERROR(B189/B$21,"nm")</f>
        <v>3.7627365356622998E-2</v>
      </c>
      <c r="C191" s="47">
        <f t="shared" si="846"/>
        <v>3.2985640747764833E-2</v>
      </c>
      <c r="D191" s="47">
        <f t="shared" si="846"/>
        <v>3.1348580441640378E-2</v>
      </c>
      <c r="E191" s="47">
        <f t="shared" si="846"/>
        <v>2.0868394479973074E-2</v>
      </c>
      <c r="F191" s="47">
        <f t="shared" si="846"/>
        <v>1.9054207017985159E-2</v>
      </c>
      <c r="G191" s="47">
        <f t="shared" si="846"/>
        <v>2.0505385252692625E-2</v>
      </c>
      <c r="H191" s="47">
        <f t="shared" si="846"/>
        <v>3.1608359043017641E-2</v>
      </c>
      <c r="I191" s="47">
        <f>+IFERROR(I189/I$21,"nm")</f>
        <v>3.6451806244210759E-2</v>
      </c>
      <c r="J191" s="47">
        <f t="shared" ref="J191:N191" si="847">+IFERROR(J189/J$21,"nm")</f>
        <v>4.6595072984753688E-3</v>
      </c>
      <c r="K191" s="47">
        <f t="shared" si="847"/>
        <v>4.6595072984753688E-3</v>
      </c>
      <c r="L191" s="47">
        <f t="shared" si="847"/>
        <v>4.6595072984753688E-3</v>
      </c>
      <c r="M191" s="47">
        <f t="shared" si="847"/>
        <v>4.6595072984753688E-3</v>
      </c>
      <c r="N191" s="47">
        <f t="shared" si="847"/>
        <v>4.6595072984753688E-3</v>
      </c>
    </row>
    <row r="192" spans="1:14" x14ac:dyDescent="0.25">
      <c r="A192" s="9" t="s">
        <v>135</v>
      </c>
      <c r="B192" s="9">
        <f>Historicals!B167</f>
        <v>0</v>
      </c>
      <c r="C192" s="9">
        <f>Historicals!C167</f>
        <v>0</v>
      </c>
      <c r="D192" s="9">
        <f>Historicals!D167</f>
        <v>0</v>
      </c>
      <c r="E192" s="9">
        <f>Historicals!E167</f>
        <v>22</v>
      </c>
      <c r="F192" s="9">
        <f>Historicals!F167</f>
        <v>18</v>
      </c>
      <c r="G192" s="9">
        <f>Historicals!G167</f>
        <v>12</v>
      </c>
      <c r="H192" s="9">
        <f>Historicals!H167</f>
        <v>7</v>
      </c>
      <c r="I192" s="9">
        <f>Historicals!I167</f>
        <v>9</v>
      </c>
      <c r="J192" s="48">
        <f>+J168*J194</f>
        <v>1.1504386203890373</v>
      </c>
      <c r="K192" s="48">
        <f t="shared" ref="K192:N192" si="848">+K168*K194</f>
        <v>1.1504386203890373</v>
      </c>
      <c r="L192" s="48">
        <f t="shared" si="848"/>
        <v>1.1504386203890373</v>
      </c>
      <c r="M192" s="48">
        <f t="shared" si="848"/>
        <v>1.1504386203890373</v>
      </c>
      <c r="N192" s="48">
        <f t="shared" si="848"/>
        <v>1.1504386203890373</v>
      </c>
    </row>
    <row r="193" spans="1:14" x14ac:dyDescent="0.25">
      <c r="A193" s="46" t="s">
        <v>129</v>
      </c>
      <c r="B193" s="47" t="str">
        <f t="shared" ref="B193" si="849">+IFERROR(B192/A192-1,"nm")</f>
        <v>nm</v>
      </c>
      <c r="C193" s="47" t="str">
        <f t="shared" ref="C193" si="850">+IFERROR(C192/B192-1,"nm")</f>
        <v>nm</v>
      </c>
      <c r="D193" s="47" t="str">
        <f t="shared" ref="D193" si="851">+IFERROR(D192/C192-1,"nm")</f>
        <v>nm</v>
      </c>
      <c r="E193" s="47" t="str">
        <f t="shared" ref="E193" si="852">+IFERROR(E192/D192-1,"nm")</f>
        <v>nm</v>
      </c>
      <c r="F193" s="47">
        <f t="shared" ref="F193" si="853">+IFERROR(F192/E192-1,"nm")</f>
        <v>-0.18181818181818177</v>
      </c>
      <c r="G193" s="47">
        <f t="shared" ref="G193" si="854">+IFERROR(G192/F192-1,"nm")</f>
        <v>-0.33333333333333337</v>
      </c>
      <c r="H193" s="47">
        <f t="shared" ref="H193" si="855">+IFERROR(H192/G192-1,"nm")</f>
        <v>-0.41666666666666663</v>
      </c>
      <c r="I193" s="47">
        <f>+IFERROR(I192/H192-1,"nm")</f>
        <v>0.28571428571428581</v>
      </c>
      <c r="J193" s="47">
        <f t="shared" ref="J193" si="856">+IFERROR(J192/I192-1,"nm")</f>
        <v>-0.8721734866234403</v>
      </c>
      <c r="K193" s="47">
        <f t="shared" ref="K193" si="857">+IFERROR(K192/J192-1,"nm")</f>
        <v>0</v>
      </c>
      <c r="L193" s="47">
        <f t="shared" ref="L193" si="858">+IFERROR(L192/K192-1,"nm")</f>
        <v>0</v>
      </c>
      <c r="M193" s="47">
        <f t="shared" ref="M193" si="859">+IFERROR(M192/L192-1,"nm")</f>
        <v>0</v>
      </c>
      <c r="N193" s="47">
        <f t="shared" ref="N193" si="860">+IFERROR(N192/M192-1,"nm")</f>
        <v>0</v>
      </c>
    </row>
    <row r="194" spans="1:14" x14ac:dyDescent="0.25">
      <c r="A194" s="46" t="s">
        <v>133</v>
      </c>
      <c r="B194" s="47">
        <f t="shared" ref="B194:H194" si="861">+IFERROR(B192/B$21,"nm")</f>
        <v>0</v>
      </c>
      <c r="C194" s="47">
        <f t="shared" si="861"/>
        <v>0</v>
      </c>
      <c r="D194" s="47">
        <f t="shared" si="861"/>
        <v>0</v>
      </c>
      <c r="E194" s="47">
        <f t="shared" si="861"/>
        <v>1.4809828340626053E-3</v>
      </c>
      <c r="F194" s="47">
        <f t="shared" si="861"/>
        <v>1.1319330901773362E-3</v>
      </c>
      <c r="G194" s="47">
        <f t="shared" si="861"/>
        <v>8.2850041425020708E-4</v>
      </c>
      <c r="H194" s="47">
        <f t="shared" si="861"/>
        <v>4.0747424180685721E-4</v>
      </c>
      <c r="I194" s="47">
        <f>+IFERROR(I192/I$21,"nm")</f>
        <v>4.9038304364409089E-4</v>
      </c>
      <c r="J194" s="49">
        <f>+I194</f>
        <v>4.9038304364409089E-4</v>
      </c>
      <c r="K194" s="49">
        <f t="shared" ref="K194" si="862">+J194</f>
        <v>4.9038304364409089E-4</v>
      </c>
      <c r="L194" s="49">
        <f t="shared" ref="L194" si="863">+K194</f>
        <v>4.9038304364409089E-4</v>
      </c>
      <c r="M194" s="49">
        <f t="shared" ref="M194" si="864">+L194</f>
        <v>4.9038304364409089E-4</v>
      </c>
      <c r="N194" s="49">
        <f t="shared" ref="N194" si="865">+M194</f>
        <v>4.9038304364409089E-4</v>
      </c>
    </row>
    <row r="195" spans="1:14" x14ac:dyDescent="0.25">
      <c r="A195" s="9" t="s">
        <v>143</v>
      </c>
      <c r="B195" s="9">
        <f>Historicals!B156</f>
        <v>122</v>
      </c>
      <c r="C195" s="9">
        <f>Historicals!C156</f>
        <v>125</v>
      </c>
      <c r="D195" s="9">
        <f>Historicals!D156</f>
        <v>125</v>
      </c>
      <c r="E195" s="9">
        <f>Historicals!E156</f>
        <v>115</v>
      </c>
      <c r="F195" s="9">
        <f>Historicals!F156</f>
        <v>100</v>
      </c>
      <c r="G195" s="9">
        <f>Historicals!G156</f>
        <v>80</v>
      </c>
      <c r="H195" s="9">
        <f>Historicals!H156</f>
        <v>63</v>
      </c>
      <c r="I195" s="9">
        <f>Historicals!I156</f>
        <v>49</v>
      </c>
      <c r="J195" s="48">
        <f>+J168*J197</f>
        <v>6.2634991554514245</v>
      </c>
      <c r="K195" s="48">
        <f t="shared" ref="K195:N195" si="866">+K168*K197</f>
        <v>6.2634991554514245</v>
      </c>
      <c r="L195" s="48">
        <f t="shared" si="866"/>
        <v>6.2634991554514245</v>
      </c>
      <c r="M195" s="48">
        <f t="shared" si="866"/>
        <v>6.2634991554514245</v>
      </c>
      <c r="N195" s="48">
        <f t="shared" si="866"/>
        <v>6.2634991554514245</v>
      </c>
    </row>
    <row r="196" spans="1:14" x14ac:dyDescent="0.25">
      <c r="A196" s="46" t="s">
        <v>129</v>
      </c>
      <c r="B196" s="47" t="str">
        <f t="shared" ref="B196" si="867">+IFERROR(B195/A195-1,"nm")</f>
        <v>nm</v>
      </c>
      <c r="C196" s="47">
        <f t="shared" ref="C196" si="868">+IFERROR(C195/B195-1,"nm")</f>
        <v>2.4590163934426146E-2</v>
      </c>
      <c r="D196" s="47">
        <f t="shared" ref="D196" si="869">+IFERROR(D195/C195-1,"nm")</f>
        <v>0</v>
      </c>
      <c r="E196" s="47">
        <f t="shared" ref="E196" si="870">+IFERROR(E195/D195-1,"nm")</f>
        <v>-7.999999999999996E-2</v>
      </c>
      <c r="F196" s="47">
        <f t="shared" ref="F196" si="871">+IFERROR(F195/E195-1,"nm")</f>
        <v>-0.13043478260869568</v>
      </c>
      <c r="G196" s="47">
        <f t="shared" ref="G196" si="872">+IFERROR(G195/F195-1,"nm")</f>
        <v>-0.19999999999999996</v>
      </c>
      <c r="H196" s="47">
        <f t="shared" ref="H196" si="873">+IFERROR(H195/G195-1,"nm")</f>
        <v>-0.21250000000000002</v>
      </c>
      <c r="I196" s="47">
        <f>+IFERROR(I195/H195-1,"nm")</f>
        <v>-0.22222222222222221</v>
      </c>
      <c r="J196" s="47">
        <f>+J197+J198</f>
        <v>2.6698632376178279E-3</v>
      </c>
      <c r="K196" s="47">
        <f t="shared" ref="K196:N196" si="874">+K197+K198</f>
        <v>2.6698632376178279E-3</v>
      </c>
      <c r="L196" s="47">
        <f t="shared" si="874"/>
        <v>2.6698632376178279E-3</v>
      </c>
      <c r="M196" s="47">
        <f t="shared" si="874"/>
        <v>2.6698632376178279E-3</v>
      </c>
      <c r="N196" s="47">
        <f t="shared" si="874"/>
        <v>2.6698632376178279E-3</v>
      </c>
    </row>
    <row r="197" spans="1:14" x14ac:dyDescent="0.25">
      <c r="A197" s="46" t="s">
        <v>133</v>
      </c>
      <c r="B197" s="47">
        <f t="shared" ref="B197:H197" si="875">+IFERROR(B195/B$21,"nm")</f>
        <v>8.8791848617176122E-3</v>
      </c>
      <c r="C197" s="47">
        <f t="shared" si="875"/>
        <v>8.4665402329991875E-3</v>
      </c>
      <c r="D197" s="47">
        <f t="shared" si="875"/>
        <v>8.2150368033648783E-3</v>
      </c>
      <c r="E197" s="47">
        <f t="shared" si="875"/>
        <v>7.7415011780545273E-3</v>
      </c>
      <c r="F197" s="47">
        <f t="shared" si="875"/>
        <v>6.2885171676518676E-3</v>
      </c>
      <c r="G197" s="47">
        <f t="shared" si="875"/>
        <v>5.5233360950013811E-3</v>
      </c>
      <c r="H197" s="47">
        <f t="shared" si="875"/>
        <v>3.6672681762617149E-3</v>
      </c>
      <c r="I197" s="47">
        <f>+IFERROR(I195/I$21,"nm")</f>
        <v>2.6698632376178279E-3</v>
      </c>
      <c r="J197" s="49">
        <f>+I197</f>
        <v>2.6698632376178279E-3</v>
      </c>
      <c r="K197" s="49">
        <f t="shared" ref="K197" si="876">+J197</f>
        <v>2.6698632376178279E-3</v>
      </c>
      <c r="L197" s="49">
        <f t="shared" ref="L197" si="877">+K197</f>
        <v>2.6698632376178279E-3</v>
      </c>
      <c r="M197" s="49">
        <f t="shared" ref="M197" si="878">+L197</f>
        <v>2.6698632376178279E-3</v>
      </c>
      <c r="N197" s="49">
        <f t="shared" ref="N197" si="879">+M197</f>
        <v>2.6698632376178279E-3</v>
      </c>
    </row>
    <row r="198" spans="1:14" x14ac:dyDescent="0.25">
      <c r="A198" s="43" t="str">
        <f>Historicals!A135</f>
        <v>Corporate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25">
      <c r="A199" s="9" t="s">
        <v>136</v>
      </c>
      <c r="B199" s="9">
        <f t="shared" ref="B199:I199" si="880">+SUM(B201)</f>
        <v>-82</v>
      </c>
      <c r="C199" s="9">
        <f t="shared" si="880"/>
        <v>-86</v>
      </c>
      <c r="D199" s="9">
        <f t="shared" si="880"/>
        <v>75</v>
      </c>
      <c r="E199" s="9">
        <f t="shared" si="880"/>
        <v>26</v>
      </c>
      <c r="F199" s="9">
        <f t="shared" si="880"/>
        <v>-7</v>
      </c>
      <c r="G199" s="9">
        <f t="shared" si="880"/>
        <v>-11</v>
      </c>
      <c r="H199" s="9">
        <f t="shared" si="880"/>
        <v>40</v>
      </c>
      <c r="I199" s="9">
        <f t="shared" si="880"/>
        <v>-72</v>
      </c>
      <c r="J199" s="9">
        <f>+SUM(J201)</f>
        <v>-72</v>
      </c>
      <c r="K199" s="9">
        <f t="shared" ref="K199:N199" si="881">+SUM(K201)</f>
        <v>-72</v>
      </c>
      <c r="L199" s="9">
        <f t="shared" si="881"/>
        <v>-72</v>
      </c>
      <c r="M199" s="9">
        <f t="shared" si="881"/>
        <v>-72</v>
      </c>
      <c r="N199" s="9">
        <f t="shared" si="881"/>
        <v>-72</v>
      </c>
    </row>
    <row r="200" spans="1:14" x14ac:dyDescent="0.25">
      <c r="A200" s="44" t="s">
        <v>129</v>
      </c>
      <c r="B200" s="47" t="str">
        <f t="shared" ref="B200" si="882">+IFERROR(B199/A199-1,"nm")</f>
        <v>nm</v>
      </c>
      <c r="C200" s="47">
        <f t="shared" ref="C200" si="883">+IFERROR(C199/B199-1,"nm")</f>
        <v>4.8780487804878092E-2</v>
      </c>
      <c r="D200" s="47">
        <f t="shared" ref="D200" si="884">+IFERROR(D199/C199-1,"nm")</f>
        <v>-1.8720930232558139</v>
      </c>
      <c r="E200" s="47">
        <f t="shared" ref="E200" si="885">+IFERROR(E199/D199-1,"nm")</f>
        <v>-0.65333333333333332</v>
      </c>
      <c r="F200" s="47">
        <f t="shared" ref="F200" si="886">+IFERROR(F199/E199-1,"nm")</f>
        <v>-1.2692307692307692</v>
      </c>
      <c r="G200" s="47">
        <f t="shared" ref="G200" si="887">+IFERROR(G199/F199-1,"nm")</f>
        <v>0.5714285714285714</v>
      </c>
      <c r="H200" s="47">
        <f t="shared" ref="H200" si="888">+IFERROR(H199/G199-1,"nm")</f>
        <v>-4.6363636363636367</v>
      </c>
      <c r="I200" s="47">
        <f>+IFERROR(I199/H199-1,"nm")</f>
        <v>-2.8</v>
      </c>
      <c r="J200" s="47">
        <f t="shared" ref="J200" si="889">+IFERROR(J199/I199-1,"nm")</f>
        <v>0</v>
      </c>
      <c r="K200" s="47">
        <f t="shared" ref="K200" si="890">+IFERROR(K199/J199-1,"nm")</f>
        <v>0</v>
      </c>
      <c r="L200" s="47">
        <f t="shared" ref="L200" si="891">+IFERROR(L199/K199-1,"nm")</f>
        <v>0</v>
      </c>
      <c r="M200" s="47">
        <f t="shared" ref="M200" si="892">+IFERROR(M199/L199-1,"nm")</f>
        <v>0</v>
      </c>
      <c r="N200" s="47">
        <f t="shared" ref="N200" si="893">+IFERROR(N199/M199-1,"nm")</f>
        <v>0</v>
      </c>
    </row>
    <row r="201" spans="1:14" x14ac:dyDescent="0.25">
      <c r="A201" s="45" t="s">
        <v>108</v>
      </c>
      <c r="B201" s="3">
        <f>Historicals!B135</f>
        <v>-82</v>
      </c>
      <c r="C201" s="3">
        <f>Historicals!C135</f>
        <v>-86</v>
      </c>
      <c r="D201" s="3">
        <f>Historicals!D135</f>
        <v>75</v>
      </c>
      <c r="E201" s="3">
        <f>Historicals!E135</f>
        <v>26</v>
      </c>
      <c r="F201" s="3">
        <f>Historicals!F135</f>
        <v>-7</v>
      </c>
      <c r="G201" s="3">
        <f>Historicals!G135</f>
        <v>-11</v>
      </c>
      <c r="H201" s="3">
        <f>Historicals!H135</f>
        <v>40</v>
      </c>
      <c r="I201" s="3">
        <f>Historicals!I135</f>
        <v>-72</v>
      </c>
      <c r="J201" s="3">
        <f>+I201*(1+J202)</f>
        <v>-72</v>
      </c>
      <c r="K201" s="3">
        <f t="shared" ref="K201" si="894">+J201*(1+K202)</f>
        <v>-72</v>
      </c>
      <c r="L201" s="3">
        <f t="shared" ref="L201" si="895">+K201*(1+L202)</f>
        <v>-72</v>
      </c>
      <c r="M201" s="3">
        <f t="shared" ref="M201" si="896">+L201*(1+M202)</f>
        <v>-72</v>
      </c>
      <c r="N201" s="3">
        <f t="shared" ref="N201" si="897">+M201*(1+N202)</f>
        <v>-72</v>
      </c>
    </row>
    <row r="202" spans="1:14" x14ac:dyDescent="0.25">
      <c r="A202" s="44" t="s">
        <v>129</v>
      </c>
      <c r="B202" s="47" t="str">
        <f t="shared" ref="B202" si="898">+IFERROR(B201/A201-1,"nm")</f>
        <v>nm</v>
      </c>
      <c r="C202" s="47">
        <f t="shared" ref="C202" si="899">+IFERROR(C201/B201-1,"nm")</f>
        <v>4.8780487804878092E-2</v>
      </c>
      <c r="D202" s="47">
        <f t="shared" ref="D202" si="900">+IFERROR(D201/C201-1,"nm")</f>
        <v>-1.8720930232558139</v>
      </c>
      <c r="E202" s="47">
        <f t="shared" ref="E202" si="901">+IFERROR(E201/D201-1,"nm")</f>
        <v>-0.65333333333333332</v>
      </c>
      <c r="F202" s="47">
        <f t="shared" ref="F202" si="902">+IFERROR(F201/E201-1,"nm")</f>
        <v>-1.2692307692307692</v>
      </c>
      <c r="G202" s="47">
        <f t="shared" ref="G202" si="903">+IFERROR(G201/F201-1,"nm")</f>
        <v>0.5714285714285714</v>
      </c>
      <c r="H202" s="47">
        <f t="shared" ref="H202" si="904">+IFERROR(H201/G201-1,"nm")</f>
        <v>-4.6363636363636367</v>
      </c>
      <c r="I202" s="47">
        <f>+IFERROR(I201/H201-1,"nm")</f>
        <v>-2.8</v>
      </c>
      <c r="J202" s="47">
        <f>+J203+J204</f>
        <v>0</v>
      </c>
      <c r="K202" s="47">
        <f t="shared" ref="K202:N202" si="905">+K203+K204</f>
        <v>0</v>
      </c>
      <c r="L202" s="47">
        <f t="shared" si="905"/>
        <v>0</v>
      </c>
      <c r="M202" s="47">
        <f t="shared" si="905"/>
        <v>0</v>
      </c>
      <c r="N202" s="47">
        <f t="shared" si="905"/>
        <v>0</v>
      </c>
    </row>
    <row r="203" spans="1:14" x14ac:dyDescent="0.25">
      <c r="A203" s="44" t="s">
        <v>137</v>
      </c>
      <c r="B203" s="47">
        <f>+Historicals!B363</f>
        <v>0</v>
      </c>
      <c r="C203" s="47">
        <f>+Historicals!C363</f>
        <v>0</v>
      </c>
      <c r="D203" s="47">
        <f>+Historicals!D363</f>
        <v>0</v>
      </c>
      <c r="E203" s="47">
        <f>+Historicals!E363</f>
        <v>0</v>
      </c>
      <c r="F203" s="47">
        <f>+Historicals!F363</f>
        <v>0</v>
      </c>
      <c r="G203" s="47">
        <f>+Historicals!G363</f>
        <v>0</v>
      </c>
      <c r="H203" s="47">
        <f>+Historicals!H363</f>
        <v>0</v>
      </c>
      <c r="I203" s="47">
        <f>+Historicals!I363</f>
        <v>0</v>
      </c>
      <c r="J203" s="49">
        <v>0</v>
      </c>
      <c r="K203" s="49">
        <f t="shared" ref="K203:K204" si="906">+J203</f>
        <v>0</v>
      </c>
      <c r="L203" s="49">
        <f t="shared" ref="L203:L204" si="907">+K203</f>
        <v>0</v>
      </c>
      <c r="M203" s="49">
        <f t="shared" ref="M203:M204" si="908">+L203</f>
        <v>0</v>
      </c>
      <c r="N203" s="49">
        <f t="shared" ref="N203:N204" si="909">+M203</f>
        <v>0</v>
      </c>
    </row>
    <row r="204" spans="1:14" x14ac:dyDescent="0.25">
      <c r="A204" s="44" t="s">
        <v>138</v>
      </c>
      <c r="B204" s="47" t="str">
        <f t="shared" ref="B204:H204" si="910">+IFERROR(B202-B203,"nm")</f>
        <v>nm</v>
      </c>
      <c r="C204" s="47">
        <f t="shared" si="910"/>
        <v>4.8780487804878092E-2</v>
      </c>
      <c r="D204" s="47">
        <f t="shared" si="910"/>
        <v>-1.8720930232558139</v>
      </c>
      <c r="E204" s="47">
        <f t="shared" si="910"/>
        <v>-0.65333333333333332</v>
      </c>
      <c r="F204" s="47">
        <f t="shared" si="910"/>
        <v>-1.2692307692307692</v>
      </c>
      <c r="G204" s="47">
        <f t="shared" si="910"/>
        <v>0.5714285714285714</v>
      </c>
      <c r="H204" s="47">
        <f t="shared" si="910"/>
        <v>-4.6363636363636367</v>
      </c>
      <c r="I204" s="47">
        <f>+IFERROR(I202-I203,"nm")</f>
        <v>-2.8</v>
      </c>
      <c r="J204" s="49">
        <v>0</v>
      </c>
      <c r="K204" s="49">
        <f t="shared" si="906"/>
        <v>0</v>
      </c>
      <c r="L204" s="49">
        <f t="shared" si="907"/>
        <v>0</v>
      </c>
      <c r="M204" s="49">
        <f t="shared" si="908"/>
        <v>0</v>
      </c>
      <c r="N204" s="49">
        <f t="shared" si="909"/>
        <v>0</v>
      </c>
    </row>
    <row r="205" spans="1:14" x14ac:dyDescent="0.25">
      <c r="A205" s="9" t="s">
        <v>130</v>
      </c>
      <c r="B205" s="48">
        <f t="shared" ref="B205:H205" si="911">+B212+B208</f>
        <v>-1022</v>
      </c>
      <c r="C205" s="48">
        <f t="shared" si="911"/>
        <v>-1089</v>
      </c>
      <c r="D205" s="48">
        <f t="shared" si="911"/>
        <v>-633</v>
      </c>
      <c r="E205" s="48">
        <f t="shared" si="911"/>
        <v>-1346</v>
      </c>
      <c r="F205" s="48">
        <f t="shared" si="911"/>
        <v>-1694</v>
      </c>
      <c r="G205" s="48">
        <f t="shared" si="911"/>
        <v>-1855</v>
      </c>
      <c r="H205" s="48">
        <f t="shared" si="911"/>
        <v>-2120</v>
      </c>
      <c r="I205" s="48">
        <f>+I212+I208</f>
        <v>-2085</v>
      </c>
      <c r="J205" s="48">
        <f>+J199*J207</f>
        <v>8.1795891679834369</v>
      </c>
      <c r="K205" s="48">
        <f>+K199*K207</f>
        <v>8.1795891679834369</v>
      </c>
      <c r="L205" s="48">
        <f>+L199*L207</f>
        <v>8.1795891679834369</v>
      </c>
      <c r="M205" s="48">
        <f>+M199*M207</f>
        <v>8.1795891679834369</v>
      </c>
      <c r="N205" s="48">
        <f>+N199*N207</f>
        <v>8.1795891679834369</v>
      </c>
    </row>
    <row r="206" spans="1:14" x14ac:dyDescent="0.25">
      <c r="A206" s="46" t="s">
        <v>129</v>
      </c>
      <c r="B206" s="47" t="str">
        <f t="shared" ref="B206" si="912">+IFERROR(B205/A205-1,"nm")</f>
        <v>nm</v>
      </c>
      <c r="C206" s="47">
        <f t="shared" ref="C206" si="913">+IFERROR(C205/B205-1,"nm")</f>
        <v>6.5557729941291498E-2</v>
      </c>
      <c r="D206" s="47">
        <f t="shared" ref="D206" si="914">+IFERROR(D205/C205-1,"nm")</f>
        <v>-0.41873278236914602</v>
      </c>
      <c r="E206" s="47">
        <f t="shared" ref="E206" si="915">+IFERROR(E205/D205-1,"nm")</f>
        <v>1.126382306477093</v>
      </c>
      <c r="F206" s="47">
        <f t="shared" ref="F206" si="916">+IFERROR(F205/E205-1,"nm")</f>
        <v>0.25854383358098065</v>
      </c>
      <c r="G206" s="47">
        <f t="shared" ref="G206" si="917">+IFERROR(G205/F205-1,"nm")</f>
        <v>9.5041322314049603E-2</v>
      </c>
      <c r="H206" s="47">
        <f t="shared" ref="H206" si="918">+IFERROR(H205/G205-1,"nm")</f>
        <v>0.14285714285714279</v>
      </c>
      <c r="I206" s="47">
        <f>+IFERROR(I205/H205-1,"nm")</f>
        <v>-1.650943396226412E-2</v>
      </c>
      <c r="J206" s="47">
        <f t="shared" ref="J206" si="919">+IFERROR(J205/I205-1,"nm")</f>
        <v>-1.0039230643491528</v>
      </c>
      <c r="K206" s="47">
        <f t="shared" ref="K206" si="920">+IFERROR(K205/J205-1,"nm")</f>
        <v>0</v>
      </c>
      <c r="L206" s="47">
        <f t="shared" ref="L206" si="921">+IFERROR(L205/K205-1,"nm")</f>
        <v>0</v>
      </c>
      <c r="M206" s="47">
        <f t="shared" ref="M206" si="922">+IFERROR(M205/L205-1,"nm")</f>
        <v>0</v>
      </c>
      <c r="N206" s="47">
        <f t="shared" ref="N206" si="923">+IFERROR(N205/M205-1,"nm")</f>
        <v>0</v>
      </c>
    </row>
    <row r="207" spans="1:14" x14ac:dyDescent="0.25">
      <c r="A207" s="46" t="s">
        <v>131</v>
      </c>
      <c r="B207" s="47">
        <f t="shared" ref="B207:H207" si="924">+IFERROR(B205/B$21,"nm")</f>
        <v>-7.4381368267831149E-2</v>
      </c>
      <c r="C207" s="47">
        <f t="shared" si="924"/>
        <v>-7.3760498509888917E-2</v>
      </c>
      <c r="D207" s="47">
        <f t="shared" si="924"/>
        <v>-4.1600946372239746E-2</v>
      </c>
      <c r="E207" s="47">
        <f t="shared" si="924"/>
        <v>-9.0609222484012111E-2</v>
      </c>
      <c r="F207" s="47">
        <f t="shared" si="924"/>
        <v>-0.10652748082002264</v>
      </c>
      <c r="G207" s="47">
        <f t="shared" si="924"/>
        <v>-0.12807235570284453</v>
      </c>
      <c r="H207" s="47">
        <f t="shared" si="924"/>
        <v>-0.12340648466150532</v>
      </c>
      <c r="I207" s="47">
        <f>+IFERROR(I205/I$21,"nm")</f>
        <v>-0.11360540511088106</v>
      </c>
      <c r="J207" s="49">
        <f>+I207</f>
        <v>-0.11360540511088106</v>
      </c>
      <c r="K207" s="49">
        <f t="shared" ref="K207" si="925">+J207</f>
        <v>-0.11360540511088106</v>
      </c>
      <c r="L207" s="49">
        <f t="shared" ref="L207" si="926">+K207</f>
        <v>-0.11360540511088106</v>
      </c>
      <c r="M207" s="49">
        <f t="shared" ref="M207" si="927">+L207</f>
        <v>-0.11360540511088106</v>
      </c>
      <c r="N207" s="49">
        <f t="shared" ref="N207" si="928">+M207</f>
        <v>-0.11360540511088106</v>
      </c>
    </row>
    <row r="208" spans="1:14" x14ac:dyDescent="0.25">
      <c r="A208" s="9" t="s">
        <v>132</v>
      </c>
      <c r="B208" s="9">
        <f>Historicals!B179</f>
        <v>75</v>
      </c>
      <c r="C208" s="9">
        <f>Historicals!C179</f>
        <v>84</v>
      </c>
      <c r="D208" s="9">
        <f>Historicals!D179</f>
        <v>91</v>
      </c>
      <c r="E208" s="9">
        <f>Historicals!E179</f>
        <v>110</v>
      </c>
      <c r="F208" s="9">
        <f>Historicals!F179</f>
        <v>116</v>
      </c>
      <c r="G208" s="9">
        <f>Historicals!G179</f>
        <v>112</v>
      </c>
      <c r="H208" s="9">
        <f>Historicals!H179</f>
        <v>141</v>
      </c>
      <c r="I208" s="9">
        <f>Historicals!I179</f>
        <v>134</v>
      </c>
      <c r="J208" s="48">
        <f>+J211*J218</f>
        <v>-0.5256906227864655</v>
      </c>
      <c r="K208" s="48">
        <f t="shared" ref="K208:N208" si="929">+K211*K218</f>
        <v>-0.5256906227864655</v>
      </c>
      <c r="L208" s="48">
        <f t="shared" si="929"/>
        <v>-0.5256906227864655</v>
      </c>
      <c r="M208" s="48">
        <f t="shared" si="929"/>
        <v>-0.5256906227864655</v>
      </c>
      <c r="N208" s="48">
        <f t="shared" si="929"/>
        <v>-0.5256906227864655</v>
      </c>
    </row>
    <row r="209" spans="1:14" x14ac:dyDescent="0.25">
      <c r="A209" s="46" t="s">
        <v>129</v>
      </c>
      <c r="B209" s="47" t="str">
        <f t="shared" ref="B209" si="930">+IFERROR(B208/A208-1,"nm")</f>
        <v>nm</v>
      </c>
      <c r="C209" s="47">
        <f t="shared" ref="C209" si="931">+IFERROR(C208/B208-1,"nm")</f>
        <v>0.12000000000000011</v>
      </c>
      <c r="D209" s="47">
        <f t="shared" ref="D209" si="932">+IFERROR(D208/C208-1,"nm")</f>
        <v>8.3333333333333259E-2</v>
      </c>
      <c r="E209" s="47">
        <f t="shared" ref="E209" si="933">+IFERROR(E208/D208-1,"nm")</f>
        <v>0.20879120879120872</v>
      </c>
      <c r="F209" s="47">
        <f t="shared" ref="F209" si="934">+IFERROR(F208/E208-1,"nm")</f>
        <v>5.4545454545454453E-2</v>
      </c>
      <c r="G209" s="47">
        <f t="shared" ref="G209" si="935">+IFERROR(G208/F208-1,"nm")</f>
        <v>-3.4482758620689613E-2</v>
      </c>
      <c r="H209" s="47">
        <f t="shared" ref="H209" si="936">+IFERROR(H208/G208-1,"nm")</f>
        <v>0.2589285714285714</v>
      </c>
      <c r="I209" s="47">
        <f>+IFERROR(I208/H208-1,"nm")</f>
        <v>-4.9645390070921946E-2</v>
      </c>
      <c r="J209" s="47">
        <f t="shared" ref="J209" si="937">+IFERROR(J208/I208-1,"nm")</f>
        <v>-1.0039230643491528</v>
      </c>
      <c r="K209" s="47">
        <f t="shared" ref="K209" si="938">+IFERROR(K208/J208-1,"nm")</f>
        <v>0</v>
      </c>
      <c r="L209" s="47">
        <f t="shared" ref="L209" si="939">+IFERROR(L208/K208-1,"nm")</f>
        <v>0</v>
      </c>
      <c r="M209" s="47">
        <f t="shared" ref="M209" si="940">+IFERROR(M208/L208-1,"nm")</f>
        <v>0</v>
      </c>
      <c r="N209" s="47">
        <f t="shared" ref="N209" si="941">+IFERROR(N208/M208-1,"nm")</f>
        <v>0</v>
      </c>
    </row>
    <row r="210" spans="1:14" x14ac:dyDescent="0.25">
      <c r="A210" s="46" t="s">
        <v>133</v>
      </c>
      <c r="B210" s="47">
        <f t="shared" ref="B210:H210" si="942">+IFERROR(B208/B$21,"nm")</f>
        <v>5.4585152838427945E-3</v>
      </c>
      <c r="C210" s="47">
        <f t="shared" si="942"/>
        <v>5.6895150365754536E-3</v>
      </c>
      <c r="D210" s="47">
        <f t="shared" si="942"/>
        <v>5.9805467928496321E-3</v>
      </c>
      <c r="E210" s="47">
        <f t="shared" si="942"/>
        <v>7.4049141703130261E-3</v>
      </c>
      <c r="F210" s="47">
        <f t="shared" si="942"/>
        <v>7.2946799144761668E-3</v>
      </c>
      <c r="G210" s="47">
        <f t="shared" si="942"/>
        <v>7.732670533001933E-3</v>
      </c>
      <c r="H210" s="47">
        <f t="shared" si="942"/>
        <v>8.2076954421095531E-3</v>
      </c>
      <c r="I210" s="47">
        <f>+IFERROR(I208/I$21,"nm")</f>
        <v>7.3012586498120199E-3</v>
      </c>
      <c r="J210" s="47">
        <f t="shared" ref="J210:N210" si="943">+IFERROR(J208/J$21,"nm")</f>
        <v>-2.8643307513020514E-5</v>
      </c>
      <c r="K210" s="47">
        <f t="shared" si="943"/>
        <v>-2.8643307513020514E-5</v>
      </c>
      <c r="L210" s="47">
        <f t="shared" si="943"/>
        <v>-2.8643307513020514E-5</v>
      </c>
      <c r="M210" s="47">
        <f t="shared" si="943"/>
        <v>-2.8643307513020514E-5</v>
      </c>
      <c r="N210" s="47">
        <f t="shared" si="943"/>
        <v>-2.8643307513020514E-5</v>
      </c>
    </row>
    <row r="211" spans="1:14" x14ac:dyDescent="0.25">
      <c r="A211" s="46" t="s">
        <v>142</v>
      </c>
      <c r="B211" s="47">
        <f t="shared" ref="B211:H211" si="944">+IFERROR(B208/B218,"nm")</f>
        <v>0.10518934081346423</v>
      </c>
      <c r="C211" s="47">
        <f t="shared" si="944"/>
        <v>8.9647812166488788E-2</v>
      </c>
      <c r="D211" s="47">
        <f t="shared" si="944"/>
        <v>7.3505654281098551E-2</v>
      </c>
      <c r="E211" s="47">
        <f t="shared" si="944"/>
        <v>7.586206896551724E-2</v>
      </c>
      <c r="F211" s="47">
        <f t="shared" si="944"/>
        <v>6.9336521219366412E-2</v>
      </c>
      <c r="G211" s="47">
        <f t="shared" si="944"/>
        <v>5.845511482254697E-2</v>
      </c>
      <c r="H211" s="47">
        <f t="shared" si="944"/>
        <v>7.5401069518716571E-2</v>
      </c>
      <c r="I211" s="47">
        <f>+IFERROR(I208/I218,"nm")</f>
        <v>7.374793615850303E-2</v>
      </c>
      <c r="J211" s="49">
        <f>+I211</f>
        <v>7.374793615850303E-2</v>
      </c>
      <c r="K211" s="49">
        <f t="shared" ref="K211" si="945">+J211</f>
        <v>7.374793615850303E-2</v>
      </c>
      <c r="L211" s="49">
        <f t="shared" ref="L211" si="946">+K211</f>
        <v>7.374793615850303E-2</v>
      </c>
      <c r="M211" s="49">
        <f t="shared" ref="M211" si="947">+L211</f>
        <v>7.374793615850303E-2</v>
      </c>
      <c r="N211" s="49">
        <f t="shared" ref="N211" si="948">+M211</f>
        <v>7.374793615850303E-2</v>
      </c>
    </row>
    <row r="212" spans="1:14" x14ac:dyDescent="0.25">
      <c r="A212" s="9" t="s">
        <v>134</v>
      </c>
      <c r="B212" s="9">
        <f>Historicals!B146</f>
        <v>-1097</v>
      </c>
      <c r="C212" s="9">
        <f>Historicals!C146</f>
        <v>-1173</v>
      </c>
      <c r="D212" s="9">
        <f>Historicals!D146</f>
        <v>-724</v>
      </c>
      <c r="E212" s="9">
        <f>Historicals!E146</f>
        <v>-1456</v>
      </c>
      <c r="F212" s="9">
        <f>Historicals!F146</f>
        <v>-1810</v>
      </c>
      <c r="G212" s="9">
        <f>Historicals!G146</f>
        <v>-1967</v>
      </c>
      <c r="H212" s="9">
        <f>Historicals!H146</f>
        <v>-2261</v>
      </c>
      <c r="I212" s="9">
        <f>Historicals!I146</f>
        <v>-2219</v>
      </c>
      <c r="J212" s="9">
        <f>+J205-J208</f>
        <v>8.705279790769902</v>
      </c>
      <c r="K212" s="9">
        <f t="shared" ref="K212:N212" si="949">+K205-K208</f>
        <v>8.705279790769902</v>
      </c>
      <c r="L212" s="9">
        <f t="shared" si="949"/>
        <v>8.705279790769902</v>
      </c>
      <c r="M212" s="9">
        <f t="shared" si="949"/>
        <v>8.705279790769902</v>
      </c>
      <c r="N212" s="9">
        <f t="shared" si="949"/>
        <v>8.705279790769902</v>
      </c>
    </row>
    <row r="213" spans="1:14" x14ac:dyDescent="0.25">
      <c r="A213" s="46" t="s">
        <v>129</v>
      </c>
      <c r="B213" s="47" t="str">
        <f t="shared" ref="B213" si="950">+IFERROR(B212/A212-1,"nm")</f>
        <v>nm</v>
      </c>
      <c r="C213" s="47">
        <f t="shared" ref="C213" si="951">+IFERROR(C212/B212-1,"nm")</f>
        <v>6.9279854147675568E-2</v>
      </c>
      <c r="D213" s="47">
        <f t="shared" ref="D213" si="952">+IFERROR(D212/C212-1,"nm")</f>
        <v>-0.38277919863597609</v>
      </c>
      <c r="E213" s="47">
        <f t="shared" ref="E213" si="953">+IFERROR(E212/D212-1,"nm")</f>
        <v>1.0110497237569063</v>
      </c>
      <c r="F213" s="47">
        <f t="shared" ref="F213" si="954">+IFERROR(F212/E212-1,"nm")</f>
        <v>0.24313186813186816</v>
      </c>
      <c r="G213" s="47">
        <f t="shared" ref="G213" si="955">+IFERROR(G212/F212-1,"nm")</f>
        <v>8.6740331491712785E-2</v>
      </c>
      <c r="H213" s="47">
        <f t="shared" ref="H213" si="956">+IFERROR(H212/G212-1,"nm")</f>
        <v>0.14946619217081847</v>
      </c>
      <c r="I213" s="47">
        <f>+IFERROR(I212/H212-1,"nm")</f>
        <v>-1.8575851393188847E-2</v>
      </c>
      <c r="J213" s="47">
        <f t="shared" ref="J213" si="957">+IFERROR(J212/I212-1,"nm")</f>
        <v>-1.0039230643491528</v>
      </c>
      <c r="K213" s="47">
        <f t="shared" ref="K213" si="958">+IFERROR(K212/J212-1,"nm")</f>
        <v>0</v>
      </c>
      <c r="L213" s="47">
        <f t="shared" ref="L213" si="959">+IFERROR(L212/K212-1,"nm")</f>
        <v>0</v>
      </c>
      <c r="M213" s="47">
        <f t="shared" ref="M213" si="960">+IFERROR(M212/L212-1,"nm")</f>
        <v>0</v>
      </c>
      <c r="N213" s="47">
        <f t="shared" ref="N213" si="961">+IFERROR(N212/M212-1,"nm")</f>
        <v>0</v>
      </c>
    </row>
    <row r="214" spans="1:14" x14ac:dyDescent="0.25">
      <c r="A214" s="46" t="s">
        <v>131</v>
      </c>
      <c r="B214" s="47">
        <f t="shared" ref="B214:H214" si="962">+IFERROR(B212/B$21,"nm")</f>
        <v>-7.9839883551673943E-2</v>
      </c>
      <c r="C214" s="47">
        <f t="shared" si="962"/>
        <v>-7.9450013546464374E-2</v>
      </c>
      <c r="D214" s="47">
        <f t="shared" si="962"/>
        <v>-4.7581493165089382E-2</v>
      </c>
      <c r="E214" s="47">
        <f t="shared" si="962"/>
        <v>-9.8014136654325137E-2</v>
      </c>
      <c r="F214" s="47">
        <f t="shared" si="962"/>
        <v>-0.1138221607344988</v>
      </c>
      <c r="G214" s="47">
        <f t="shared" si="962"/>
        <v>-0.13580502623584645</v>
      </c>
      <c r="H214" s="47">
        <f t="shared" si="962"/>
        <v>-0.13161418010361489</v>
      </c>
      <c r="I214" s="47">
        <f>+IFERROR(I212/I$21,"nm")</f>
        <v>-0.12090666376069308</v>
      </c>
      <c r="J214" s="47">
        <f t="shared" ref="J214:N214" si="963">+IFERROR(J212/J$21,"nm")</f>
        <v>4.7432462217457101E-4</v>
      </c>
      <c r="K214" s="47">
        <f t="shared" si="963"/>
        <v>4.7432462217457101E-4</v>
      </c>
      <c r="L214" s="47">
        <f t="shared" si="963"/>
        <v>4.7432462217457101E-4</v>
      </c>
      <c r="M214" s="47">
        <f t="shared" si="963"/>
        <v>4.7432462217457101E-4</v>
      </c>
      <c r="N214" s="47">
        <f t="shared" si="963"/>
        <v>4.7432462217457101E-4</v>
      </c>
    </row>
    <row r="215" spans="1:14" x14ac:dyDescent="0.25">
      <c r="A215" s="9" t="s">
        <v>135</v>
      </c>
      <c r="B215" s="9">
        <f>Historicals!B168</f>
        <v>963</v>
      </c>
      <c r="C215" s="9">
        <f>Historicals!C168</f>
        <v>1143</v>
      </c>
      <c r="D215" s="9">
        <f>Historicals!D168</f>
        <v>1105</v>
      </c>
      <c r="E215" s="9">
        <f>Historicals!E168</f>
        <v>159</v>
      </c>
      <c r="F215" s="9">
        <f>Historicals!F168</f>
        <v>377</v>
      </c>
      <c r="G215" s="9">
        <f>Historicals!G168</f>
        <v>318</v>
      </c>
      <c r="H215" s="9">
        <f>Historicals!H168</f>
        <v>11</v>
      </c>
      <c r="I215" s="9">
        <f>Historicals!I168</f>
        <v>50</v>
      </c>
      <c r="J215" s="48">
        <f>+J199*J217</f>
        <v>-0.19615321745763636</v>
      </c>
      <c r="K215" s="48">
        <f>+K199*K217</f>
        <v>-0.19615321745763636</v>
      </c>
      <c r="L215" s="48">
        <f>+L199*L217</f>
        <v>-0.19615321745763636</v>
      </c>
      <c r="M215" s="48">
        <f>+M199*M217</f>
        <v>-0.19615321745763636</v>
      </c>
      <c r="N215" s="48">
        <f>+N199*N217</f>
        <v>-0.19615321745763636</v>
      </c>
    </row>
    <row r="216" spans="1:14" x14ac:dyDescent="0.25">
      <c r="A216" s="46" t="s">
        <v>129</v>
      </c>
      <c r="B216" s="47" t="str">
        <f t="shared" ref="B216" si="964">+IFERROR(B215/A215-1,"nm")</f>
        <v>nm</v>
      </c>
      <c r="C216" s="47">
        <f t="shared" ref="C216" si="965">+IFERROR(C215/B215-1,"nm")</f>
        <v>0.18691588785046731</v>
      </c>
      <c r="D216" s="47">
        <f t="shared" ref="D216" si="966">+IFERROR(D215/C215-1,"nm")</f>
        <v>-3.3245844269466307E-2</v>
      </c>
      <c r="E216" s="47">
        <f t="shared" ref="E216" si="967">+IFERROR(E215/D215-1,"nm")</f>
        <v>-0.85610859728506794</v>
      </c>
      <c r="F216" s="47">
        <f t="shared" ref="F216" si="968">+IFERROR(F215/E215-1,"nm")</f>
        <v>1.3710691823899372</v>
      </c>
      <c r="G216" s="47">
        <f t="shared" ref="G216" si="969">+IFERROR(G215/F215-1,"nm")</f>
        <v>-0.156498673740053</v>
      </c>
      <c r="H216" s="47">
        <f t="shared" ref="H216" si="970">+IFERROR(H215/G215-1,"nm")</f>
        <v>-0.96540880503144655</v>
      </c>
      <c r="I216" s="47">
        <f>+IFERROR(I215/H215-1,"nm")</f>
        <v>3.5454545454545459</v>
      </c>
      <c r="J216" s="47">
        <f t="shared" ref="J216" si="971">+IFERROR(J215/I215-1,"nm")</f>
        <v>-1.0039230643491528</v>
      </c>
      <c r="K216" s="47">
        <f t="shared" ref="K216" si="972">+IFERROR(K215/J215-1,"nm")</f>
        <v>0</v>
      </c>
      <c r="L216" s="47">
        <f t="shared" ref="L216" si="973">+IFERROR(L215/K215-1,"nm")</f>
        <v>0</v>
      </c>
      <c r="M216" s="47">
        <f t="shared" ref="M216" si="974">+IFERROR(M215/L215-1,"nm")</f>
        <v>0</v>
      </c>
      <c r="N216" s="47">
        <f t="shared" ref="N216" si="975">+IFERROR(N215/M215-1,"nm")</f>
        <v>0</v>
      </c>
    </row>
    <row r="217" spans="1:14" x14ac:dyDescent="0.25">
      <c r="A217" s="46" t="s">
        <v>133</v>
      </c>
      <c r="B217" s="47">
        <f t="shared" ref="B217:H217" si="976">+IFERROR(B215/B$21,"nm")</f>
        <v>7.0087336244541484E-2</v>
      </c>
      <c r="C217" s="47">
        <f t="shared" si="976"/>
        <v>7.7418043890544574E-2</v>
      </c>
      <c r="D217" s="47">
        <f t="shared" si="976"/>
        <v>7.2620925341745537E-2</v>
      </c>
      <c r="E217" s="47">
        <f t="shared" si="976"/>
        <v>1.0703466846179737E-2</v>
      </c>
      <c r="F217" s="47">
        <f t="shared" si="976"/>
        <v>2.370770972204754E-2</v>
      </c>
      <c r="G217" s="47">
        <f t="shared" si="976"/>
        <v>2.1955260977630488E-2</v>
      </c>
      <c r="H217" s="47">
        <f t="shared" si="976"/>
        <v>6.4031666569648994E-4</v>
      </c>
      <c r="I217" s="47">
        <f>+IFERROR(I215/I$21,"nm")</f>
        <v>2.7243502424671717E-3</v>
      </c>
      <c r="J217" s="49">
        <f>+I217</f>
        <v>2.7243502424671717E-3</v>
      </c>
      <c r="K217" s="49">
        <f t="shared" ref="K217" si="977">+J217</f>
        <v>2.7243502424671717E-3</v>
      </c>
      <c r="L217" s="49">
        <f t="shared" ref="L217" si="978">+K217</f>
        <v>2.7243502424671717E-3</v>
      </c>
      <c r="M217" s="49">
        <f t="shared" ref="M217" si="979">+L217</f>
        <v>2.7243502424671717E-3</v>
      </c>
      <c r="N217" s="49">
        <f t="shared" ref="N217" si="980">+M217</f>
        <v>2.7243502424671717E-3</v>
      </c>
    </row>
    <row r="218" spans="1:14" x14ac:dyDescent="0.25">
      <c r="A218" s="9" t="s">
        <v>143</v>
      </c>
      <c r="B218" s="9">
        <f>Historicals!B157</f>
        <v>713</v>
      </c>
      <c r="C218" s="9">
        <f>Historicals!C157</f>
        <v>937</v>
      </c>
      <c r="D218" s="9">
        <f>Historicals!D157</f>
        <v>1238</v>
      </c>
      <c r="E218" s="9">
        <f>Historicals!E157</f>
        <v>1450</v>
      </c>
      <c r="F218" s="9">
        <f>Historicals!F157</f>
        <v>1673</v>
      </c>
      <c r="G218" s="9">
        <f>Historicals!G157</f>
        <v>1916</v>
      </c>
      <c r="H218" s="9">
        <f>Historicals!H157</f>
        <v>1870</v>
      </c>
      <c r="I218" s="9">
        <f>Historicals!I157</f>
        <v>1817</v>
      </c>
      <c r="J218" s="48">
        <f>+J199*J220</f>
        <v>-7.128207922410505</v>
      </c>
      <c r="K218" s="48">
        <f>+K199*K220</f>
        <v>-7.128207922410505</v>
      </c>
      <c r="L218" s="48">
        <f>+L199*L220</f>
        <v>-7.128207922410505</v>
      </c>
      <c r="M218" s="48">
        <f>+M199*M220</f>
        <v>-7.128207922410505</v>
      </c>
      <c r="N218" s="48">
        <f>+N199*N220</f>
        <v>-7.128207922410505</v>
      </c>
    </row>
    <row r="219" spans="1:14" x14ac:dyDescent="0.25">
      <c r="A219" s="46" t="s">
        <v>129</v>
      </c>
      <c r="B219" s="47" t="str">
        <f t="shared" ref="B219" si="981">+IFERROR(B218/A218-1,"nm")</f>
        <v>nm</v>
      </c>
      <c r="C219" s="47">
        <f t="shared" ref="C219" si="982">+IFERROR(C218/B218-1,"nm")</f>
        <v>0.31416549789621318</v>
      </c>
      <c r="D219" s="47">
        <f t="shared" ref="D219" si="983">+IFERROR(D218/C218-1,"nm")</f>
        <v>0.32123799359658478</v>
      </c>
      <c r="E219" s="47">
        <f t="shared" ref="E219" si="984">+IFERROR(E218/D218-1,"nm")</f>
        <v>0.17124394184168024</v>
      </c>
      <c r="F219" s="47">
        <f t="shared" ref="F219" si="985">+IFERROR(F218/E218-1,"nm")</f>
        <v>0.15379310344827579</v>
      </c>
      <c r="G219" s="47">
        <f t="shared" ref="G219" si="986">+IFERROR(G218/F218-1,"nm")</f>
        <v>0.14524805738194857</v>
      </c>
      <c r="H219" s="47">
        <f t="shared" ref="H219" si="987">+IFERROR(H218/G218-1,"nm")</f>
        <v>-2.4008350730688965E-2</v>
      </c>
      <c r="I219" s="47">
        <f>+IFERROR(I218/H218-1,"nm")</f>
        <v>-2.8342245989304793E-2</v>
      </c>
      <c r="J219" s="47">
        <f>+J220+J221</f>
        <v>9.9002887811257018E-2</v>
      </c>
      <c r="K219" s="47">
        <f t="shared" ref="K219:N219" si="988">+K220+K221</f>
        <v>9.9002887811257018E-2</v>
      </c>
      <c r="L219" s="47">
        <f t="shared" si="988"/>
        <v>9.9002887811257018E-2</v>
      </c>
      <c r="M219" s="47">
        <f t="shared" si="988"/>
        <v>9.9002887811257018E-2</v>
      </c>
      <c r="N219" s="47">
        <f t="shared" si="988"/>
        <v>9.9002887811257018E-2</v>
      </c>
    </row>
    <row r="220" spans="1:14" x14ac:dyDescent="0.25">
      <c r="A220" s="46" t="s">
        <v>133</v>
      </c>
      <c r="B220" s="47">
        <f t="shared" ref="B220:H220" si="989">+IFERROR(B218/B$21,"nm")</f>
        <v>5.1892285298398837E-2</v>
      </c>
      <c r="C220" s="47">
        <f t="shared" si="989"/>
        <v>6.3465185586561904E-2</v>
      </c>
      <c r="D220" s="47">
        <f t="shared" si="989"/>
        <v>8.1361724500525756E-2</v>
      </c>
      <c r="E220" s="47">
        <f t="shared" si="989"/>
        <v>9.7610232245035344E-2</v>
      </c>
      <c r="F220" s="47">
        <f t="shared" si="989"/>
        <v>0.10520689221481574</v>
      </c>
      <c r="G220" s="47">
        <f t="shared" si="989"/>
        <v>0.13228389947528307</v>
      </c>
      <c r="H220" s="47">
        <f t="shared" si="989"/>
        <v>0.10885383316840329</v>
      </c>
      <c r="I220" s="47">
        <f>+IFERROR(I218/I$21,"nm")</f>
        <v>9.9002887811257018E-2</v>
      </c>
      <c r="J220" s="49">
        <f>+I220</f>
        <v>9.9002887811257018E-2</v>
      </c>
      <c r="K220" s="49">
        <f t="shared" ref="K220" si="990">+J220</f>
        <v>9.9002887811257018E-2</v>
      </c>
      <c r="L220" s="49">
        <f t="shared" ref="L220" si="991">+K220</f>
        <v>9.9002887811257018E-2</v>
      </c>
      <c r="M220" s="49">
        <f t="shared" ref="M220" si="992">+L220</f>
        <v>9.9002887811257018E-2</v>
      </c>
      <c r="N220" s="49">
        <f t="shared" ref="N220" si="993">+M220</f>
        <v>9.9002887811257018E-2</v>
      </c>
    </row>
    <row r="221" spans="1:14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</row>
    <row r="222" spans="1:14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</row>
    <row r="223" spans="1:14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</row>
    <row r="224" spans="1:14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</row>
    <row r="225" spans="1:14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</row>
    <row r="226" spans="1:14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</row>
    <row r="227" spans="1:14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</row>
    <row r="228" spans="1:14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</row>
    <row r="229" spans="1:14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</row>
    <row r="230" spans="1:14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Damilola Adekanmbi</cp:lastModifiedBy>
  <dcterms:created xsi:type="dcterms:W3CDTF">2020-05-20T17:26:08Z</dcterms:created>
  <dcterms:modified xsi:type="dcterms:W3CDTF">2025-01-09T11:25:21Z</dcterms:modified>
</cp:coreProperties>
</file>