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amil\Downloads\Quill Capital Partners\Investment Analyst\Task 9\"/>
    </mc:Choice>
  </mc:AlternateContent>
  <xr:revisionPtr revIDLastSave="0" documentId="13_ncr:1_{ADE7899A-2998-4C23-B200-28127B076992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3" l="1"/>
  <c r="L32" i="3"/>
  <c r="M32" i="3"/>
  <c r="N32" i="3"/>
  <c r="J32" i="3"/>
  <c r="K28" i="3"/>
  <c r="L28" i="3"/>
  <c r="M28" i="3"/>
  <c r="N28" i="3"/>
  <c r="J28" i="3"/>
  <c r="K55" i="3"/>
  <c r="L55" i="3"/>
  <c r="M55" i="3"/>
  <c r="N55" i="3"/>
  <c r="J55" i="3"/>
  <c r="K59" i="3"/>
  <c r="L59" i="3"/>
  <c r="M59" i="3"/>
  <c r="N59" i="3"/>
  <c r="J59" i="3"/>
  <c r="J58" i="3" s="1"/>
  <c r="K63" i="3"/>
  <c r="L63" i="3"/>
  <c r="M63" i="3"/>
  <c r="N63" i="3"/>
  <c r="J63" i="3"/>
  <c r="K203" i="3"/>
  <c r="L203" i="3"/>
  <c r="M203" i="3" s="1"/>
  <c r="N203" i="3" s="1"/>
  <c r="J203" i="3"/>
  <c r="K168" i="3"/>
  <c r="L168" i="3"/>
  <c r="M168" i="3" s="1"/>
  <c r="N168" i="3" s="1"/>
  <c r="J168" i="3"/>
  <c r="K145" i="3"/>
  <c r="L145" i="3"/>
  <c r="M145" i="3" s="1"/>
  <c r="N145" i="3" s="1"/>
  <c r="J145" i="3"/>
  <c r="K114" i="3"/>
  <c r="L114" i="3"/>
  <c r="M114" i="3"/>
  <c r="N114" i="3" s="1"/>
  <c r="J114" i="3"/>
  <c r="K83" i="3"/>
  <c r="L83" i="3"/>
  <c r="M83" i="3"/>
  <c r="N83" i="3" s="1"/>
  <c r="J83" i="3"/>
  <c r="K11" i="3"/>
  <c r="L11" i="3"/>
  <c r="M11" i="3"/>
  <c r="N11" i="3"/>
  <c r="J11" i="3"/>
  <c r="K17" i="3"/>
  <c r="L17" i="3"/>
  <c r="M17" i="3"/>
  <c r="N17" i="3"/>
  <c r="J17" i="3"/>
  <c r="K14" i="3"/>
  <c r="L14" i="3"/>
  <c r="M14" i="3"/>
  <c r="N14" i="3"/>
  <c r="J14" i="3"/>
  <c r="K8" i="3"/>
  <c r="L8" i="3"/>
  <c r="M8" i="3"/>
  <c r="N8" i="3"/>
  <c r="J8" i="3"/>
  <c r="K5" i="3"/>
  <c r="L5" i="3"/>
  <c r="M5" i="3"/>
  <c r="N5" i="3"/>
  <c r="J5" i="3"/>
  <c r="K19" i="3"/>
  <c r="L19" i="3" s="1"/>
  <c r="M19" i="3" s="1"/>
  <c r="N19" i="3" s="1"/>
  <c r="J19" i="3"/>
  <c r="K16" i="3"/>
  <c r="L16" i="3"/>
  <c r="M16" i="3"/>
  <c r="N16" i="3" s="1"/>
  <c r="J16" i="3"/>
  <c r="K13" i="3"/>
  <c r="L13" i="3"/>
  <c r="M13" i="3" s="1"/>
  <c r="N13" i="3" s="1"/>
  <c r="J13" i="3"/>
  <c r="K10" i="3"/>
  <c r="L10" i="3"/>
  <c r="M10" i="3"/>
  <c r="N10" i="3" s="1"/>
  <c r="J10" i="3"/>
  <c r="K7" i="3"/>
  <c r="L7" i="3" s="1"/>
  <c r="M7" i="3" s="1"/>
  <c r="N7" i="3" s="1"/>
  <c r="J7" i="3"/>
  <c r="K3" i="3"/>
  <c r="L3" i="3"/>
  <c r="M3" i="3"/>
  <c r="N3" i="3" s="1"/>
  <c r="J3" i="3"/>
  <c r="C224" i="3"/>
  <c r="D224" i="3"/>
  <c r="E224" i="3"/>
  <c r="F224" i="3"/>
  <c r="G224" i="3"/>
  <c r="H224" i="3"/>
  <c r="I224" i="3"/>
  <c r="B224" i="3"/>
  <c r="C221" i="3"/>
  <c r="D221" i="3"/>
  <c r="E221" i="3"/>
  <c r="F221" i="3"/>
  <c r="G221" i="3"/>
  <c r="H221" i="3"/>
  <c r="I221" i="3"/>
  <c r="B221" i="3"/>
  <c r="C218" i="3"/>
  <c r="D218" i="3"/>
  <c r="E218" i="3"/>
  <c r="F218" i="3"/>
  <c r="G218" i="3"/>
  <c r="H218" i="3"/>
  <c r="I218" i="3"/>
  <c r="B218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1" i="3"/>
  <c r="D201" i="3"/>
  <c r="E201" i="3"/>
  <c r="F201" i="3"/>
  <c r="G201" i="3"/>
  <c r="H201" i="3"/>
  <c r="I201" i="3"/>
  <c r="B201" i="3"/>
  <c r="C198" i="3"/>
  <c r="D198" i="3"/>
  <c r="E198" i="3"/>
  <c r="F198" i="3"/>
  <c r="G198" i="3"/>
  <c r="H198" i="3"/>
  <c r="I198" i="3"/>
  <c r="B198" i="3"/>
  <c r="C195" i="3"/>
  <c r="D195" i="3"/>
  <c r="E195" i="3"/>
  <c r="F195" i="3"/>
  <c r="G195" i="3"/>
  <c r="H195" i="3"/>
  <c r="I195" i="3"/>
  <c r="B195" i="3"/>
  <c r="C188" i="3"/>
  <c r="D188" i="3"/>
  <c r="E188" i="3"/>
  <c r="F188" i="3"/>
  <c r="G188" i="3"/>
  <c r="H188" i="3"/>
  <c r="I188" i="3"/>
  <c r="B188" i="3"/>
  <c r="C166" i="3"/>
  <c r="D166" i="3"/>
  <c r="E166" i="3"/>
  <c r="F166" i="3"/>
  <c r="G166" i="3"/>
  <c r="H166" i="3"/>
  <c r="I166" i="3"/>
  <c r="B166" i="3"/>
  <c r="C163" i="3"/>
  <c r="D163" i="3"/>
  <c r="E163" i="3"/>
  <c r="F163" i="3"/>
  <c r="G163" i="3"/>
  <c r="H163" i="3"/>
  <c r="I163" i="3"/>
  <c r="B163" i="3"/>
  <c r="C160" i="3"/>
  <c r="D160" i="3"/>
  <c r="E160" i="3"/>
  <c r="F160" i="3"/>
  <c r="G160" i="3"/>
  <c r="H160" i="3"/>
  <c r="I160" i="3"/>
  <c r="B160" i="3"/>
  <c r="C156" i="3"/>
  <c r="D156" i="3"/>
  <c r="E156" i="3"/>
  <c r="F156" i="3"/>
  <c r="G156" i="3"/>
  <c r="H156" i="3"/>
  <c r="I156" i="3"/>
  <c r="B156" i="3"/>
  <c r="C153" i="3"/>
  <c r="D153" i="3"/>
  <c r="E153" i="3"/>
  <c r="F153" i="3"/>
  <c r="G153" i="3"/>
  <c r="H153" i="3"/>
  <c r="I153" i="3"/>
  <c r="B153" i="3"/>
  <c r="C143" i="3"/>
  <c r="D143" i="3"/>
  <c r="E143" i="3"/>
  <c r="F143" i="3"/>
  <c r="G143" i="3"/>
  <c r="H143" i="3"/>
  <c r="I143" i="3"/>
  <c r="B143" i="3"/>
  <c r="C140" i="3"/>
  <c r="D140" i="3"/>
  <c r="E140" i="3"/>
  <c r="F140" i="3"/>
  <c r="G140" i="3"/>
  <c r="H140" i="3"/>
  <c r="I140" i="3"/>
  <c r="B140" i="3"/>
  <c r="C137" i="3"/>
  <c r="D137" i="3"/>
  <c r="E137" i="3"/>
  <c r="F137" i="3"/>
  <c r="G137" i="3"/>
  <c r="H137" i="3"/>
  <c r="I137" i="3"/>
  <c r="B137" i="3"/>
  <c r="C133" i="3"/>
  <c r="D133" i="3"/>
  <c r="E133" i="3"/>
  <c r="F133" i="3"/>
  <c r="G133" i="3"/>
  <c r="H133" i="3"/>
  <c r="I133" i="3"/>
  <c r="B133" i="3"/>
  <c r="C130" i="3"/>
  <c r="D130" i="3"/>
  <c r="E130" i="3"/>
  <c r="F130" i="3"/>
  <c r="G130" i="3"/>
  <c r="H130" i="3"/>
  <c r="I130" i="3"/>
  <c r="B130" i="3"/>
  <c r="C99" i="3"/>
  <c r="D99" i="3"/>
  <c r="E99" i="3"/>
  <c r="F99" i="3"/>
  <c r="G99" i="3"/>
  <c r="H99" i="3"/>
  <c r="I99" i="3"/>
  <c r="B99" i="3"/>
  <c r="C71" i="3"/>
  <c r="D71" i="3"/>
  <c r="E71" i="3"/>
  <c r="F71" i="3"/>
  <c r="G71" i="3"/>
  <c r="H71" i="3"/>
  <c r="I71" i="3"/>
  <c r="B71" i="3"/>
  <c r="C78" i="3"/>
  <c r="D78" i="3"/>
  <c r="E78" i="3"/>
  <c r="F78" i="3"/>
  <c r="G78" i="3"/>
  <c r="H78" i="3"/>
  <c r="I78" i="3"/>
  <c r="B78" i="3"/>
  <c r="C81" i="3"/>
  <c r="D81" i="3"/>
  <c r="E81" i="3"/>
  <c r="F81" i="3"/>
  <c r="G81" i="3"/>
  <c r="H81" i="3"/>
  <c r="I81" i="3"/>
  <c r="B81" i="3"/>
  <c r="C102" i="3"/>
  <c r="D102" i="3"/>
  <c r="E102" i="3"/>
  <c r="F102" i="3"/>
  <c r="G102" i="3"/>
  <c r="H102" i="3"/>
  <c r="I102" i="3"/>
  <c r="B102" i="3"/>
  <c r="C109" i="3"/>
  <c r="D109" i="3"/>
  <c r="E109" i="3"/>
  <c r="F109" i="3"/>
  <c r="G109" i="3"/>
  <c r="H109" i="3"/>
  <c r="I109" i="3"/>
  <c r="B109" i="3"/>
  <c r="C112" i="3"/>
  <c r="D112" i="3"/>
  <c r="E112" i="3"/>
  <c r="F112" i="3"/>
  <c r="G112" i="3"/>
  <c r="H112" i="3"/>
  <c r="I112" i="3"/>
  <c r="B112" i="3"/>
  <c r="C106" i="3"/>
  <c r="D106" i="3"/>
  <c r="E106" i="3"/>
  <c r="F106" i="3"/>
  <c r="G106" i="3"/>
  <c r="H106" i="3"/>
  <c r="I106" i="3"/>
  <c r="B106" i="3"/>
  <c r="C68" i="3"/>
  <c r="D68" i="3"/>
  <c r="E68" i="3"/>
  <c r="F68" i="3"/>
  <c r="G68" i="3"/>
  <c r="H68" i="3"/>
  <c r="I68" i="3"/>
  <c r="B68" i="3"/>
  <c r="C75" i="3"/>
  <c r="D75" i="3"/>
  <c r="E75" i="3"/>
  <c r="F75" i="3"/>
  <c r="G75" i="3"/>
  <c r="H75" i="3"/>
  <c r="I75" i="3"/>
  <c r="B75" i="3"/>
  <c r="J24" i="3"/>
  <c r="K24" i="3"/>
  <c r="L24" i="3"/>
  <c r="M24" i="3"/>
  <c r="N24" i="3"/>
  <c r="C222" i="3"/>
  <c r="D222" i="3"/>
  <c r="E222" i="3"/>
  <c r="F222" i="3"/>
  <c r="F215" i="3" s="1"/>
  <c r="G222" i="3"/>
  <c r="H222" i="3"/>
  <c r="H223" i="3" s="1"/>
  <c r="I222" i="3"/>
  <c r="B222" i="3"/>
  <c r="C219" i="3"/>
  <c r="D219" i="3"/>
  <c r="E219" i="3"/>
  <c r="F219" i="3"/>
  <c r="G219" i="3"/>
  <c r="H219" i="3"/>
  <c r="I219" i="3"/>
  <c r="I220" i="3" s="1"/>
  <c r="B219" i="3"/>
  <c r="C216" i="3"/>
  <c r="D216" i="3"/>
  <c r="D217" i="3" s="1"/>
  <c r="E216" i="3"/>
  <c r="F216" i="3"/>
  <c r="G216" i="3"/>
  <c r="H216" i="3"/>
  <c r="I216" i="3"/>
  <c r="B216" i="3"/>
  <c r="C212" i="3"/>
  <c r="D212" i="3"/>
  <c r="E212" i="3"/>
  <c r="F212" i="3"/>
  <c r="G212" i="3"/>
  <c r="H212" i="3"/>
  <c r="I212" i="3"/>
  <c r="I213" i="3" s="1"/>
  <c r="B212" i="3"/>
  <c r="C207" i="3"/>
  <c r="D207" i="3"/>
  <c r="E207" i="3"/>
  <c r="F207" i="3"/>
  <c r="G207" i="3"/>
  <c r="H207" i="3"/>
  <c r="I207" i="3"/>
  <c r="B207" i="3"/>
  <c r="C205" i="3"/>
  <c r="D205" i="3"/>
  <c r="E205" i="3"/>
  <c r="F205" i="3"/>
  <c r="G205" i="3"/>
  <c r="G203" i="3" s="1"/>
  <c r="H205" i="3"/>
  <c r="I205" i="3"/>
  <c r="B205" i="3"/>
  <c r="C199" i="3"/>
  <c r="D199" i="3"/>
  <c r="E199" i="3"/>
  <c r="F199" i="3"/>
  <c r="G199" i="3"/>
  <c r="H199" i="3"/>
  <c r="I199" i="3"/>
  <c r="I200" i="3" s="1"/>
  <c r="B199" i="3"/>
  <c r="C196" i="3"/>
  <c r="D196" i="3"/>
  <c r="E196" i="3"/>
  <c r="E197" i="3" s="1"/>
  <c r="F196" i="3"/>
  <c r="G196" i="3"/>
  <c r="H196" i="3"/>
  <c r="I196" i="3"/>
  <c r="B196" i="3"/>
  <c r="C193" i="3"/>
  <c r="C186" i="3" s="1"/>
  <c r="D193" i="3"/>
  <c r="E193" i="3"/>
  <c r="F193" i="3"/>
  <c r="G193" i="3"/>
  <c r="H193" i="3"/>
  <c r="H194" i="3" s="1"/>
  <c r="I193" i="3"/>
  <c r="B193" i="3"/>
  <c r="C189" i="3"/>
  <c r="D189" i="3"/>
  <c r="E189" i="3"/>
  <c r="F189" i="3"/>
  <c r="G189" i="3"/>
  <c r="H189" i="3"/>
  <c r="I189" i="3"/>
  <c r="B189" i="3"/>
  <c r="C168" i="3"/>
  <c r="D168" i="3"/>
  <c r="E168" i="3"/>
  <c r="F168" i="3"/>
  <c r="G168" i="3"/>
  <c r="H168" i="3"/>
  <c r="I168" i="3"/>
  <c r="B168" i="3"/>
  <c r="C184" i="3"/>
  <c r="D184" i="3"/>
  <c r="E184" i="3"/>
  <c r="F184" i="3"/>
  <c r="G184" i="3"/>
  <c r="H184" i="3"/>
  <c r="I184" i="3"/>
  <c r="B184" i="3"/>
  <c r="C182" i="3"/>
  <c r="D182" i="3"/>
  <c r="D183" i="3" s="1"/>
  <c r="D185" i="3" s="1"/>
  <c r="E182" i="3"/>
  <c r="F182" i="3"/>
  <c r="F183" i="3" s="1"/>
  <c r="F185" i="3" s="1"/>
  <c r="G182" i="3"/>
  <c r="H183" i="3" s="1"/>
  <c r="H182" i="3"/>
  <c r="I182" i="3"/>
  <c r="I183" i="3" s="1"/>
  <c r="I185" i="3" s="1"/>
  <c r="B182" i="3"/>
  <c r="C180" i="3"/>
  <c r="D180" i="3"/>
  <c r="E180" i="3"/>
  <c r="F180" i="3"/>
  <c r="G180" i="3"/>
  <c r="H180" i="3"/>
  <c r="I180" i="3"/>
  <c r="B180" i="3"/>
  <c r="C178" i="3"/>
  <c r="D178" i="3"/>
  <c r="E178" i="3"/>
  <c r="F178" i="3"/>
  <c r="G178" i="3"/>
  <c r="H178" i="3"/>
  <c r="H179" i="3" s="1"/>
  <c r="I178" i="3"/>
  <c r="B178" i="3"/>
  <c r="K185" i="3"/>
  <c r="L185" i="3" s="1"/>
  <c r="M185" i="3" s="1"/>
  <c r="N185" i="3" s="1"/>
  <c r="K183" i="3"/>
  <c r="J183" i="3"/>
  <c r="G183" i="3"/>
  <c r="G185" i="3" s="1"/>
  <c r="B183" i="3"/>
  <c r="B185" i="3" s="1"/>
  <c r="J182" i="3"/>
  <c r="K182" i="3" s="1"/>
  <c r="E183" i="3"/>
  <c r="G179" i="3"/>
  <c r="C176" i="3"/>
  <c r="D176" i="3"/>
  <c r="E176" i="3"/>
  <c r="F176" i="3"/>
  <c r="G176" i="3"/>
  <c r="H176" i="3"/>
  <c r="I176" i="3"/>
  <c r="B176" i="3"/>
  <c r="C174" i="3"/>
  <c r="D174" i="3"/>
  <c r="E174" i="3"/>
  <c r="F174" i="3"/>
  <c r="G174" i="3"/>
  <c r="H174" i="3"/>
  <c r="I174" i="3"/>
  <c r="B174" i="3"/>
  <c r="C172" i="3"/>
  <c r="D172" i="3"/>
  <c r="E172" i="3"/>
  <c r="F172" i="3"/>
  <c r="G172" i="3"/>
  <c r="H172" i="3"/>
  <c r="I172" i="3"/>
  <c r="B172" i="3"/>
  <c r="C170" i="3"/>
  <c r="D170" i="3"/>
  <c r="D171" i="3" s="1"/>
  <c r="D173" i="3" s="1"/>
  <c r="E170" i="3"/>
  <c r="F170" i="3"/>
  <c r="G170" i="3"/>
  <c r="H170" i="3"/>
  <c r="I170" i="3"/>
  <c r="B170" i="3"/>
  <c r="C164" i="3"/>
  <c r="D164" i="3"/>
  <c r="E164" i="3"/>
  <c r="F164" i="3"/>
  <c r="G164" i="3"/>
  <c r="H164" i="3"/>
  <c r="I164" i="3"/>
  <c r="B164" i="3"/>
  <c r="C161" i="3"/>
  <c r="D161" i="3"/>
  <c r="E161" i="3"/>
  <c r="F161" i="3"/>
  <c r="G161" i="3"/>
  <c r="H161" i="3"/>
  <c r="I161" i="3"/>
  <c r="B161" i="3"/>
  <c r="C158" i="3"/>
  <c r="D158" i="3"/>
  <c r="D159" i="3" s="1"/>
  <c r="E158" i="3"/>
  <c r="F158" i="3"/>
  <c r="G158" i="3"/>
  <c r="H158" i="3"/>
  <c r="I158" i="3"/>
  <c r="B158" i="3"/>
  <c r="C154" i="3"/>
  <c r="D154" i="3"/>
  <c r="E154" i="3"/>
  <c r="F154" i="3"/>
  <c r="G154" i="3"/>
  <c r="H155" i="3" s="1"/>
  <c r="H154" i="3"/>
  <c r="I154" i="3"/>
  <c r="B154" i="3"/>
  <c r="C149" i="3"/>
  <c r="D149" i="3"/>
  <c r="E149" i="3"/>
  <c r="F149" i="3"/>
  <c r="G149" i="3"/>
  <c r="H149" i="3"/>
  <c r="I149" i="3"/>
  <c r="B149" i="3"/>
  <c r="C147" i="3"/>
  <c r="D147" i="3"/>
  <c r="E147" i="3"/>
  <c r="E145" i="3" s="1"/>
  <c r="F147" i="3"/>
  <c r="G147" i="3"/>
  <c r="G148" i="3" s="1"/>
  <c r="H147" i="3"/>
  <c r="I147" i="3"/>
  <c r="B147" i="3"/>
  <c r="C141" i="3"/>
  <c r="D141" i="3"/>
  <c r="E141" i="3"/>
  <c r="F141" i="3"/>
  <c r="G141" i="3"/>
  <c r="H142" i="3" s="1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F136" i="3" s="1"/>
  <c r="G135" i="3"/>
  <c r="G128" i="3" s="1"/>
  <c r="H135" i="3"/>
  <c r="I135" i="3"/>
  <c r="B135" i="3"/>
  <c r="C131" i="3"/>
  <c r="D131" i="3"/>
  <c r="E131" i="3"/>
  <c r="F131" i="3"/>
  <c r="G131" i="3"/>
  <c r="H131" i="3"/>
  <c r="I131" i="3"/>
  <c r="B131" i="3"/>
  <c r="C126" i="3"/>
  <c r="D126" i="3"/>
  <c r="E126" i="3"/>
  <c r="F126" i="3"/>
  <c r="G126" i="3"/>
  <c r="H126" i="3"/>
  <c r="I126" i="3"/>
  <c r="B126" i="3"/>
  <c r="C124" i="3"/>
  <c r="D124" i="3"/>
  <c r="E124" i="3"/>
  <c r="F125" i="3" s="1"/>
  <c r="F124" i="3"/>
  <c r="G124" i="3"/>
  <c r="G125" i="3" s="1"/>
  <c r="H124" i="3"/>
  <c r="I124" i="3"/>
  <c r="B124" i="3"/>
  <c r="C122" i="3"/>
  <c r="D122" i="3"/>
  <c r="E122" i="3"/>
  <c r="F122" i="3"/>
  <c r="G122" i="3"/>
  <c r="H122" i="3"/>
  <c r="I122" i="3"/>
  <c r="B122" i="3"/>
  <c r="C120" i="3"/>
  <c r="D120" i="3"/>
  <c r="E120" i="3"/>
  <c r="F121" i="3" s="1"/>
  <c r="F120" i="3"/>
  <c r="G120" i="3"/>
  <c r="H120" i="3"/>
  <c r="I120" i="3"/>
  <c r="B120" i="3"/>
  <c r="C118" i="3"/>
  <c r="D118" i="3"/>
  <c r="E118" i="3"/>
  <c r="F118" i="3"/>
  <c r="G118" i="3"/>
  <c r="H118" i="3"/>
  <c r="I118" i="3"/>
  <c r="B118" i="3"/>
  <c r="C116" i="3"/>
  <c r="D116" i="3"/>
  <c r="D114" i="3" s="1"/>
  <c r="E116" i="3"/>
  <c r="E114" i="3" s="1"/>
  <c r="F116" i="3"/>
  <c r="G116" i="3"/>
  <c r="H116" i="3"/>
  <c r="I116" i="3"/>
  <c r="B116" i="3"/>
  <c r="C110" i="3"/>
  <c r="D110" i="3"/>
  <c r="E110" i="3"/>
  <c r="F110" i="3"/>
  <c r="G110" i="3"/>
  <c r="G103" i="3" s="1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F105" i="3" s="1"/>
  <c r="G104" i="3"/>
  <c r="G105" i="3" s="1"/>
  <c r="H104" i="3"/>
  <c r="I104" i="3"/>
  <c r="B104" i="3"/>
  <c r="C100" i="3"/>
  <c r="D100" i="3"/>
  <c r="E100" i="3"/>
  <c r="F100" i="3"/>
  <c r="G100" i="3"/>
  <c r="G101" i="3" s="1"/>
  <c r="H100" i="3"/>
  <c r="I100" i="3"/>
  <c r="B100" i="3"/>
  <c r="C95" i="3"/>
  <c r="D95" i="3"/>
  <c r="E95" i="3"/>
  <c r="F95" i="3"/>
  <c r="G95" i="3"/>
  <c r="H95" i="3"/>
  <c r="I95" i="3"/>
  <c r="B95" i="3"/>
  <c r="C93" i="3"/>
  <c r="D93" i="3"/>
  <c r="E93" i="3"/>
  <c r="F93" i="3"/>
  <c r="G93" i="3"/>
  <c r="H94" i="3" s="1"/>
  <c r="H96" i="3" s="1"/>
  <c r="H93" i="3"/>
  <c r="I93" i="3"/>
  <c r="B93" i="3"/>
  <c r="C91" i="3"/>
  <c r="D91" i="3"/>
  <c r="E91" i="3"/>
  <c r="F91" i="3"/>
  <c r="G91" i="3"/>
  <c r="H91" i="3"/>
  <c r="I91" i="3"/>
  <c r="B91" i="3"/>
  <c r="C89" i="3"/>
  <c r="D89" i="3"/>
  <c r="E89" i="3"/>
  <c r="F89" i="3"/>
  <c r="G89" i="3"/>
  <c r="H89" i="3"/>
  <c r="I89" i="3"/>
  <c r="B89" i="3"/>
  <c r="C87" i="3"/>
  <c r="D87" i="3"/>
  <c r="E87" i="3"/>
  <c r="F87" i="3"/>
  <c r="G87" i="3"/>
  <c r="H87" i="3"/>
  <c r="I87" i="3"/>
  <c r="B87" i="3"/>
  <c r="C85" i="3"/>
  <c r="D85" i="3"/>
  <c r="E85" i="3"/>
  <c r="F85" i="3"/>
  <c r="G85" i="3"/>
  <c r="H85" i="3"/>
  <c r="I85" i="3"/>
  <c r="B85" i="3"/>
  <c r="C79" i="3"/>
  <c r="D79" i="3"/>
  <c r="E79" i="3"/>
  <c r="F79" i="3"/>
  <c r="G79" i="3"/>
  <c r="G80" i="3" s="1"/>
  <c r="H79" i="3"/>
  <c r="I79" i="3"/>
  <c r="B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G66" i="3" s="1"/>
  <c r="H73" i="3"/>
  <c r="I73" i="3"/>
  <c r="I74" i="3" s="1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62" i="3"/>
  <c r="D62" i="3"/>
  <c r="E62" i="3"/>
  <c r="F62" i="3"/>
  <c r="G62" i="3"/>
  <c r="G63" i="3" s="1"/>
  <c r="H62" i="3"/>
  <c r="I62" i="3"/>
  <c r="B62" i="3"/>
  <c r="C58" i="3"/>
  <c r="D58" i="3"/>
  <c r="E58" i="3"/>
  <c r="F58" i="3"/>
  <c r="F59" i="3" s="1"/>
  <c r="F61" i="3" s="1"/>
  <c r="G58" i="3"/>
  <c r="H59" i="3" s="1"/>
  <c r="H58" i="3"/>
  <c r="I58" i="3"/>
  <c r="B58" i="3"/>
  <c r="C54" i="3"/>
  <c r="D54" i="3"/>
  <c r="E54" i="3"/>
  <c r="E52" i="3" s="1"/>
  <c r="F54" i="3"/>
  <c r="G54" i="3"/>
  <c r="H54" i="3"/>
  <c r="I54" i="3"/>
  <c r="B54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48" i="3"/>
  <c r="D48" i="3"/>
  <c r="E48" i="3"/>
  <c r="F48" i="3"/>
  <c r="F17" i="3" s="1"/>
  <c r="G48" i="3"/>
  <c r="H49" i="3" s="1"/>
  <c r="H48" i="3"/>
  <c r="I48" i="3"/>
  <c r="B48" i="3"/>
  <c r="B49" i="3" s="1"/>
  <c r="C45" i="3"/>
  <c r="D45" i="3"/>
  <c r="E45" i="3"/>
  <c r="F45" i="3"/>
  <c r="G45" i="3"/>
  <c r="H45" i="3"/>
  <c r="I45" i="3"/>
  <c r="B45" i="3"/>
  <c r="C42" i="3"/>
  <c r="D42" i="3"/>
  <c r="E42" i="3"/>
  <c r="F42" i="3"/>
  <c r="F11" i="3" s="1"/>
  <c r="G42" i="3"/>
  <c r="G11" i="3" s="1"/>
  <c r="H42" i="3"/>
  <c r="I42" i="3"/>
  <c r="B42" i="3"/>
  <c r="C38" i="3"/>
  <c r="D38" i="3"/>
  <c r="E38" i="3"/>
  <c r="F38" i="3"/>
  <c r="G38" i="3"/>
  <c r="H38" i="3"/>
  <c r="I38" i="3"/>
  <c r="B38" i="3"/>
  <c r="C31" i="3"/>
  <c r="D31" i="3"/>
  <c r="E31" i="3"/>
  <c r="F31" i="3"/>
  <c r="F32" i="3" s="1"/>
  <c r="G31" i="3"/>
  <c r="G21" i="3" s="1"/>
  <c r="H31" i="3"/>
  <c r="I31" i="3"/>
  <c r="B31" i="3"/>
  <c r="C27" i="3"/>
  <c r="D27" i="3"/>
  <c r="E27" i="3"/>
  <c r="F27" i="3"/>
  <c r="G27" i="3"/>
  <c r="H27" i="3"/>
  <c r="I27" i="3"/>
  <c r="B27" i="3"/>
  <c r="B28" i="3" s="1"/>
  <c r="C25" i="3"/>
  <c r="D25" i="3"/>
  <c r="E25" i="3"/>
  <c r="F25" i="3"/>
  <c r="G25" i="3"/>
  <c r="H25" i="3"/>
  <c r="I25" i="3"/>
  <c r="B25" i="3"/>
  <c r="C23" i="3"/>
  <c r="D23" i="3"/>
  <c r="E23" i="3"/>
  <c r="F23" i="3"/>
  <c r="G23" i="3"/>
  <c r="H23" i="3"/>
  <c r="H21" i="3" s="1"/>
  <c r="I23" i="3"/>
  <c r="B23" i="3"/>
  <c r="F223" i="3"/>
  <c r="D223" i="3"/>
  <c r="B223" i="3"/>
  <c r="H220" i="3"/>
  <c r="G220" i="3"/>
  <c r="E220" i="3"/>
  <c r="B217" i="3"/>
  <c r="F209" i="3"/>
  <c r="E209" i="3"/>
  <c r="C217" i="3"/>
  <c r="E215" i="3"/>
  <c r="B215" i="3"/>
  <c r="D213" i="3"/>
  <c r="B213" i="3"/>
  <c r="G213" i="3"/>
  <c r="C209" i="3"/>
  <c r="L208" i="3"/>
  <c r="M208" i="3" s="1"/>
  <c r="N208" i="3" s="1"/>
  <c r="K208" i="3"/>
  <c r="K206" i="3"/>
  <c r="J206" i="3"/>
  <c r="I203" i="3"/>
  <c r="H203" i="3"/>
  <c r="C203" i="3"/>
  <c r="C206" i="3"/>
  <c r="C208" i="3" s="1"/>
  <c r="A202" i="3"/>
  <c r="E200" i="3"/>
  <c r="C200" i="3"/>
  <c r="B200" i="3"/>
  <c r="F197" i="3"/>
  <c r="B197" i="3"/>
  <c r="C197" i="3"/>
  <c r="I194" i="3"/>
  <c r="G194" i="3"/>
  <c r="B192" i="3"/>
  <c r="I8" i="3"/>
  <c r="G190" i="3"/>
  <c r="D190" i="3"/>
  <c r="C192" i="3"/>
  <c r="L181" i="3"/>
  <c r="M181" i="3" s="1"/>
  <c r="N181" i="3" s="1"/>
  <c r="K181" i="3"/>
  <c r="J179" i="3"/>
  <c r="I179" i="3"/>
  <c r="B179" i="3"/>
  <c r="B181" i="3" s="1"/>
  <c r="K177" i="3"/>
  <c r="L177" i="3" s="1"/>
  <c r="M177" i="3" s="1"/>
  <c r="N177" i="3" s="1"/>
  <c r="K175" i="3"/>
  <c r="J175" i="3"/>
  <c r="J174" i="3" s="1"/>
  <c r="K174" i="3" s="1"/>
  <c r="H175" i="3"/>
  <c r="H177" i="3" s="1"/>
  <c r="B175" i="3"/>
  <c r="G175" i="3"/>
  <c r="M173" i="3"/>
  <c r="N173" i="3" s="1"/>
  <c r="L173" i="3"/>
  <c r="K173" i="3"/>
  <c r="L171" i="3"/>
  <c r="K171" i="3"/>
  <c r="J171" i="3"/>
  <c r="H171" i="3"/>
  <c r="H173" i="3" s="1"/>
  <c r="B171" i="3"/>
  <c r="B173" i="3" s="1"/>
  <c r="A167" i="3"/>
  <c r="D165" i="3"/>
  <c r="B165" i="3"/>
  <c r="C165" i="3"/>
  <c r="F162" i="3"/>
  <c r="E162" i="3"/>
  <c r="D162" i="3"/>
  <c r="C162" i="3"/>
  <c r="B162" i="3"/>
  <c r="G162" i="3"/>
  <c r="I159" i="3"/>
  <c r="E151" i="3"/>
  <c r="D157" i="3"/>
  <c r="B157" i="3"/>
  <c r="B155" i="3"/>
  <c r="F155" i="3"/>
  <c r="E155" i="3"/>
  <c r="D151" i="3"/>
  <c r="C151" i="3"/>
  <c r="K150" i="3"/>
  <c r="L150" i="3" s="1"/>
  <c r="M150" i="3" s="1"/>
  <c r="N150" i="3" s="1"/>
  <c r="K148" i="3"/>
  <c r="J148" i="3"/>
  <c r="J147" i="3" s="1"/>
  <c r="I148" i="3"/>
  <c r="H148" i="3"/>
  <c r="B148" i="3"/>
  <c r="H145" i="3"/>
  <c r="B145" i="3"/>
  <c r="B146" i="3" s="1"/>
  <c r="I145" i="3"/>
  <c r="F145" i="3"/>
  <c r="A144" i="3"/>
  <c r="I142" i="3"/>
  <c r="E142" i="3"/>
  <c r="D142" i="3"/>
  <c r="H139" i="3"/>
  <c r="F139" i="3"/>
  <c r="D139" i="3"/>
  <c r="C139" i="3"/>
  <c r="B139" i="3"/>
  <c r="I139" i="3"/>
  <c r="G139" i="3"/>
  <c r="E139" i="3"/>
  <c r="E136" i="3"/>
  <c r="C136" i="3"/>
  <c r="B136" i="3"/>
  <c r="D134" i="3"/>
  <c r="F134" i="3"/>
  <c r="B132" i="3"/>
  <c r="B128" i="3"/>
  <c r="K127" i="3"/>
  <c r="L127" i="3" s="1"/>
  <c r="M127" i="3" s="1"/>
  <c r="N127" i="3" s="1"/>
  <c r="K125" i="3"/>
  <c r="J125" i="3"/>
  <c r="H125" i="3"/>
  <c r="H127" i="3" s="1"/>
  <c r="E125" i="3"/>
  <c r="E127" i="3" s="1"/>
  <c r="B125" i="3"/>
  <c r="B127" i="3" s="1"/>
  <c r="K123" i="3"/>
  <c r="L123" i="3" s="1"/>
  <c r="M123" i="3" s="1"/>
  <c r="N123" i="3" s="1"/>
  <c r="J121" i="3"/>
  <c r="H121" i="3"/>
  <c r="H123" i="3" s="1"/>
  <c r="D121" i="3"/>
  <c r="D123" i="3" s="1"/>
  <c r="B121" i="3"/>
  <c r="B123" i="3" s="1"/>
  <c r="G121" i="3"/>
  <c r="L119" i="3"/>
  <c r="M119" i="3" s="1"/>
  <c r="N119" i="3" s="1"/>
  <c r="K119" i="3"/>
  <c r="M117" i="3"/>
  <c r="K117" i="3"/>
  <c r="J117" i="3"/>
  <c r="I117" i="3"/>
  <c r="I119" i="3" s="1"/>
  <c r="B117" i="3"/>
  <c r="B119" i="3" s="1"/>
  <c r="H114" i="3"/>
  <c r="G117" i="3"/>
  <c r="C114" i="3"/>
  <c r="G114" i="3"/>
  <c r="H115" i="3" s="1"/>
  <c r="A113" i="3"/>
  <c r="I111" i="3"/>
  <c r="E111" i="3"/>
  <c r="B111" i="3"/>
  <c r="I108" i="3"/>
  <c r="G108" i="3"/>
  <c r="F108" i="3"/>
  <c r="E108" i="3"/>
  <c r="D108" i="3"/>
  <c r="C108" i="3"/>
  <c r="H108" i="3"/>
  <c r="B108" i="3"/>
  <c r="B105" i="3"/>
  <c r="C105" i="3"/>
  <c r="F103" i="3"/>
  <c r="C103" i="3"/>
  <c r="F101" i="3"/>
  <c r="B101" i="3"/>
  <c r="H101" i="3"/>
  <c r="C101" i="3"/>
  <c r="D97" i="3"/>
  <c r="B97" i="3"/>
  <c r="B98" i="3" s="1"/>
  <c r="K96" i="3"/>
  <c r="K94" i="3" s="1"/>
  <c r="J94" i="3"/>
  <c r="J93" i="3" s="1"/>
  <c r="C94" i="3"/>
  <c r="E94" i="3"/>
  <c r="E96" i="3" s="1"/>
  <c r="D94" i="3"/>
  <c r="B94" i="3"/>
  <c r="M92" i="3"/>
  <c r="N92" i="3" s="1"/>
  <c r="K92" i="3"/>
  <c r="L92" i="3" s="1"/>
  <c r="B92" i="3"/>
  <c r="K90" i="3"/>
  <c r="J90" i="3"/>
  <c r="H90" i="3"/>
  <c r="H92" i="3" s="1"/>
  <c r="B90" i="3"/>
  <c r="F90" i="3"/>
  <c r="E90" i="3"/>
  <c r="E92" i="3" s="1"/>
  <c r="K88" i="3"/>
  <c r="L88" i="3" s="1"/>
  <c r="M88" i="3" s="1"/>
  <c r="N88" i="3" s="1"/>
  <c r="K86" i="3"/>
  <c r="J86" i="3"/>
  <c r="I86" i="3"/>
  <c r="I88" i="3" s="1"/>
  <c r="E86" i="3"/>
  <c r="E88" i="3" s="1"/>
  <c r="H86" i="3"/>
  <c r="H88" i="3" s="1"/>
  <c r="F86" i="3"/>
  <c r="B86" i="3"/>
  <c r="B88" i="3" s="1"/>
  <c r="A82" i="3"/>
  <c r="I80" i="3"/>
  <c r="B80" i="3"/>
  <c r="H77" i="3"/>
  <c r="G77" i="3"/>
  <c r="C77" i="3"/>
  <c r="B77" i="3"/>
  <c r="I77" i="3"/>
  <c r="D77" i="3"/>
  <c r="E74" i="3"/>
  <c r="D74" i="3"/>
  <c r="C72" i="3"/>
  <c r="B72" i="3"/>
  <c r="H70" i="3"/>
  <c r="C70" i="3"/>
  <c r="B70" i="3"/>
  <c r="C66" i="3"/>
  <c r="B66" i="3"/>
  <c r="B67" i="3" s="1"/>
  <c r="L65" i="3"/>
  <c r="M65" i="3" s="1"/>
  <c r="N65" i="3" s="1"/>
  <c r="K65" i="3"/>
  <c r="F63" i="3"/>
  <c r="E63" i="3"/>
  <c r="B63" i="3"/>
  <c r="B65" i="3" s="1"/>
  <c r="D63" i="3"/>
  <c r="D65" i="3" s="1"/>
  <c r="C63" i="3"/>
  <c r="C65" i="3" s="1"/>
  <c r="K61" i="3"/>
  <c r="L61" i="3" s="1"/>
  <c r="M61" i="3" s="1"/>
  <c r="N61" i="3" s="1"/>
  <c r="I61" i="3"/>
  <c r="I59" i="3"/>
  <c r="D59" i="3"/>
  <c r="D61" i="3" s="1"/>
  <c r="B59" i="3"/>
  <c r="B61" i="3" s="1"/>
  <c r="D52" i="3"/>
  <c r="C59" i="3"/>
  <c r="C61" i="3" s="1"/>
  <c r="K57" i="3"/>
  <c r="I55" i="3"/>
  <c r="H55" i="3"/>
  <c r="H57" i="3" s="1"/>
  <c r="H52" i="3"/>
  <c r="G55" i="3"/>
  <c r="B55" i="3"/>
  <c r="B57" i="3" s="1"/>
  <c r="A51" i="3"/>
  <c r="I49" i="3"/>
  <c r="E49" i="3"/>
  <c r="C17" i="3"/>
  <c r="I46" i="3"/>
  <c r="H46" i="3"/>
  <c r="D46" i="3"/>
  <c r="C46" i="3"/>
  <c r="B46" i="3"/>
  <c r="E46" i="3"/>
  <c r="I43" i="3"/>
  <c r="E43" i="3"/>
  <c r="B43" i="3"/>
  <c r="E41" i="3"/>
  <c r="C41" i="3"/>
  <c r="D39" i="3"/>
  <c r="C39" i="3"/>
  <c r="B39" i="3"/>
  <c r="E35" i="3"/>
  <c r="D35" i="3"/>
  <c r="C35" i="3"/>
  <c r="B35" i="3"/>
  <c r="B36" i="3" s="1"/>
  <c r="K34" i="3"/>
  <c r="L34" i="3" s="1"/>
  <c r="M34" i="3" s="1"/>
  <c r="N34" i="3" s="1"/>
  <c r="B32" i="3"/>
  <c r="B34" i="3" s="1"/>
  <c r="I21" i="3"/>
  <c r="E32" i="3"/>
  <c r="E34" i="3" s="1"/>
  <c r="D32" i="3"/>
  <c r="D34" i="3" s="1"/>
  <c r="C21" i="3"/>
  <c r="K30" i="3"/>
  <c r="L30" i="3" s="1"/>
  <c r="M30" i="3" s="1"/>
  <c r="N30" i="3" s="1"/>
  <c r="I28" i="3"/>
  <c r="I30" i="3" s="1"/>
  <c r="H28" i="3"/>
  <c r="E28" i="3"/>
  <c r="E30" i="3" s="1"/>
  <c r="D28" i="3"/>
  <c r="D30" i="3" s="1"/>
  <c r="G28" i="3"/>
  <c r="G30" i="3" s="1"/>
  <c r="F28" i="3"/>
  <c r="F30" i="3" s="1"/>
  <c r="L26" i="3"/>
  <c r="M26" i="3" s="1"/>
  <c r="K26" i="3"/>
  <c r="J23" i="3"/>
  <c r="F24" i="3"/>
  <c r="D24" i="3"/>
  <c r="D26" i="3" s="1"/>
  <c r="B24" i="3"/>
  <c r="B26" i="3" s="1"/>
  <c r="E21" i="3"/>
  <c r="A20" i="3"/>
  <c r="I14" i="3"/>
  <c r="H14" i="3"/>
  <c r="G14" i="3"/>
  <c r="B14" i="3"/>
  <c r="I11" i="3"/>
  <c r="H11" i="3"/>
  <c r="E11" i="3"/>
  <c r="D11" i="3"/>
  <c r="H8" i="3"/>
  <c r="C8" i="3"/>
  <c r="B8" i="3"/>
  <c r="B9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208" i="1"/>
  <c r="F208" i="1"/>
  <c r="E208" i="1"/>
  <c r="D208" i="1"/>
  <c r="C208" i="1"/>
  <c r="H207" i="1"/>
  <c r="G207" i="1"/>
  <c r="F207" i="1"/>
  <c r="E207" i="1"/>
  <c r="D207" i="1"/>
  <c r="C207" i="1"/>
  <c r="H206" i="1"/>
  <c r="G206" i="1"/>
  <c r="F206" i="1"/>
  <c r="E206" i="1"/>
  <c r="D206" i="1"/>
  <c r="C206" i="1"/>
  <c r="H205" i="1"/>
  <c r="G205" i="1"/>
  <c r="F205" i="1"/>
  <c r="E205" i="1"/>
  <c r="D205" i="1"/>
  <c r="C205" i="1"/>
  <c r="H204" i="1"/>
  <c r="G204" i="1"/>
  <c r="F204" i="1"/>
  <c r="E204" i="1"/>
  <c r="D204" i="1"/>
  <c r="C204" i="1"/>
  <c r="H203" i="1"/>
  <c r="G203" i="1"/>
  <c r="F203" i="1"/>
  <c r="E203" i="1"/>
  <c r="D203" i="1"/>
  <c r="C203" i="1"/>
  <c r="H202" i="1"/>
  <c r="G202" i="1"/>
  <c r="F202" i="1"/>
  <c r="E202" i="1"/>
  <c r="D202" i="1"/>
  <c r="C202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G184" i="1"/>
  <c r="F184" i="1"/>
  <c r="E184" i="1"/>
  <c r="D184" i="1"/>
  <c r="C184" i="1"/>
  <c r="G181" i="1"/>
  <c r="F181" i="1"/>
  <c r="E181" i="1"/>
  <c r="D181" i="1"/>
  <c r="C181" i="1"/>
  <c r="B181" i="1"/>
  <c r="I180" i="1"/>
  <c r="I181" i="1" s="1"/>
  <c r="I177" i="1"/>
  <c r="H177" i="1"/>
  <c r="H180" i="1" s="1"/>
  <c r="H181" i="1" s="1"/>
  <c r="H168" i="1"/>
  <c r="I166" i="1"/>
  <c r="I168" i="1" s="1"/>
  <c r="I169" i="1" s="1"/>
  <c r="I170" i="1" s="1"/>
  <c r="H166" i="1"/>
  <c r="H169" i="1" s="1"/>
  <c r="H170" i="1" s="1"/>
  <c r="G159" i="1"/>
  <c r="F159" i="1"/>
  <c r="E159" i="1"/>
  <c r="D159" i="1"/>
  <c r="C159" i="1"/>
  <c r="B159" i="1"/>
  <c r="H158" i="1"/>
  <c r="H159" i="1" s="1"/>
  <c r="I155" i="1"/>
  <c r="I158" i="1" s="1"/>
  <c r="I159" i="1" s="1"/>
  <c r="H155" i="1"/>
  <c r="I147" i="1"/>
  <c r="H147" i="1"/>
  <c r="I144" i="1"/>
  <c r="H144" i="1"/>
  <c r="I130" i="1"/>
  <c r="H130" i="1"/>
  <c r="I124" i="1"/>
  <c r="H124" i="1"/>
  <c r="H196" i="1" s="1"/>
  <c r="I120" i="1"/>
  <c r="H120" i="1"/>
  <c r="H192" i="1" s="1"/>
  <c r="I116" i="1"/>
  <c r="H116" i="1"/>
  <c r="H188" i="1" s="1"/>
  <c r="I112" i="1"/>
  <c r="I129" i="1" s="1"/>
  <c r="I136" i="1" s="1"/>
  <c r="H112" i="1"/>
  <c r="H184" i="1" s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C60" i="1"/>
  <c r="C61" i="1" s="1"/>
  <c r="I59" i="1"/>
  <c r="I60" i="1" s="1"/>
  <c r="I61" i="1" s="1"/>
  <c r="H59" i="1"/>
  <c r="G59" i="1"/>
  <c r="F59" i="1"/>
  <c r="E59" i="1"/>
  <c r="D59" i="1"/>
  <c r="D60" i="1" s="1"/>
  <c r="D61" i="1" s="1"/>
  <c r="C59" i="1"/>
  <c r="B59" i="1"/>
  <c r="I46" i="1"/>
  <c r="H46" i="1"/>
  <c r="H60" i="1" s="1"/>
  <c r="H61" i="1" s="1"/>
  <c r="G46" i="1"/>
  <c r="G60" i="1" s="1"/>
  <c r="G61" i="1" s="1"/>
  <c r="F46" i="1"/>
  <c r="F60" i="1" s="1"/>
  <c r="E46" i="1"/>
  <c r="E60" i="1" s="1"/>
  <c r="D46" i="1"/>
  <c r="C46" i="1"/>
  <c r="B46" i="1"/>
  <c r="B60" i="1" s="1"/>
  <c r="B61" i="1" s="1"/>
  <c r="I37" i="1"/>
  <c r="D37" i="1"/>
  <c r="I31" i="1"/>
  <c r="H31" i="1"/>
  <c r="H37" i="1" s="1"/>
  <c r="G31" i="1"/>
  <c r="G37" i="1" s="1"/>
  <c r="F31" i="1"/>
  <c r="F37" i="1" s="1"/>
  <c r="E31" i="1"/>
  <c r="E37" i="1" s="1"/>
  <c r="D31" i="1"/>
  <c r="C31" i="1"/>
  <c r="C37" i="1" s="1"/>
  <c r="B31" i="1"/>
  <c r="B37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/>
  <c r="F1" i="1" s="1"/>
  <c r="E1" i="1" s="1"/>
  <c r="D1" i="1" s="1"/>
  <c r="C1" i="1" s="1"/>
  <c r="B1" i="1" s="1"/>
  <c r="D215" i="3" l="1"/>
  <c r="B209" i="3"/>
  <c r="H185" i="3"/>
  <c r="E185" i="3"/>
  <c r="C183" i="3"/>
  <c r="C185" i="3" s="1"/>
  <c r="G142" i="3"/>
  <c r="L175" i="3"/>
  <c r="L174" i="3" s="1"/>
  <c r="I204" i="3"/>
  <c r="E159" i="3"/>
  <c r="F165" i="3"/>
  <c r="L57" i="3"/>
  <c r="M57" i="3" s="1"/>
  <c r="N57" i="3" s="1"/>
  <c r="F65" i="3"/>
  <c r="D192" i="3"/>
  <c r="H206" i="3"/>
  <c r="H208" i="3" s="1"/>
  <c r="D209" i="3"/>
  <c r="D210" i="3" s="1"/>
  <c r="D41" i="3"/>
  <c r="D14" i="3"/>
  <c r="K93" i="3"/>
  <c r="K121" i="3"/>
  <c r="C194" i="3"/>
  <c r="H197" i="3"/>
  <c r="I206" i="3"/>
  <c r="I208" i="3" s="1"/>
  <c r="C14" i="3"/>
  <c r="C15" i="3" s="1"/>
  <c r="G32" i="3"/>
  <c r="G215" i="3"/>
  <c r="G136" i="3"/>
  <c r="E152" i="3"/>
  <c r="B186" i="3"/>
  <c r="C187" i="3" s="1"/>
  <c r="I197" i="3"/>
  <c r="B203" i="3"/>
  <c r="B204" i="3" s="1"/>
  <c r="I132" i="3"/>
  <c r="I175" i="3"/>
  <c r="I177" i="3" s="1"/>
  <c r="C215" i="3"/>
  <c r="D220" i="3"/>
  <c r="H117" i="3"/>
  <c r="H119" i="3" s="1"/>
  <c r="J178" i="3"/>
  <c r="H32" i="3"/>
  <c r="H34" i="3" s="1"/>
  <c r="G35" i="3"/>
  <c r="G59" i="3"/>
  <c r="G61" i="3" s="1"/>
  <c r="G65" i="3"/>
  <c r="G150" i="3"/>
  <c r="C67" i="3"/>
  <c r="C190" i="3"/>
  <c r="D197" i="3"/>
  <c r="F213" i="3"/>
  <c r="F217" i="3"/>
  <c r="F220" i="3"/>
  <c r="F39" i="3"/>
  <c r="F14" i="3"/>
  <c r="F52" i="3"/>
  <c r="F117" i="3"/>
  <c r="F119" i="3" s="1"/>
  <c r="F132" i="3"/>
  <c r="H43" i="3"/>
  <c r="L90" i="3"/>
  <c r="L117" i="3"/>
  <c r="E14" i="3"/>
  <c r="E115" i="3"/>
  <c r="F179" i="3"/>
  <c r="F181" i="3" s="1"/>
  <c r="M90" i="3"/>
  <c r="F88" i="3"/>
  <c r="G177" i="3"/>
  <c r="E190" i="3"/>
  <c r="H213" i="3"/>
  <c r="E179" i="3"/>
  <c r="E181" i="3" s="1"/>
  <c r="N90" i="3"/>
  <c r="B177" i="3"/>
  <c r="F26" i="3"/>
  <c r="D36" i="3"/>
  <c r="C213" i="3"/>
  <c r="C220" i="3"/>
  <c r="E223" i="3"/>
  <c r="H105" i="3"/>
  <c r="H111" i="3"/>
  <c r="H128" i="3"/>
  <c r="H151" i="3"/>
  <c r="H181" i="3"/>
  <c r="D179" i="3"/>
  <c r="D181" i="3" s="1"/>
  <c r="I169" i="3"/>
  <c r="J170" i="3"/>
  <c r="K170" i="3" s="1"/>
  <c r="I171" i="3"/>
  <c r="I173" i="3" s="1"/>
  <c r="E157" i="3"/>
  <c r="D152" i="3"/>
  <c r="B150" i="3"/>
  <c r="F146" i="3"/>
  <c r="I150" i="3"/>
  <c r="G145" i="3"/>
  <c r="G134" i="3"/>
  <c r="E128" i="3"/>
  <c r="E134" i="3"/>
  <c r="G127" i="3"/>
  <c r="F127" i="3"/>
  <c r="F123" i="3"/>
  <c r="E121" i="3"/>
  <c r="G119" i="3"/>
  <c r="H17" i="3"/>
  <c r="H15" i="3"/>
  <c r="G97" i="3"/>
  <c r="G94" i="3"/>
  <c r="G96" i="3" s="1"/>
  <c r="B96" i="3"/>
  <c r="F92" i="3"/>
  <c r="I15" i="3"/>
  <c r="B15" i="3"/>
  <c r="E12" i="3"/>
  <c r="F12" i="3"/>
  <c r="I12" i="3"/>
  <c r="H61" i="3"/>
  <c r="G57" i="3"/>
  <c r="H63" i="3"/>
  <c r="H65" i="3" s="1"/>
  <c r="G52" i="3"/>
  <c r="G53" i="3" s="1"/>
  <c r="K58" i="3"/>
  <c r="E53" i="3"/>
  <c r="F53" i="3"/>
  <c r="F34" i="3"/>
  <c r="H30" i="3"/>
  <c r="B30" i="3"/>
  <c r="G34" i="3"/>
  <c r="D17" i="3"/>
  <c r="D18" i="3" s="1"/>
  <c r="B41" i="3"/>
  <c r="B17" i="3"/>
  <c r="B18" i="3" s="1"/>
  <c r="G15" i="3"/>
  <c r="G12" i="3"/>
  <c r="C36" i="3"/>
  <c r="H5" i="3"/>
  <c r="C9" i="3"/>
  <c r="E37" i="3"/>
  <c r="I24" i="3"/>
  <c r="I26" i="3" s="1"/>
  <c r="J81" i="3"/>
  <c r="K81" i="3" s="1"/>
  <c r="H44" i="3"/>
  <c r="G40" i="3"/>
  <c r="G37" i="3"/>
  <c r="I5" i="3"/>
  <c r="I9" i="3"/>
  <c r="M86" i="3"/>
  <c r="N86" i="3"/>
  <c r="G191" i="3"/>
  <c r="G44" i="3"/>
  <c r="G47" i="3"/>
  <c r="C191" i="3"/>
  <c r="C40" i="3"/>
  <c r="J198" i="3"/>
  <c r="K198" i="3" s="1"/>
  <c r="L198" i="3" s="1"/>
  <c r="M198" i="3" s="1"/>
  <c r="N198" i="3" s="1"/>
  <c r="J163" i="3"/>
  <c r="K163" i="3" s="1"/>
  <c r="L163" i="3" s="1"/>
  <c r="M163" i="3" s="1"/>
  <c r="N163" i="3" s="1"/>
  <c r="J221" i="3"/>
  <c r="K221" i="3" s="1"/>
  <c r="L221" i="3" s="1"/>
  <c r="M221" i="3" s="1"/>
  <c r="N221" i="3" s="1"/>
  <c r="J140" i="3"/>
  <c r="K140" i="3" s="1"/>
  <c r="L140" i="3" s="1"/>
  <c r="M140" i="3" s="1"/>
  <c r="N140" i="3" s="1"/>
  <c r="I22" i="3"/>
  <c r="I47" i="3"/>
  <c r="J47" i="3" s="1"/>
  <c r="K47" i="3" s="1"/>
  <c r="L47" i="3" s="1"/>
  <c r="M47" i="3" s="1"/>
  <c r="N47" i="3" s="1"/>
  <c r="I44" i="3"/>
  <c r="C37" i="3"/>
  <c r="G70" i="3"/>
  <c r="F70" i="3"/>
  <c r="F72" i="3"/>
  <c r="F77" i="3"/>
  <c r="E77" i="3"/>
  <c r="C90" i="3"/>
  <c r="C92" i="3" s="1"/>
  <c r="C83" i="3"/>
  <c r="D96" i="3"/>
  <c r="C55" i="3"/>
  <c r="C57" i="3" s="1"/>
  <c r="C52" i="3"/>
  <c r="E70" i="3"/>
  <c r="E72" i="3"/>
  <c r="L86" i="3"/>
  <c r="F8" i="3"/>
  <c r="G8" i="3"/>
  <c r="H22" i="3"/>
  <c r="E24" i="3"/>
  <c r="E26" i="3" s="1"/>
  <c r="C32" i="3"/>
  <c r="C34" i="3" s="1"/>
  <c r="G46" i="3"/>
  <c r="E47" i="3"/>
  <c r="F49" i="3"/>
  <c r="H72" i="3"/>
  <c r="G74" i="3"/>
  <c r="F94" i="3"/>
  <c r="F96" i="3" s="1"/>
  <c r="N117" i="3"/>
  <c r="D125" i="3"/>
  <c r="D127" i="3" s="1"/>
  <c r="C125" i="3"/>
  <c r="C127" i="3" s="1"/>
  <c r="I157" i="3"/>
  <c r="J157" i="3" s="1"/>
  <c r="I155" i="3"/>
  <c r="E206" i="3"/>
  <c r="E208" i="3" s="1"/>
  <c r="E203" i="3"/>
  <c r="E8" i="3"/>
  <c r="C43" i="3"/>
  <c r="B52" i="3"/>
  <c r="B53" i="3" s="1"/>
  <c r="C134" i="3"/>
  <c r="C132" i="3"/>
  <c r="C128" i="3"/>
  <c r="B21" i="3"/>
  <c r="H35" i="3"/>
  <c r="E44" i="3"/>
  <c r="G49" i="3"/>
  <c r="E65" i="3"/>
  <c r="H74" i="3"/>
  <c r="D70" i="3"/>
  <c r="J120" i="3"/>
  <c r="I121" i="3"/>
  <c r="I123" i="3" s="1"/>
  <c r="J31" i="3"/>
  <c r="K31" i="3" s="1"/>
  <c r="L31" i="3" s="1"/>
  <c r="F46" i="3"/>
  <c r="D206" i="3"/>
  <c r="D208" i="3" s="1"/>
  <c r="D203" i="3"/>
  <c r="D204" i="3" s="1"/>
  <c r="B11" i="3"/>
  <c r="G24" i="3"/>
  <c r="G26" i="3" s="1"/>
  <c r="F35" i="3"/>
  <c r="G36" i="3" s="1"/>
  <c r="D72" i="3"/>
  <c r="D86" i="3"/>
  <c r="D88" i="3" s="1"/>
  <c r="D83" i="3"/>
  <c r="G90" i="3"/>
  <c r="G92" i="3" s="1"/>
  <c r="B103" i="3"/>
  <c r="B114" i="3"/>
  <c r="B115" i="3" s="1"/>
  <c r="G146" i="3"/>
  <c r="I40" i="3"/>
  <c r="C11" i="3"/>
  <c r="D12" i="3" s="1"/>
  <c r="E17" i="3"/>
  <c r="F18" i="3" s="1"/>
  <c r="D21" i="3"/>
  <c r="G43" i="3"/>
  <c r="C44" i="3"/>
  <c r="I52" i="3"/>
  <c r="I53" i="3" s="1"/>
  <c r="E59" i="3"/>
  <c r="E61" i="3" s="1"/>
  <c r="I72" i="3"/>
  <c r="J72" i="3" s="1"/>
  <c r="C80" i="3"/>
  <c r="E83" i="3"/>
  <c r="I94" i="3"/>
  <c r="I96" i="3" s="1"/>
  <c r="H129" i="3"/>
  <c r="H146" i="3"/>
  <c r="G39" i="3"/>
  <c r="E80" i="3"/>
  <c r="D80" i="3"/>
  <c r="I90" i="3"/>
  <c r="I92" i="3" s="1"/>
  <c r="J89" i="3"/>
  <c r="K89" i="3" s="1"/>
  <c r="H97" i="3"/>
  <c r="I105" i="3"/>
  <c r="H12" i="3"/>
  <c r="C24" i="3"/>
  <c r="C26" i="3" s="1"/>
  <c r="K23" i="3"/>
  <c r="J27" i="3"/>
  <c r="K27" i="3" s="1"/>
  <c r="L27" i="3" s="1"/>
  <c r="I32" i="3"/>
  <c r="I34" i="3" s="1"/>
  <c r="I35" i="3"/>
  <c r="C74" i="3"/>
  <c r="B74" i="3"/>
  <c r="G86" i="3"/>
  <c r="G88" i="3" s="1"/>
  <c r="G83" i="3"/>
  <c r="C49" i="3"/>
  <c r="C50" i="3"/>
  <c r="D55" i="3"/>
  <c r="D57" i="3" s="1"/>
  <c r="J109" i="3"/>
  <c r="K109" i="3" s="1"/>
  <c r="L109" i="3" s="1"/>
  <c r="M109" i="3" s="1"/>
  <c r="N109" i="3" s="1"/>
  <c r="E36" i="3"/>
  <c r="H39" i="3"/>
  <c r="D49" i="3"/>
  <c r="E55" i="3"/>
  <c r="E57" i="3" s="1"/>
  <c r="I70" i="3"/>
  <c r="D66" i="3"/>
  <c r="G72" i="3"/>
  <c r="I83" i="3"/>
  <c r="L96" i="3"/>
  <c r="M96" i="3" s="1"/>
  <c r="N96" i="3" s="1"/>
  <c r="D103" i="3"/>
  <c r="D101" i="3"/>
  <c r="G165" i="3"/>
  <c r="G157" i="3"/>
  <c r="J62" i="3"/>
  <c r="K62" i="3" s="1"/>
  <c r="I63" i="3"/>
  <c r="I65" i="3" s="1"/>
  <c r="N26" i="3"/>
  <c r="H40" i="3"/>
  <c r="H47" i="3"/>
  <c r="F21" i="3"/>
  <c r="C28" i="3"/>
  <c r="C30" i="3" s="1"/>
  <c r="I39" i="3"/>
  <c r="E50" i="3"/>
  <c r="F55" i="3"/>
  <c r="F57" i="3" s="1"/>
  <c r="E66" i="3"/>
  <c r="H80" i="3"/>
  <c r="F83" i="3"/>
  <c r="E123" i="3"/>
  <c r="I17" i="3"/>
  <c r="F41" i="3"/>
  <c r="D43" i="3"/>
  <c r="F74" i="3"/>
  <c r="F66" i="3"/>
  <c r="J112" i="3"/>
  <c r="D117" i="3"/>
  <c r="D119" i="3" s="1"/>
  <c r="C117" i="3"/>
  <c r="C119" i="3" s="1"/>
  <c r="I101" i="3"/>
  <c r="I103" i="3"/>
  <c r="J103" i="3" s="1"/>
  <c r="D8" i="3"/>
  <c r="I50" i="3"/>
  <c r="J50" i="3" s="1"/>
  <c r="H24" i="3"/>
  <c r="H26" i="3" s="1"/>
  <c r="G17" i="3"/>
  <c r="G50" i="3"/>
  <c r="I57" i="3"/>
  <c r="D115" i="3"/>
  <c r="G123" i="3"/>
  <c r="C47" i="3"/>
  <c r="J161" i="3"/>
  <c r="J162" i="3" s="1"/>
  <c r="G41" i="3"/>
  <c r="E39" i="3"/>
  <c r="E40" i="3"/>
  <c r="I41" i="3"/>
  <c r="J41" i="3" s="1"/>
  <c r="F43" i="3"/>
  <c r="H50" i="3"/>
  <c r="H41" i="3"/>
  <c r="H66" i="3"/>
  <c r="F80" i="3"/>
  <c r="H103" i="3"/>
  <c r="C142" i="3"/>
  <c r="B142" i="3"/>
  <c r="B134" i="3"/>
  <c r="I146" i="3"/>
  <c r="C175" i="3"/>
  <c r="C177" i="3" s="1"/>
  <c r="D111" i="3"/>
  <c r="C111" i="3"/>
  <c r="L125" i="3"/>
  <c r="E132" i="3"/>
  <c r="D132" i="3"/>
  <c r="I134" i="3"/>
  <c r="J134" i="3" s="1"/>
  <c r="H165" i="3"/>
  <c r="H157" i="3"/>
  <c r="D175" i="3"/>
  <c r="D177" i="3" s="1"/>
  <c r="F206" i="3"/>
  <c r="F208" i="3" s="1"/>
  <c r="F203" i="3"/>
  <c r="G217" i="3"/>
  <c r="G209" i="3"/>
  <c r="B83" i="3"/>
  <c r="B84" i="3" s="1"/>
  <c r="E117" i="3"/>
  <c r="E119" i="3" s="1"/>
  <c r="I165" i="3"/>
  <c r="J166" i="3"/>
  <c r="J164" i="3" s="1"/>
  <c r="E175" i="3"/>
  <c r="E177" i="3" s="1"/>
  <c r="K179" i="3"/>
  <c r="K178" i="3" s="1"/>
  <c r="H217" i="3"/>
  <c r="H209" i="3"/>
  <c r="J54" i="3"/>
  <c r="E105" i="3"/>
  <c r="F114" i="3"/>
  <c r="F115" i="3" s="1"/>
  <c r="H136" i="3"/>
  <c r="F142" i="3"/>
  <c r="E148" i="3"/>
  <c r="E150" i="3" s="1"/>
  <c r="I217" i="3"/>
  <c r="I209" i="3"/>
  <c r="J78" i="3"/>
  <c r="K78" i="3" s="1"/>
  <c r="L78" i="3" s="1"/>
  <c r="M78" i="3" s="1"/>
  <c r="N78" i="3" s="1"/>
  <c r="J85" i="3"/>
  <c r="C96" i="3"/>
  <c r="I136" i="3"/>
  <c r="F148" i="3"/>
  <c r="F150" i="3" s="1"/>
  <c r="C97" i="3"/>
  <c r="G111" i="3"/>
  <c r="H132" i="3"/>
  <c r="H134" i="3"/>
  <c r="F159" i="3"/>
  <c r="F151" i="3"/>
  <c r="D194" i="3"/>
  <c r="D186" i="3"/>
  <c r="G206" i="3"/>
  <c r="G208" i="3" s="1"/>
  <c r="I223" i="3"/>
  <c r="J224" i="3"/>
  <c r="I215" i="3"/>
  <c r="J215" i="3" s="1"/>
  <c r="I114" i="3"/>
  <c r="I115" i="3" s="1"/>
  <c r="J116" i="3"/>
  <c r="J124" i="3"/>
  <c r="K124" i="3" s="1"/>
  <c r="L124" i="3" s="1"/>
  <c r="I125" i="3"/>
  <c r="I127" i="3" s="1"/>
  <c r="D136" i="3"/>
  <c r="D128" i="3"/>
  <c r="J143" i="3"/>
  <c r="H150" i="3"/>
  <c r="G159" i="3"/>
  <c r="G151" i="3"/>
  <c r="H152" i="3" s="1"/>
  <c r="E171" i="3"/>
  <c r="E173" i="3" s="1"/>
  <c r="G181" i="3"/>
  <c r="E194" i="3"/>
  <c r="E186" i="3"/>
  <c r="E97" i="3"/>
  <c r="E101" i="3"/>
  <c r="I97" i="3"/>
  <c r="F171" i="3"/>
  <c r="F173" i="3" s="1"/>
  <c r="H190" i="3"/>
  <c r="H191" i="3"/>
  <c r="H192" i="3"/>
  <c r="F194" i="3"/>
  <c r="F186" i="3"/>
  <c r="B210" i="3"/>
  <c r="I66" i="3"/>
  <c r="H83" i="3"/>
  <c r="F97" i="3"/>
  <c r="E103" i="3"/>
  <c r="C121" i="3"/>
  <c r="C123" i="3" s="1"/>
  <c r="F128" i="3"/>
  <c r="G129" i="3" s="1"/>
  <c r="K147" i="3"/>
  <c r="G171" i="3"/>
  <c r="G173" i="3" s="1"/>
  <c r="H169" i="3"/>
  <c r="F175" i="3"/>
  <c r="F177" i="3" s="1"/>
  <c r="I181" i="3"/>
  <c r="I190" i="3"/>
  <c r="I191" i="3"/>
  <c r="I186" i="3"/>
  <c r="I192" i="3"/>
  <c r="J192" i="3" s="1"/>
  <c r="G186" i="3"/>
  <c r="H204" i="3"/>
  <c r="C210" i="3"/>
  <c r="C86" i="3"/>
  <c r="C88" i="3" s="1"/>
  <c r="B151" i="3"/>
  <c r="D155" i="3"/>
  <c r="C155" i="3"/>
  <c r="B159" i="3"/>
  <c r="C148" i="3"/>
  <c r="C150" i="3" s="1"/>
  <c r="C145" i="3"/>
  <c r="C146" i="3" s="1"/>
  <c r="F200" i="3"/>
  <c r="F192" i="3"/>
  <c r="M125" i="3"/>
  <c r="I128" i="3"/>
  <c r="D148" i="3"/>
  <c r="D150" i="3" s="1"/>
  <c r="D145" i="3"/>
  <c r="E146" i="3" s="1"/>
  <c r="H159" i="3"/>
  <c r="I162" i="3"/>
  <c r="H162" i="3"/>
  <c r="G200" i="3"/>
  <c r="G192" i="3"/>
  <c r="D90" i="3"/>
  <c r="D92" i="3" s="1"/>
  <c r="N125" i="3"/>
  <c r="F157" i="3"/>
  <c r="C179" i="3"/>
  <c r="C181" i="3" s="1"/>
  <c r="H200" i="3"/>
  <c r="E210" i="3"/>
  <c r="B220" i="3"/>
  <c r="D105" i="3"/>
  <c r="F111" i="3"/>
  <c r="B129" i="3"/>
  <c r="G132" i="3"/>
  <c r="C157" i="3"/>
  <c r="B169" i="3"/>
  <c r="J201" i="3"/>
  <c r="F210" i="3"/>
  <c r="E192" i="3"/>
  <c r="H215" i="3"/>
  <c r="J205" i="3"/>
  <c r="B190" i="3"/>
  <c r="E191" i="3"/>
  <c r="G197" i="3"/>
  <c r="E213" i="3"/>
  <c r="C223" i="3"/>
  <c r="I151" i="3"/>
  <c r="H186" i="3"/>
  <c r="G155" i="3"/>
  <c r="C159" i="3"/>
  <c r="E165" i="3"/>
  <c r="C171" i="3"/>
  <c r="C173" i="3" s="1"/>
  <c r="F190" i="3"/>
  <c r="B194" i="3"/>
  <c r="D200" i="3"/>
  <c r="B206" i="3"/>
  <c r="B208" i="3" s="1"/>
  <c r="E217" i="3"/>
  <c r="G223" i="3"/>
  <c r="F20" i="1"/>
  <c r="F65" i="1"/>
  <c r="F77" i="1" s="1"/>
  <c r="F99" i="1" s="1"/>
  <c r="I20" i="1"/>
  <c r="I65" i="1"/>
  <c r="I77" i="1" s="1"/>
  <c r="I99" i="1" s="1"/>
  <c r="E61" i="1"/>
  <c r="F61" i="1"/>
  <c r="B65" i="1"/>
  <c r="B77" i="1" s="1"/>
  <c r="B99" i="1" s="1"/>
  <c r="B101" i="1" s="1"/>
  <c r="B17" i="1"/>
  <c r="B20" i="1"/>
  <c r="B18" i="1"/>
  <c r="C17" i="1"/>
  <c r="C65" i="1"/>
  <c r="C77" i="1" s="1"/>
  <c r="C99" i="1" s="1"/>
  <c r="C18" i="1"/>
  <c r="C20" i="1" s="1"/>
  <c r="D65" i="1"/>
  <c r="D77" i="1" s="1"/>
  <c r="D99" i="1" s="1"/>
  <c r="D17" i="1"/>
  <c r="D18" i="1"/>
  <c r="D20" i="1" s="1"/>
  <c r="E65" i="1"/>
  <c r="E77" i="1" s="1"/>
  <c r="E99" i="1" s="1"/>
  <c r="E20" i="1"/>
  <c r="H148" i="1"/>
  <c r="H12" i="1"/>
  <c r="G20" i="1"/>
  <c r="G65" i="1"/>
  <c r="G77" i="1" s="1"/>
  <c r="G99" i="1" s="1"/>
  <c r="I148" i="1"/>
  <c r="H129" i="1"/>
  <c r="L89" i="3" l="1"/>
  <c r="M89" i="3"/>
  <c r="N89" i="3" s="1"/>
  <c r="F15" i="3"/>
  <c r="E15" i="3"/>
  <c r="E204" i="3"/>
  <c r="F204" i="3"/>
  <c r="C204" i="3"/>
  <c r="D15" i="3"/>
  <c r="B187" i="3"/>
  <c r="E169" i="3"/>
  <c r="L183" i="3"/>
  <c r="L182" i="3" s="1"/>
  <c r="K120" i="3"/>
  <c r="H53" i="3"/>
  <c r="G3" i="3"/>
  <c r="G13" i="3" s="1"/>
  <c r="C115" i="3"/>
  <c r="D84" i="3"/>
  <c r="F84" i="3"/>
  <c r="H84" i="3"/>
  <c r="I84" i="3"/>
  <c r="H3" i="3"/>
  <c r="H13" i="3" s="1"/>
  <c r="J80" i="3"/>
  <c r="C18" i="3"/>
  <c r="C53" i="3"/>
  <c r="C5" i="3"/>
  <c r="G22" i="3"/>
  <c r="F44" i="3"/>
  <c r="N94" i="3"/>
  <c r="M94" i="3"/>
  <c r="D98" i="3"/>
  <c r="C98" i="3"/>
  <c r="H187" i="3"/>
  <c r="F169" i="3"/>
  <c r="L148" i="3"/>
  <c r="L147" i="3" s="1"/>
  <c r="K134" i="3"/>
  <c r="F67" i="3"/>
  <c r="E67" i="3"/>
  <c r="C129" i="3"/>
  <c r="F9" i="3"/>
  <c r="F5" i="3"/>
  <c r="I152" i="3"/>
  <c r="J153" i="3"/>
  <c r="G187" i="3"/>
  <c r="H67" i="3"/>
  <c r="M31" i="3"/>
  <c r="N31" i="3" s="1"/>
  <c r="K205" i="3"/>
  <c r="B22" i="3"/>
  <c r="B50" i="3"/>
  <c r="B3" i="3"/>
  <c r="B13" i="3" s="1"/>
  <c r="B40" i="3"/>
  <c r="B47" i="3"/>
  <c r="D67" i="3"/>
  <c r="D191" i="3"/>
  <c r="D44" i="3"/>
  <c r="D3" i="3"/>
  <c r="D47" i="3"/>
  <c r="D22" i="3"/>
  <c r="D40" i="3"/>
  <c r="E22" i="3"/>
  <c r="B191" i="3"/>
  <c r="K192" i="3"/>
  <c r="G98" i="3"/>
  <c r="F98" i="3"/>
  <c r="K143" i="3"/>
  <c r="J142" i="3"/>
  <c r="F152" i="3"/>
  <c r="G18" i="3"/>
  <c r="G67" i="3"/>
  <c r="G84" i="3"/>
  <c r="J21" i="3"/>
  <c r="J48" i="3" s="1"/>
  <c r="J38" i="3" s="1"/>
  <c r="E18" i="3"/>
  <c r="B44" i="3"/>
  <c r="B37" i="3"/>
  <c r="G5" i="3"/>
  <c r="G9" i="3"/>
  <c r="H9" i="3"/>
  <c r="I129" i="3"/>
  <c r="J130" i="3"/>
  <c r="K130" i="3" s="1"/>
  <c r="L130" i="3" s="1"/>
  <c r="M130" i="3" s="1"/>
  <c r="N130" i="3" s="1"/>
  <c r="M171" i="3"/>
  <c r="N171" i="3"/>
  <c r="I187" i="3"/>
  <c r="J188" i="3"/>
  <c r="K188" i="3" s="1"/>
  <c r="L188" i="3" s="1"/>
  <c r="M188" i="3" s="1"/>
  <c r="N188" i="3" s="1"/>
  <c r="I98" i="3"/>
  <c r="J99" i="3"/>
  <c r="K99" i="3" s="1"/>
  <c r="L99" i="3" s="1"/>
  <c r="M99" i="3" s="1"/>
  <c r="N99" i="3" s="1"/>
  <c r="D129" i="3"/>
  <c r="E129" i="3"/>
  <c r="L121" i="3"/>
  <c r="J52" i="3"/>
  <c r="K54" i="3"/>
  <c r="G115" i="3"/>
  <c r="C12" i="3"/>
  <c r="F36" i="3"/>
  <c r="F37" i="3"/>
  <c r="I6" i="3"/>
  <c r="K112" i="3"/>
  <c r="J111" i="3"/>
  <c r="G152" i="3"/>
  <c r="G210" i="3"/>
  <c r="D187" i="3"/>
  <c r="I67" i="3"/>
  <c r="J68" i="3"/>
  <c r="K68" i="3" s="1"/>
  <c r="L68" i="3" s="1"/>
  <c r="M68" i="3" s="1"/>
  <c r="N68" i="3" s="1"/>
  <c r="H210" i="3"/>
  <c r="K50" i="3"/>
  <c r="J49" i="3"/>
  <c r="K201" i="3"/>
  <c r="J200" i="3"/>
  <c r="E98" i="3"/>
  <c r="F191" i="3"/>
  <c r="F50" i="3"/>
  <c r="F3" i="3"/>
  <c r="F22" i="3"/>
  <c r="E9" i="3"/>
  <c r="E5" i="3"/>
  <c r="L94" i="3"/>
  <c r="L93" i="3" s="1"/>
  <c r="E187" i="3"/>
  <c r="K85" i="3"/>
  <c r="C169" i="3"/>
  <c r="D9" i="3"/>
  <c r="D5" i="3"/>
  <c r="I18" i="3"/>
  <c r="L62" i="3"/>
  <c r="D50" i="3"/>
  <c r="I36" i="3"/>
  <c r="I37" i="3"/>
  <c r="J37" i="3" s="1"/>
  <c r="K37" i="3" s="1"/>
  <c r="L37" i="3" s="1"/>
  <c r="M37" i="3" s="1"/>
  <c r="N37" i="3" s="1"/>
  <c r="L81" i="3"/>
  <c r="K80" i="3"/>
  <c r="F187" i="3"/>
  <c r="K103" i="3"/>
  <c r="B5" i="3"/>
  <c r="B12" i="3"/>
  <c r="H18" i="3"/>
  <c r="H98" i="3"/>
  <c r="L206" i="3"/>
  <c r="K21" i="3"/>
  <c r="K48" i="3" s="1"/>
  <c r="L23" i="3"/>
  <c r="K116" i="3"/>
  <c r="G204" i="3"/>
  <c r="E84" i="3"/>
  <c r="E3" i="3"/>
  <c r="E19" i="3" s="1"/>
  <c r="F40" i="3"/>
  <c r="C84" i="3"/>
  <c r="M27" i="3"/>
  <c r="N27" i="3" s="1"/>
  <c r="F129" i="3"/>
  <c r="D146" i="3"/>
  <c r="K41" i="3"/>
  <c r="M124" i="3"/>
  <c r="N124" i="3" s="1"/>
  <c r="B152" i="3"/>
  <c r="C152" i="3"/>
  <c r="G169" i="3"/>
  <c r="I210" i="3"/>
  <c r="J211" i="3"/>
  <c r="K211" i="3" s="1"/>
  <c r="L211" i="3" s="1"/>
  <c r="M211" i="3" s="1"/>
  <c r="N211" i="3" s="1"/>
  <c r="L179" i="3"/>
  <c r="L178" i="3" s="1"/>
  <c r="D169" i="3"/>
  <c r="F47" i="3"/>
  <c r="C3" i="3"/>
  <c r="M175" i="3"/>
  <c r="M174" i="3" s="1"/>
  <c r="N175" i="3"/>
  <c r="L170" i="3"/>
  <c r="K215" i="3"/>
  <c r="H36" i="3"/>
  <c r="H37" i="3"/>
  <c r="I3" i="3"/>
  <c r="I7" i="3" s="1"/>
  <c r="C22" i="3"/>
  <c r="K166" i="3"/>
  <c r="J165" i="3"/>
  <c r="L58" i="3"/>
  <c r="J196" i="3"/>
  <c r="J197" i="3" s="1"/>
  <c r="J199" i="3"/>
  <c r="J189" i="3" s="1"/>
  <c r="J223" i="3"/>
  <c r="K224" i="3"/>
  <c r="K72" i="3"/>
  <c r="D37" i="3"/>
  <c r="K157" i="3"/>
  <c r="J154" i="3"/>
  <c r="D53" i="3"/>
  <c r="H20" i="1"/>
  <c r="H65" i="1"/>
  <c r="H77" i="1" s="1"/>
  <c r="H99" i="1" s="1"/>
  <c r="H101" i="1" s="1"/>
  <c r="C100" i="1"/>
  <c r="C101" i="1" s="1"/>
  <c r="B102" i="1"/>
  <c r="H201" i="1"/>
  <c r="H136" i="1"/>
  <c r="J2" i="3" l="1"/>
  <c r="L120" i="3"/>
  <c r="M120" i="3" s="1"/>
  <c r="G19" i="3"/>
  <c r="G16" i="3"/>
  <c r="M183" i="3"/>
  <c r="M182" i="3" s="1"/>
  <c r="N182" i="3" s="1"/>
  <c r="N183" i="3"/>
  <c r="G10" i="3"/>
  <c r="H16" i="3"/>
  <c r="H4" i="3"/>
  <c r="H19" i="3"/>
  <c r="H7" i="3"/>
  <c r="H10" i="3"/>
  <c r="C6" i="3"/>
  <c r="C7" i="3"/>
  <c r="L116" i="3"/>
  <c r="J155" i="3"/>
  <c r="J156" i="3"/>
  <c r="M93" i="3"/>
  <c r="N93" i="3" s="1"/>
  <c r="F4" i="3"/>
  <c r="F19" i="3"/>
  <c r="F16" i="3"/>
  <c r="F13" i="3"/>
  <c r="L72" i="3"/>
  <c r="K223" i="3"/>
  <c r="L224" i="3"/>
  <c r="L215" i="3"/>
  <c r="E4" i="3"/>
  <c r="E13" i="3"/>
  <c r="E16" i="3"/>
  <c r="E6" i="3"/>
  <c r="E7" i="3"/>
  <c r="K153" i="3"/>
  <c r="L153" i="3" s="1"/>
  <c r="M153" i="3" s="1"/>
  <c r="N153" i="3" s="1"/>
  <c r="J151" i="3"/>
  <c r="L134" i="3"/>
  <c r="L41" i="3"/>
  <c r="K35" i="3"/>
  <c r="K45" i="3"/>
  <c r="L201" i="3"/>
  <c r="K200" i="3"/>
  <c r="L157" i="3"/>
  <c r="E10" i="3"/>
  <c r="C13" i="3"/>
  <c r="M148" i="3"/>
  <c r="M147" i="3" s="1"/>
  <c r="N148" i="3"/>
  <c r="L166" i="3"/>
  <c r="K165" i="3"/>
  <c r="J35" i="3"/>
  <c r="J45" i="3"/>
  <c r="G4" i="3"/>
  <c r="C4" i="3"/>
  <c r="C16" i="3"/>
  <c r="C19" i="3"/>
  <c r="C10" i="3"/>
  <c r="M81" i="3"/>
  <c r="L80" i="3"/>
  <c r="M170" i="3"/>
  <c r="B7" i="3"/>
  <c r="B6" i="3"/>
  <c r="D4" i="3"/>
  <c r="D16" i="3"/>
  <c r="D13" i="3"/>
  <c r="D19" i="3"/>
  <c r="J186" i="3"/>
  <c r="K196" i="3"/>
  <c r="K197" i="3" s="1"/>
  <c r="K186" i="3"/>
  <c r="K199" i="3"/>
  <c r="K189" i="3" s="1"/>
  <c r="I16" i="3"/>
  <c r="I4" i="3"/>
  <c r="I13" i="3"/>
  <c r="I10" i="3"/>
  <c r="L50" i="3"/>
  <c r="K49" i="3"/>
  <c r="L192" i="3"/>
  <c r="L103" i="3"/>
  <c r="I19" i="3"/>
  <c r="L54" i="3"/>
  <c r="K52" i="3"/>
  <c r="K2" i="3" s="1"/>
  <c r="M62" i="3"/>
  <c r="M58" i="3"/>
  <c r="N58" i="3" s="1"/>
  <c r="N174" i="3"/>
  <c r="J138" i="3"/>
  <c r="J139" i="3" s="1"/>
  <c r="J128" i="3"/>
  <c r="J141" i="3"/>
  <c r="J131" i="3" s="1"/>
  <c r="D10" i="3"/>
  <c r="J66" i="3"/>
  <c r="J79" i="3"/>
  <c r="J69" i="3" s="1"/>
  <c r="J76" i="3"/>
  <c r="J77" i="3" s="1"/>
  <c r="K164" i="3"/>
  <c r="K154" i="3" s="1"/>
  <c r="K161" i="3"/>
  <c r="K162" i="3" s="1"/>
  <c r="F6" i="3"/>
  <c r="F7" i="3"/>
  <c r="M121" i="3"/>
  <c r="N121" i="3"/>
  <c r="G6" i="3"/>
  <c r="G7" i="3"/>
  <c r="H6" i="3"/>
  <c r="L143" i="3"/>
  <c r="K142" i="3"/>
  <c r="B19" i="3"/>
  <c r="B4" i="3"/>
  <c r="B10" i="3"/>
  <c r="B16" i="3"/>
  <c r="L205" i="3"/>
  <c r="L21" i="3"/>
  <c r="L48" i="3" s="1"/>
  <c r="M23" i="3"/>
  <c r="J219" i="3"/>
  <c r="J220" i="3" s="1"/>
  <c r="J209" i="3"/>
  <c r="J222" i="3"/>
  <c r="J212" i="3" s="1"/>
  <c r="F10" i="3"/>
  <c r="D6" i="3"/>
  <c r="D7" i="3"/>
  <c r="M206" i="3"/>
  <c r="N206" i="3"/>
  <c r="L85" i="3"/>
  <c r="L112" i="3"/>
  <c r="K111" i="3"/>
  <c r="M179" i="3"/>
  <c r="M178" i="3" s="1"/>
  <c r="N178" i="3" s="1"/>
  <c r="N179" i="3"/>
  <c r="J97" i="3"/>
  <c r="J107" i="3"/>
  <c r="J108" i="3" s="1"/>
  <c r="J110" i="3"/>
  <c r="J100" i="3" s="1"/>
  <c r="J190" i="3"/>
  <c r="J191" i="3"/>
  <c r="D100" i="1"/>
  <c r="D101" i="1" s="1"/>
  <c r="C102" i="1"/>
  <c r="H137" i="1"/>
  <c r="H208" i="1"/>
  <c r="I100" i="1"/>
  <c r="I101" i="1" s="1"/>
  <c r="I102" i="1" s="1"/>
  <c r="H102" i="1"/>
  <c r="N120" i="3" l="1"/>
  <c r="N62" i="3"/>
  <c r="K155" i="3"/>
  <c r="K156" i="3"/>
  <c r="M85" i="3"/>
  <c r="J46" i="3"/>
  <c r="K38" i="3"/>
  <c r="K42" i="3" s="1"/>
  <c r="M72" i="3"/>
  <c r="L111" i="3"/>
  <c r="M112" i="3"/>
  <c r="M201" i="3"/>
  <c r="L200" i="3"/>
  <c r="N147" i="3"/>
  <c r="M166" i="3"/>
  <c r="L165" i="3"/>
  <c r="J213" i="3"/>
  <c r="J214" i="3"/>
  <c r="M134" i="3"/>
  <c r="K46" i="3"/>
  <c r="K36" i="3"/>
  <c r="J135" i="3"/>
  <c r="J129" i="3"/>
  <c r="J210" i="3"/>
  <c r="J216" i="3"/>
  <c r="L196" i="3"/>
  <c r="L197" i="3" s="1"/>
  <c r="L186" i="3"/>
  <c r="L199" i="3"/>
  <c r="L189" i="3" s="1"/>
  <c r="J187" i="3"/>
  <c r="J193" i="3"/>
  <c r="L161" i="3"/>
  <c r="L162" i="3" s="1"/>
  <c r="L151" i="3"/>
  <c r="L164" i="3"/>
  <c r="L154" i="3" s="1"/>
  <c r="M215" i="3"/>
  <c r="M103" i="3"/>
  <c r="M224" i="3"/>
  <c r="L223" i="3"/>
  <c r="K191" i="3"/>
  <c r="K190" i="3"/>
  <c r="L49" i="3"/>
  <c r="M50" i="3"/>
  <c r="M41" i="3"/>
  <c r="N170" i="3"/>
  <c r="J102" i="3"/>
  <c r="J101" i="3"/>
  <c r="J152" i="3"/>
  <c r="J158" i="3"/>
  <c r="K107" i="3"/>
  <c r="K108" i="3" s="1"/>
  <c r="K110" i="3"/>
  <c r="K100" i="3" s="1"/>
  <c r="K97" i="3"/>
  <c r="J70" i="3"/>
  <c r="J71" i="3"/>
  <c r="J73" i="3"/>
  <c r="J75" i="3" s="1"/>
  <c r="J67" i="3"/>
  <c r="M143" i="3"/>
  <c r="L142" i="3"/>
  <c r="M192" i="3"/>
  <c r="M80" i="3"/>
  <c r="N81" i="3"/>
  <c r="N80" i="3" s="1"/>
  <c r="J98" i="3"/>
  <c r="J104" i="3"/>
  <c r="M21" i="3"/>
  <c r="M48" i="3" s="1"/>
  <c r="N23" i="3"/>
  <c r="N21" i="3" s="1"/>
  <c r="N48" i="3" s="1"/>
  <c r="J36" i="3"/>
  <c r="J133" i="3"/>
  <c r="J132" i="3"/>
  <c r="M157" i="3"/>
  <c r="L38" i="3"/>
  <c r="L45" i="3"/>
  <c r="L35" i="3"/>
  <c r="M205" i="3"/>
  <c r="K141" i="3"/>
  <c r="K131" i="3" s="1"/>
  <c r="K138" i="3"/>
  <c r="K139" i="3" s="1"/>
  <c r="K128" i="3"/>
  <c r="K219" i="3"/>
  <c r="K220" i="3" s="1"/>
  <c r="K209" i="3"/>
  <c r="K222" i="3"/>
  <c r="K212" i="3" s="1"/>
  <c r="K151" i="3"/>
  <c r="K79" i="3"/>
  <c r="K69" i="3" s="1"/>
  <c r="K66" i="3"/>
  <c r="K76" i="3"/>
  <c r="K77" i="3" s="1"/>
  <c r="K187" i="3"/>
  <c r="K193" i="3"/>
  <c r="M116" i="3"/>
  <c r="M54" i="3"/>
  <c r="L52" i="3"/>
  <c r="L2" i="3" s="1"/>
  <c r="E100" i="1"/>
  <c r="E101" i="1" s="1"/>
  <c r="D102" i="1"/>
  <c r="L156" i="3" l="1"/>
  <c r="L155" i="3"/>
  <c r="L39" i="3"/>
  <c r="L40" i="3"/>
  <c r="K44" i="3"/>
  <c r="N151" i="3"/>
  <c r="N161" i="3"/>
  <c r="M45" i="3"/>
  <c r="M38" i="3"/>
  <c r="M35" i="3"/>
  <c r="N116" i="3"/>
  <c r="J137" i="3"/>
  <c r="J136" i="3"/>
  <c r="N112" i="3"/>
  <c r="N111" i="3" s="1"/>
  <c r="M111" i="3"/>
  <c r="K194" i="3"/>
  <c r="K195" i="3"/>
  <c r="L219" i="3"/>
  <c r="L220" i="3" s="1"/>
  <c r="L209" i="3"/>
  <c r="L222" i="3"/>
  <c r="L212" i="3" s="1"/>
  <c r="N215" i="3"/>
  <c r="J218" i="3"/>
  <c r="J217" i="3"/>
  <c r="N224" i="3"/>
  <c r="N223" i="3" s="1"/>
  <c r="M223" i="3"/>
  <c r="J106" i="3"/>
  <c r="J105" i="3"/>
  <c r="J160" i="3"/>
  <c r="J159" i="3"/>
  <c r="J18" i="3"/>
  <c r="N72" i="3"/>
  <c r="L76" i="3"/>
  <c r="L77" i="3" s="1"/>
  <c r="L79" i="3"/>
  <c r="L69" i="3" s="1"/>
  <c r="L66" i="3"/>
  <c r="M161" i="3"/>
  <c r="M162" i="3" s="1"/>
  <c r="M164" i="3"/>
  <c r="M154" i="3" s="1"/>
  <c r="M151" i="3"/>
  <c r="K101" i="3"/>
  <c r="K102" i="3"/>
  <c r="M200" i="3"/>
  <c r="N201" i="3"/>
  <c r="N200" i="3" s="1"/>
  <c r="L36" i="3"/>
  <c r="L42" i="3"/>
  <c r="N186" i="3"/>
  <c r="N196" i="3"/>
  <c r="K71" i="3"/>
  <c r="K70" i="3"/>
  <c r="J195" i="3"/>
  <c r="J194" i="3"/>
  <c r="N134" i="3"/>
  <c r="J15" i="3"/>
  <c r="L187" i="3"/>
  <c r="L193" i="3"/>
  <c r="N166" i="3"/>
  <c r="N165" i="3" s="1"/>
  <c r="M165" i="3"/>
  <c r="K129" i="3"/>
  <c r="K135" i="3"/>
  <c r="N54" i="3"/>
  <c r="N52" i="3" s="1"/>
  <c r="N2" i="3" s="1"/>
  <c r="M52" i="3"/>
  <c r="M2" i="3" s="1"/>
  <c r="N103" i="3"/>
  <c r="N205" i="3"/>
  <c r="M186" i="3"/>
  <c r="M199" i="3"/>
  <c r="M189" i="3" s="1"/>
  <c r="M196" i="3"/>
  <c r="M197" i="3" s="1"/>
  <c r="N41" i="3"/>
  <c r="N157" i="3"/>
  <c r="N85" i="3"/>
  <c r="K104" i="3"/>
  <c r="K98" i="3"/>
  <c r="N45" i="3"/>
  <c r="N35" i="3"/>
  <c r="K133" i="3"/>
  <c r="K132" i="3"/>
  <c r="L128" i="3"/>
  <c r="L138" i="3"/>
  <c r="L139" i="3" s="1"/>
  <c r="L141" i="3"/>
  <c r="L131" i="3" s="1"/>
  <c r="J9" i="3"/>
  <c r="L191" i="3"/>
  <c r="L190" i="3"/>
  <c r="K67" i="3"/>
  <c r="K73" i="3"/>
  <c r="K75" i="3" s="1"/>
  <c r="N192" i="3"/>
  <c r="L152" i="3"/>
  <c r="L158" i="3"/>
  <c r="K40" i="3"/>
  <c r="L46" i="3"/>
  <c r="N143" i="3"/>
  <c r="N142" i="3" s="1"/>
  <c r="M142" i="3"/>
  <c r="K152" i="3"/>
  <c r="K158" i="3"/>
  <c r="K213" i="3"/>
  <c r="K214" i="3"/>
  <c r="J74" i="3"/>
  <c r="N50" i="3"/>
  <c r="N49" i="3" s="1"/>
  <c r="M49" i="3"/>
  <c r="K210" i="3"/>
  <c r="K216" i="3"/>
  <c r="L110" i="3"/>
  <c r="L100" i="3" s="1"/>
  <c r="L97" i="3"/>
  <c r="L107" i="3"/>
  <c r="L108" i="3" s="1"/>
  <c r="F100" i="1"/>
  <c r="F101" i="1" s="1"/>
  <c r="E102" i="1"/>
  <c r="K9" i="3" l="1"/>
  <c r="N164" i="3"/>
  <c r="N154" i="3" s="1"/>
  <c r="N197" i="3"/>
  <c r="N199" i="3"/>
  <c r="N189" i="3" s="1"/>
  <c r="N193" i="3" s="1"/>
  <c r="M39" i="3"/>
  <c r="M40" i="3"/>
  <c r="M97" i="3"/>
  <c r="M110" i="3"/>
  <c r="M100" i="3" s="1"/>
  <c r="M107" i="3"/>
  <c r="M108" i="3" s="1"/>
  <c r="L210" i="3"/>
  <c r="L216" i="3"/>
  <c r="N162" i="3"/>
  <c r="L133" i="3"/>
  <c r="L132" i="3"/>
  <c r="K136" i="3"/>
  <c r="K137" i="3"/>
  <c r="M79" i="3"/>
  <c r="M69" i="3" s="1"/>
  <c r="M76" i="3"/>
  <c r="M77" i="3" s="1"/>
  <c r="M66" i="3"/>
  <c r="L44" i="3"/>
  <c r="L43" i="3"/>
  <c r="K160" i="3"/>
  <c r="K159" i="3"/>
  <c r="N110" i="3"/>
  <c r="N100" i="3" s="1"/>
  <c r="N97" i="3"/>
  <c r="N107" i="3"/>
  <c r="L213" i="3"/>
  <c r="L214" i="3"/>
  <c r="M156" i="3"/>
  <c r="M155" i="3"/>
  <c r="L98" i="3"/>
  <c r="L104" i="3"/>
  <c r="K218" i="3"/>
  <c r="K217" i="3"/>
  <c r="L129" i="3"/>
  <c r="L135" i="3"/>
  <c r="K18" i="3"/>
  <c r="L70" i="3"/>
  <c r="L71" i="3"/>
  <c r="J12" i="3"/>
  <c r="L159" i="3"/>
  <c r="L160" i="3"/>
  <c r="K106" i="3"/>
  <c r="K105" i="3"/>
  <c r="N187" i="3"/>
  <c r="M191" i="3"/>
  <c r="M190" i="3"/>
  <c r="N36" i="3"/>
  <c r="M187" i="3"/>
  <c r="M193" i="3"/>
  <c r="M46" i="3"/>
  <c r="N152" i="3"/>
  <c r="L194" i="3"/>
  <c r="L195" i="3"/>
  <c r="N46" i="3"/>
  <c r="K15" i="3"/>
  <c r="M141" i="3"/>
  <c r="M131" i="3" s="1"/>
  <c r="M138" i="3"/>
  <c r="M139" i="3" s="1"/>
  <c r="M128" i="3"/>
  <c r="M219" i="3"/>
  <c r="M220" i="3" s="1"/>
  <c r="M209" i="3"/>
  <c r="M222" i="3"/>
  <c r="M212" i="3" s="1"/>
  <c r="L67" i="3"/>
  <c r="L73" i="3"/>
  <c r="L75" i="3" s="1"/>
  <c r="N66" i="3"/>
  <c r="N79" i="3"/>
  <c r="N69" i="3" s="1"/>
  <c r="N76" i="3"/>
  <c r="L102" i="3"/>
  <c r="L101" i="3"/>
  <c r="N38" i="3"/>
  <c r="K74" i="3"/>
  <c r="M158" i="3"/>
  <c r="M152" i="3"/>
  <c r="N138" i="3"/>
  <c r="N139" i="3" s="1"/>
  <c r="N128" i="3"/>
  <c r="N141" i="3"/>
  <c r="N131" i="3" s="1"/>
  <c r="N219" i="3"/>
  <c r="N209" i="3"/>
  <c r="N222" i="3"/>
  <c r="N212" i="3" s="1"/>
  <c r="M36" i="3"/>
  <c r="M42" i="3"/>
  <c r="L9" i="3"/>
  <c r="G100" i="1"/>
  <c r="G101" i="1" s="1"/>
  <c r="G102" i="1" s="1"/>
  <c r="F102" i="1"/>
  <c r="K12" i="3" l="1"/>
  <c r="K6" i="3"/>
  <c r="N220" i="3"/>
  <c r="N156" i="3"/>
  <c r="N155" i="3"/>
  <c r="N158" i="3"/>
  <c r="N159" i="3" s="1"/>
  <c r="N77" i="3"/>
  <c r="N70" i="3"/>
  <c r="N71" i="3"/>
  <c r="N214" i="3"/>
  <c r="N213" i="3"/>
  <c r="N133" i="3"/>
  <c r="N132" i="3"/>
  <c r="L218" i="3"/>
  <c r="L217" i="3"/>
  <c r="N190" i="3"/>
  <c r="N191" i="3"/>
  <c r="L105" i="3"/>
  <c r="L106" i="3"/>
  <c r="N40" i="3"/>
  <c r="N39" i="3"/>
  <c r="M71" i="3"/>
  <c r="M70" i="3"/>
  <c r="N135" i="3"/>
  <c r="N129" i="3"/>
  <c r="L18" i="3"/>
  <c r="M213" i="3"/>
  <c r="M214" i="3"/>
  <c r="M210" i="3"/>
  <c r="M216" i="3"/>
  <c r="N194" i="3"/>
  <c r="N195" i="3"/>
  <c r="L15" i="3"/>
  <c r="M67" i="3"/>
  <c r="M73" i="3"/>
  <c r="M75" i="3" s="1"/>
  <c r="M194" i="3"/>
  <c r="M195" i="3"/>
  <c r="M104" i="3"/>
  <c r="M98" i="3"/>
  <c r="J6" i="3"/>
  <c r="M135" i="3"/>
  <c r="M129" i="3"/>
  <c r="N101" i="3"/>
  <c r="N102" i="3"/>
  <c r="N42" i="3"/>
  <c r="N108" i="3"/>
  <c r="N210" i="3"/>
  <c r="N216" i="3"/>
  <c r="N73" i="3"/>
  <c r="N75" i="3" s="1"/>
  <c r="N67" i="3"/>
  <c r="L74" i="3"/>
  <c r="M159" i="3"/>
  <c r="M160" i="3"/>
  <c r="M101" i="3"/>
  <c r="M102" i="3"/>
  <c r="L136" i="3"/>
  <c r="L137" i="3"/>
  <c r="N104" i="3"/>
  <c r="N98" i="3"/>
  <c r="M9" i="3"/>
  <c r="M44" i="3"/>
  <c r="M43" i="3"/>
  <c r="M133" i="3"/>
  <c r="M132" i="3"/>
  <c r="N9" i="3" l="1"/>
  <c r="L12" i="3"/>
  <c r="M15" i="3"/>
  <c r="N160" i="3"/>
  <c r="M136" i="3"/>
  <c r="M137" i="3"/>
  <c r="M218" i="3"/>
  <c r="M217" i="3"/>
  <c r="N18" i="3"/>
  <c r="L6" i="3"/>
  <c r="N15" i="3"/>
  <c r="M105" i="3"/>
  <c r="M106" i="3"/>
  <c r="N74" i="3"/>
  <c r="N136" i="3"/>
  <c r="N137" i="3"/>
  <c r="N105" i="3"/>
  <c r="N106" i="3"/>
  <c r="N217" i="3"/>
  <c r="N218" i="3"/>
  <c r="M74" i="3"/>
  <c r="N43" i="3"/>
  <c r="N44" i="3"/>
  <c r="M18" i="3"/>
  <c r="M6" i="3" l="1"/>
  <c r="M12" i="3"/>
  <c r="N12" i="3"/>
  <c r="N6" i="3" l="1"/>
  <c r="J42" i="3" l="1"/>
  <c r="J43" i="3" s="1"/>
  <c r="K39" i="3"/>
  <c r="J40" i="3"/>
  <c r="J39" i="3"/>
  <c r="J44" i="3" l="1"/>
  <c r="K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<sst xmlns="http://schemas.openxmlformats.org/spreadsheetml/2006/main" count="428" uniqueCount="151">
  <si>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</si>
  <si>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</si>
  <si>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</si>
  <si>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</si>
  <si>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</si>
  <si>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</si>
  <si>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</si>
  <si>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</si>
  <si>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</si>
  <si>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</si>
  <si>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</si>
  <si>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</si>
  <si>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</si>
  <si>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</si>
  <si>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</si>
  <si>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</si>
  <si>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</si>
  <si>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</si>
  <si>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</si>
  <si>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</si>
  <si>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</si>
  <si>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</si>
  <si>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</si>
  <si>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</si>
  <si>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</si>
  <si>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</si>
  <si>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</si>
  <si>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</si>
  <si>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</si>
  <si>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</si>
  <si>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</si>
  <si>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</si>
  <si>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</si>
  <si>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</si>
  <si>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</si>
  <si>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</si>
  <si>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</si>
  <si>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</si>
  <si>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</si>
  <si>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</si>
  <si>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</si>
  <si>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</si>
  <si>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</si>
  <si>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</si>
  <si>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</si>
  <si>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</si>
  <si>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</si>
  <si>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</si>
  <si>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</si>
  <si>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</si>
  <si>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</si>
  <si>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</si>
  <si>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</si>
  <si>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</si>
  <si>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</si>
  <si>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</si>
  <si>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</si>
  <si>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</si>
  <si>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</si>
  <si>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</si>
  <si>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</si>
  <si>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</si>
  <si>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</si>
  <si>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</si>
  <si>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</si>
  <si>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</si>
  <si>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</si>
  <si>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</si>
  <si>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</si>
  <si>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</si>
  <si>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</si>
  <si>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</si>
  <si>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</si>
  <si>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</si>
  <si>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</si>
  <si>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</si>
  <si>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</si>
  <si>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</si>
  <si>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</si>
  <si>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</si>
  <si>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</si>
  <si>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</si>
  <si>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</si>
  <si>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</si>
  <si>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</si>
  <si>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</si>
  <si>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</si>
  <si>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</si>
  <si>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</si>
  <si>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</si>
  <si>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</si>
  <si>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</si>
  <si>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</si>
  <si>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</si>
  <si>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</si>
  <si>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</si>
  <si>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</si>
  <si>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</si>
  <si>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</si>
  <si>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</si>
  <si>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</si>
  <si>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</si>
  <si>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</si>
  <si>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</si>
  <si>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</si>
  <si>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</si>
  <si>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</si>
  <si>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</si>
  <si>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</si>
  <si>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</si>
  <si>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</si>
  <si>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</si>
  <si>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</si>
  <si>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</si>
  <si>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</si>
  <si>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</si>
  <si>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</si>
  <si>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</si>
  <si>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</si>
  <si>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</si>
  <si>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</si>
  <si>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</si>
  <si>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</si>
  <si>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</si>
  <si>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</si>
  <si>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</si>
  <si>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</si>
  <si>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</si>
  <si>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</si>
  <si>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</si>
  <si>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</si>
  <si>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</si>
  <si>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</si>
  <si>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</si>
  <si>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</si>
  <si>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</si>
  <si>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</si>
  <si>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</si>
  <si>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</si>
  <si>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</si>
  <si>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</si>
  <si>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</si>
  <si>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</si>
  <si>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</si>
  <si>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</si>
  <si>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</si>
  <si>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</si>
  <si>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Investments in reverse purchase agreements</t>
  </si>
  <si>
    <t>Disposals of property, plant and equipment</t>
  </si>
  <si>
    <t>Repayments on capital lease and other financing obligations</t>
  </si>
  <si>
    <t>Excess tax benefits from share-based payment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</si>
</sst>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0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7" fontId="0" fillId="0" borderId="0" xfId="0" applyNumberFormat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0" fillId="0" borderId="0" xfId="0" applyNumberFormat="1"/>
    <xf numFmtId="165" fontId="2" fillId="6" borderId="0" xfId="0" applyNumberFormat="1" applyFont="1" applyFill="1"/>
    <xf numFmtId="166" fontId="15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mil\Downloads\Quill%20Capital%20Partners\Investment%20Analyst\Task%209\1710155371_Task%209%20-%20Building%20Operational%20Forecast%20Model%20-%20Damilola%20Adekanmbi.xlsx" TargetMode="External"/><Relationship Id="rId1" Type="http://schemas.openxmlformats.org/officeDocument/2006/relationships/externalLinkPath" Target="1710155371_Task%209%20-%20Building%20Operational%20Forecast%20Model%20-%20Damilola%20Adekanm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2">
          <cell r="A112" t="str">
            <v>North America</v>
          </cell>
        </row>
        <row r="116">
          <cell r="A116" t="str">
            <v>Europe, Middle East &amp; Africa</v>
          </cell>
        </row>
        <row r="120">
          <cell r="A120" t="str">
            <v>Greater China</v>
          </cell>
        </row>
        <row r="124">
          <cell r="A124" t="str">
            <v>Asia Pacific &amp; Latin America</v>
          </cell>
        </row>
        <row r="128">
          <cell r="A128" t="str">
            <v>Global Brand Divisions</v>
          </cell>
        </row>
        <row r="130">
          <cell r="A130" t="str">
            <v>Converse</v>
          </cell>
        </row>
        <row r="135">
          <cell r="A135" t="str">
            <v>Corporate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abSelected="1"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144</v>
      </c>
    </row>
    <row r="3" spans="1:1" x14ac:dyDescent="0.25">
      <c r="A3" s="20" t="s">
        <v>140</v>
      </c>
    </row>
    <row r="4" spans="1:1" x14ac:dyDescent="0.25">
      <c r="A4" s="20" t="s">
        <v>145</v>
      </c>
    </row>
    <row r="5" spans="1:1" x14ac:dyDescent="0.25">
      <c r="A5" s="38" t="s">
        <v>146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workbookViewId="0">
      <pane ySplit="1" topLeftCell="A2" activePane="bottomLeft" state="frozen"/>
      <selection activeCell="C158" sqref="C158"/>
      <selection pane="bottomLeft" activeCell="A2" sqref="A2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50">
        <f>B12/B14</f>
        <v>1722.6315789473686</v>
      </c>
      <c r="C17" s="50">
        <f>C12/C14</f>
        <v>1701.3574660633485</v>
      </c>
      <c r="D17" s="50">
        <f>D12/D14</f>
        <v>1656.25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50">
        <f>B12/B15</f>
        <v>1769.1891891891892</v>
      </c>
      <c r="C18" s="50">
        <f>C12/C15</f>
        <v>1740.7407407407406</v>
      </c>
      <c r="D18" s="50">
        <f>D12/D15</f>
        <v>1689.2430278884462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67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5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25">
      <c r="A31" s="4" t="s">
        <v>10</v>
      </c>
      <c r="B31" s="5">
        <f t="shared" ref="B31:G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>+SUM(H25:H30)</f>
        <v>26291</v>
      </c>
      <c r="I31" s="5">
        <f>+SUM(I25:I30)</f>
        <v>28213</v>
      </c>
    </row>
    <row r="32" spans="1:9" x14ac:dyDescent="0.25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5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3">
        <v>2201</v>
      </c>
      <c r="C36" s="3">
        <v>2422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H37" si="7">+SUM(B31:B36)</f>
        <v>21600</v>
      </c>
      <c r="C37" s="7">
        <f t="shared" si="7"/>
        <v>21379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5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25">
      <c r="A47" s="2" t="s">
        <v>49</v>
      </c>
      <c r="B47" s="3">
        <v>1079</v>
      </c>
      <c r="C47" s="3">
        <v>1993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>
        <v>1480</v>
      </c>
      <c r="C48" s="3">
        <v>1770</v>
      </c>
      <c r="D48" s="3">
        <v>1907</v>
      </c>
      <c r="E48" s="3">
        <v>3216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3">
        <v>0</v>
      </c>
      <c r="C49" s="3">
        <v>0</v>
      </c>
      <c r="D49" s="3">
        <v>0</v>
      </c>
      <c r="E49" s="3">
        <v>0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5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25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5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s="12" customFormat="1" ht="15.75" thickBot="1" x14ac:dyDescent="0.3">
      <c r="A60" s="6" t="s">
        <v>62</v>
      </c>
      <c r="B60" s="7">
        <f t="shared" ref="B60:H60" si="10">+SUM(B46:B51)+B59</f>
        <v>21600</v>
      </c>
      <c r="C60" s="7">
        <f t="shared" si="10"/>
        <v>21379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ht="15.75" thickTop="1" x14ac:dyDescent="0.25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s="1" customFormat="1" x14ac:dyDescent="0.25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25">
      <c r="A65" s="10" t="s">
        <v>64</v>
      </c>
      <c r="B65" s="9">
        <f t="shared" ref="B65:G65" si="12">+B12</f>
        <v>3273</v>
      </c>
      <c r="C65" s="9">
        <f t="shared" si="12"/>
        <v>3760</v>
      </c>
      <c r="D65" s="9">
        <f t="shared" si="12"/>
        <v>4240</v>
      </c>
      <c r="E65" s="9">
        <f t="shared" si="12"/>
        <v>1933</v>
      </c>
      <c r="F65" s="9">
        <f t="shared" si="12"/>
        <v>4029</v>
      </c>
      <c r="G65" s="9">
        <f t="shared" si="12"/>
        <v>2539</v>
      </c>
      <c r="H65" s="9">
        <f>+H12</f>
        <v>5727</v>
      </c>
      <c r="I65" s="9">
        <f>+I12</f>
        <v>6046</v>
      </c>
    </row>
    <row r="66" spans="1:9" x14ac:dyDescent="0.25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5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5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5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5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H77" si="13">+SUM(B65:B76)</f>
        <v>4680</v>
      </c>
      <c r="C77" s="26">
        <f t="shared" si="13"/>
        <v>3096</v>
      </c>
      <c r="D77" s="26">
        <f t="shared" si="13"/>
        <v>3640</v>
      </c>
      <c r="E77" s="26">
        <f t="shared" si="13"/>
        <v>4955</v>
      </c>
      <c r="F77" s="26">
        <f t="shared" si="13"/>
        <v>5903</v>
      </c>
      <c r="G77" s="26">
        <f t="shared" si="13"/>
        <v>2485</v>
      </c>
      <c r="H77" s="26">
        <f t="shared" si="13"/>
        <v>6657</v>
      </c>
      <c r="I77" s="26">
        <f>+SUM(I65:I76)</f>
        <v>5188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">
        <v>147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148</v>
      </c>
      <c r="B84" s="3">
        <v>3</v>
      </c>
      <c r="C84" s="3">
        <v>10</v>
      </c>
      <c r="D84" s="3">
        <v>13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5">
      <c r="A85" s="2" t="s">
        <v>79</v>
      </c>
      <c r="B85" s="3">
        <v>0</v>
      </c>
      <c r="C85" s="3">
        <v>6</v>
      </c>
      <c r="D85" s="3">
        <v>-34</v>
      </c>
      <c r="E85" s="3">
        <v>-22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H86" si="14">+SUM(B79:B85)</f>
        <v>-175</v>
      </c>
      <c r="C86" s="26">
        <f t="shared" si="14"/>
        <v>-1034</v>
      </c>
      <c r="D86" s="26">
        <f t="shared" si="14"/>
        <v>-1008</v>
      </c>
      <c r="E86" s="26">
        <f t="shared" si="14"/>
        <v>276</v>
      </c>
      <c r="F86" s="26">
        <f t="shared" si="14"/>
        <v>-264</v>
      </c>
      <c r="G86" s="26">
        <f t="shared" si="14"/>
        <v>-1028</v>
      </c>
      <c r="H86" s="26">
        <f t="shared" si="14"/>
        <v>-3800</v>
      </c>
      <c r="I86" s="26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25">
      <c r="A89" s="2" t="s">
        <v>83</v>
      </c>
      <c r="B89" s="3">
        <v>-7</v>
      </c>
      <c r="C89" s="3">
        <v>-106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84</v>
      </c>
      <c r="B90" s="3">
        <v>-63</v>
      </c>
      <c r="C90" s="3">
        <v>-67</v>
      </c>
      <c r="D90" s="3">
        <v>-44</v>
      </c>
      <c r="E90" s="3">
        <v>0</v>
      </c>
      <c r="F90" s="3">
        <v>0</v>
      </c>
      <c r="G90" s="3">
        <v>0</v>
      </c>
      <c r="H90" s="3">
        <v>-197</v>
      </c>
      <c r="I90" s="3">
        <v>0</v>
      </c>
    </row>
    <row r="91" spans="1:9" x14ac:dyDescent="0.25">
      <c r="A91" s="2" t="s">
        <v>149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5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25">
      <c r="A93" s="2" t="s">
        <v>150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25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>
        <v>0</v>
      </c>
      <c r="C96" s="3">
        <v>0</v>
      </c>
      <c r="D96" s="3">
        <v>0</v>
      </c>
      <c r="E96" s="3">
        <v>-84</v>
      </c>
      <c r="F96" s="3">
        <v>-50</v>
      </c>
      <c r="G96" s="3">
        <v>-58</v>
      </c>
      <c r="H96" s="3">
        <v>-136</v>
      </c>
      <c r="I96" s="3">
        <v>-151</v>
      </c>
    </row>
    <row r="97" spans="1:9" s="12" customFormat="1" x14ac:dyDescent="0.25">
      <c r="A97" s="27" t="s">
        <v>88</v>
      </c>
      <c r="B97" s="26">
        <f t="shared" ref="B97:H97" si="15">+SUM(B88:B96)</f>
        <v>-2790</v>
      </c>
      <c r="C97" s="26">
        <f t="shared" si="15"/>
        <v>-2671</v>
      </c>
      <c r="D97" s="26">
        <f t="shared" si="15"/>
        <v>-1942</v>
      </c>
      <c r="E97" s="26">
        <f t="shared" si="15"/>
        <v>-4835</v>
      </c>
      <c r="F97" s="26">
        <f t="shared" si="15"/>
        <v>-5293</v>
      </c>
      <c r="G97" s="26">
        <f t="shared" si="15"/>
        <v>2491</v>
      </c>
      <c r="H97" s="26">
        <f t="shared" si="15"/>
        <v>-1459</v>
      </c>
      <c r="I97" s="26">
        <f>+SUM(I88:I96)</f>
        <v>-4836</v>
      </c>
    </row>
    <row r="98" spans="1:9" x14ac:dyDescent="0.25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H99" si="16">+B77+B86+B97+B98</f>
        <v>1632</v>
      </c>
      <c r="C99" s="26">
        <f t="shared" si="16"/>
        <v>-714</v>
      </c>
      <c r="D99" s="26">
        <f t="shared" si="16"/>
        <v>670</v>
      </c>
      <c r="E99" s="26">
        <f t="shared" si="16"/>
        <v>441</v>
      </c>
      <c r="F99" s="26">
        <f t="shared" si="16"/>
        <v>217</v>
      </c>
      <c r="G99" s="26">
        <f t="shared" si="16"/>
        <v>3882</v>
      </c>
      <c r="H99" s="26">
        <f t="shared" si="16"/>
        <v>1541</v>
      </c>
      <c r="I99" s="26">
        <f>+I77+I86+I97+I98</f>
        <v>-1315</v>
      </c>
    </row>
    <row r="100" spans="1:9" x14ac:dyDescent="0.25">
      <c r="A100" t="s">
        <v>91</v>
      </c>
      <c r="B100" s="3">
        <v>2220</v>
      </c>
      <c r="C100" s="3">
        <f t="shared" ref="C100:G100" si="17">+B101</f>
        <v>3852</v>
      </c>
      <c r="D100" s="3">
        <f t="shared" si="17"/>
        <v>3138</v>
      </c>
      <c r="E100" s="3">
        <f t="shared" si="17"/>
        <v>3808</v>
      </c>
      <c r="F100" s="3">
        <f t="shared" si="17"/>
        <v>4249</v>
      </c>
      <c r="G100" s="3">
        <f t="shared" si="17"/>
        <v>4466</v>
      </c>
      <c r="H100" s="3">
        <v>8348</v>
      </c>
      <c r="I100" s="3">
        <f>+H101</f>
        <v>9889</v>
      </c>
    </row>
    <row r="101" spans="1:9" ht="15.75" thickBot="1" x14ac:dyDescent="0.3">
      <c r="A101" s="6" t="s">
        <v>92</v>
      </c>
      <c r="B101" s="7">
        <f t="shared" ref="B101:G101" si="18">+B99+B100</f>
        <v>3852</v>
      </c>
      <c r="C101" s="7">
        <f t="shared" si="18"/>
        <v>3138</v>
      </c>
      <c r="D101" s="7">
        <f t="shared" si="18"/>
        <v>3808</v>
      </c>
      <c r="E101" s="7">
        <f t="shared" si="18"/>
        <v>4249</v>
      </c>
      <c r="F101" s="7">
        <f t="shared" si="18"/>
        <v>4466</v>
      </c>
      <c r="G101" s="7">
        <f t="shared" si="18"/>
        <v>8348</v>
      </c>
      <c r="H101" s="7">
        <f>+H99+H100</f>
        <v>9889</v>
      </c>
      <c r="I101" s="7">
        <f>+I99+I100</f>
        <v>8574</v>
      </c>
    </row>
    <row r="102" spans="1:9" ht="15.75" thickTop="1" x14ac:dyDescent="0.25">
      <c r="A102" s="12" t="s">
        <v>19</v>
      </c>
      <c r="B102" s="13">
        <f t="shared" ref="B102:G102" si="19">+B101-B25</f>
        <v>0</v>
      </c>
      <c r="C102" s="13">
        <f t="shared" si="19"/>
        <v>0</v>
      </c>
      <c r="D102" s="13">
        <f t="shared" si="19"/>
        <v>0</v>
      </c>
      <c r="E102" s="13">
        <f t="shared" si="19"/>
        <v>0</v>
      </c>
      <c r="F102" s="13">
        <f t="shared" si="19"/>
        <v>0</v>
      </c>
      <c r="G102" s="13">
        <f t="shared" si="19"/>
        <v>0</v>
      </c>
      <c r="H102" s="13">
        <f>+H101-H25</f>
        <v>0</v>
      </c>
      <c r="I102" s="13">
        <f>+I101-I25</f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25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25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51">
        <v>13740</v>
      </c>
      <c r="C112" s="51">
        <v>14764</v>
      </c>
      <c r="D112" s="51">
        <v>15216</v>
      </c>
      <c r="E112" s="51">
        <v>14855</v>
      </c>
      <c r="F112" s="51">
        <v>15902</v>
      </c>
      <c r="G112" s="51">
        <v>14484</v>
      </c>
      <c r="H112" s="3">
        <f t="shared" ref="H112" si="20">+SUM(H113:H115)</f>
        <v>17179</v>
      </c>
      <c r="I112" s="3">
        <f>+SUM(I113:I115)</f>
        <v>18353</v>
      </c>
    </row>
    <row r="113" spans="1:9" x14ac:dyDescent="0.25">
      <c r="A113" s="11" t="s">
        <v>113</v>
      </c>
      <c r="B113">
        <v>8951</v>
      </c>
      <c r="C113">
        <v>9667</v>
      </c>
      <c r="D113">
        <v>9969</v>
      </c>
      <c r="E113">
        <v>9716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>
        <v>4260</v>
      </c>
      <c r="C114">
        <v>4576</v>
      </c>
      <c r="D114">
        <v>4723</v>
      </c>
      <c r="E114">
        <v>4629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v>529</v>
      </c>
      <c r="C115">
        <v>521</v>
      </c>
      <c r="D115">
        <v>524</v>
      </c>
      <c r="E115">
        <v>510</v>
      </c>
      <c r="F115">
        <v>597</v>
      </c>
      <c r="G115">
        <v>516</v>
      </c>
      <c r="H115">
        <v>507</v>
      </c>
      <c r="I115">
        <v>633</v>
      </c>
    </row>
    <row r="116" spans="1:9" x14ac:dyDescent="0.25">
      <c r="A116" s="2" t="s">
        <v>101</v>
      </c>
      <c r="B116" s="51">
        <v>7126</v>
      </c>
      <c r="C116" s="51">
        <v>7568</v>
      </c>
      <c r="D116" s="51">
        <v>7970</v>
      </c>
      <c r="E116" s="51">
        <v>9242</v>
      </c>
      <c r="F116" s="51">
        <v>9812</v>
      </c>
      <c r="G116" s="51">
        <v>9347</v>
      </c>
      <c r="H116" s="3">
        <f t="shared" ref="H116" si="21">+SUM(H117:H119)</f>
        <v>11456</v>
      </c>
      <c r="I116" s="3">
        <f>+SUM(I117:I119)</f>
        <v>12479</v>
      </c>
    </row>
    <row r="117" spans="1:9" x14ac:dyDescent="0.25">
      <c r="A117" s="11" t="s">
        <v>113</v>
      </c>
      <c r="B117">
        <v>4400</v>
      </c>
      <c r="C117">
        <v>4670</v>
      </c>
      <c r="D117">
        <v>4925</v>
      </c>
      <c r="E117">
        <v>5710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>
        <v>2415</v>
      </c>
      <c r="C118">
        <v>2566</v>
      </c>
      <c r="D118">
        <v>2700</v>
      </c>
      <c r="E118">
        <v>3130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>
        <v>311</v>
      </c>
      <c r="C119">
        <v>332</v>
      </c>
      <c r="D119">
        <v>345</v>
      </c>
      <c r="E119">
        <v>402</v>
      </c>
      <c r="F119">
        <v>432</v>
      </c>
      <c r="G119">
        <v>402</v>
      </c>
      <c r="H119">
        <v>490</v>
      </c>
      <c r="I119">
        <v>564</v>
      </c>
    </row>
    <row r="120" spans="1:9" x14ac:dyDescent="0.25">
      <c r="A120" s="2" t="s">
        <v>102</v>
      </c>
      <c r="B120" s="51">
        <v>3067</v>
      </c>
      <c r="C120" s="51">
        <v>3785</v>
      </c>
      <c r="D120" s="51">
        <v>4237</v>
      </c>
      <c r="E120" s="51">
        <v>5134</v>
      </c>
      <c r="F120" s="51">
        <v>6208</v>
      </c>
      <c r="G120" s="51">
        <v>6679</v>
      </c>
      <c r="H120" s="3">
        <f t="shared" ref="H120" si="22">+SUM(H121:H123)</f>
        <v>8290</v>
      </c>
      <c r="I120" s="3">
        <f>+SUM(I121:I123)</f>
        <v>7547</v>
      </c>
    </row>
    <row r="121" spans="1:9" x14ac:dyDescent="0.25">
      <c r="A121" s="11" t="s">
        <v>113</v>
      </c>
      <c r="B121">
        <v>2147</v>
      </c>
      <c r="C121">
        <v>2650</v>
      </c>
      <c r="D121">
        <v>2965</v>
      </c>
      <c r="E121">
        <v>3590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v>860</v>
      </c>
      <c r="C122">
        <v>1054</v>
      </c>
      <c r="D122">
        <v>1180</v>
      </c>
      <c r="E122">
        <v>1430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v>60</v>
      </c>
      <c r="C123">
        <v>81</v>
      </c>
      <c r="D123">
        <v>92</v>
      </c>
      <c r="E123">
        <v>114</v>
      </c>
      <c r="F123">
        <v>138</v>
      </c>
      <c r="G123">
        <v>148</v>
      </c>
      <c r="H123">
        <v>195</v>
      </c>
      <c r="I123">
        <v>193</v>
      </c>
    </row>
    <row r="124" spans="1:9" x14ac:dyDescent="0.25">
      <c r="A124" s="2" t="s">
        <v>106</v>
      </c>
      <c r="B124" s="51">
        <v>4653</v>
      </c>
      <c r="C124" s="51">
        <v>4317</v>
      </c>
      <c r="D124" s="51">
        <v>4737</v>
      </c>
      <c r="E124" s="51">
        <v>5166</v>
      </c>
      <c r="F124" s="51">
        <v>5254</v>
      </c>
      <c r="G124" s="51">
        <v>5028</v>
      </c>
      <c r="H124" s="3">
        <f t="shared" ref="H124" si="23">+SUM(H125:H127)</f>
        <v>5343</v>
      </c>
      <c r="I124" s="3">
        <f>+SUM(I125:I127)</f>
        <v>5955</v>
      </c>
    </row>
    <row r="125" spans="1:9" x14ac:dyDescent="0.25">
      <c r="A125" s="11" t="s">
        <v>113</v>
      </c>
      <c r="B125">
        <v>3198</v>
      </c>
      <c r="C125">
        <v>2971</v>
      </c>
      <c r="D125">
        <v>3257</v>
      </c>
      <c r="E125">
        <v>3554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>
        <v>1264</v>
      </c>
      <c r="C126">
        <v>1171</v>
      </c>
      <c r="D126">
        <v>1286</v>
      </c>
      <c r="E126">
        <v>1402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>
        <v>191</v>
      </c>
      <c r="C127">
        <v>175</v>
      </c>
      <c r="D127">
        <v>194</v>
      </c>
      <c r="E127">
        <v>210</v>
      </c>
      <c r="F127">
        <v>237</v>
      </c>
      <c r="G127">
        <v>214</v>
      </c>
      <c r="H127">
        <v>190</v>
      </c>
      <c r="I127">
        <v>234</v>
      </c>
    </row>
    <row r="128" spans="1:9" x14ac:dyDescent="0.25">
      <c r="A128" s="2" t="s">
        <v>107</v>
      </c>
      <c r="B128" s="51">
        <v>115</v>
      </c>
      <c r="C128" s="51">
        <v>73</v>
      </c>
      <c r="D128" s="51">
        <v>73</v>
      </c>
      <c r="E128" s="51">
        <v>88</v>
      </c>
      <c r="F128" s="51">
        <v>42</v>
      </c>
      <c r="G128" s="51">
        <v>30</v>
      </c>
      <c r="H128" s="3">
        <v>25</v>
      </c>
      <c r="I128" s="3">
        <v>102</v>
      </c>
    </row>
    <row r="129" spans="1:9" x14ac:dyDescent="0.25">
      <c r="A129" s="4" t="s">
        <v>103</v>
      </c>
      <c r="B129" s="52">
        <v>28701</v>
      </c>
      <c r="C129" s="52">
        <v>30507</v>
      </c>
      <c r="D129" s="52">
        <v>32233</v>
      </c>
      <c r="E129" s="52">
        <v>34485</v>
      </c>
      <c r="F129" s="52">
        <v>37218</v>
      </c>
      <c r="G129" s="52">
        <v>35568</v>
      </c>
      <c r="H129" s="5">
        <f t="shared" ref="H129:I129" si="24">+H112+H116+H120+H124+H128</f>
        <v>42293</v>
      </c>
      <c r="I129" s="5">
        <f t="shared" si="24"/>
        <v>44436</v>
      </c>
    </row>
    <row r="130" spans="1:9" x14ac:dyDescent="0.25">
      <c r="A130" s="2" t="s">
        <v>104</v>
      </c>
      <c r="B130" s="51">
        <v>1982</v>
      </c>
      <c r="C130" s="51">
        <v>1955</v>
      </c>
      <c r="D130" s="51">
        <v>2042</v>
      </c>
      <c r="E130" s="51">
        <v>1886</v>
      </c>
      <c r="F130" s="51">
        <v>1906</v>
      </c>
      <c r="G130" s="51"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51">
        <v>1760.3325047073859</v>
      </c>
      <c r="C131" s="51">
        <v>1736.352193089273</v>
      </c>
      <c r="D131" s="51">
        <v>1813.6220860809697</v>
      </c>
      <c r="E131" s="51">
        <v>1675.0691745096517</v>
      </c>
      <c r="F131" s="51">
        <v>1658</v>
      </c>
      <c r="G131" s="51">
        <v>1642</v>
      </c>
      <c r="H131" s="3">
        <v>1986</v>
      </c>
      <c r="I131" s="3">
        <v>2094</v>
      </c>
    </row>
    <row r="132" spans="1:9" s="12" customFormat="1" x14ac:dyDescent="0.25">
      <c r="A132" s="11" t="s">
        <v>114</v>
      </c>
      <c r="B132" s="51">
        <v>99.690715723479826</v>
      </c>
      <c r="C132" s="51">
        <v>98.332668637438474</v>
      </c>
      <c r="D132" s="51">
        <v>102.70859813690505</v>
      </c>
      <c r="E132" s="51">
        <v>94.862103861999472</v>
      </c>
      <c r="F132" s="51">
        <v>118</v>
      </c>
      <c r="G132" s="51">
        <v>89</v>
      </c>
      <c r="H132" s="3">
        <v>104</v>
      </c>
      <c r="I132" s="3">
        <v>103</v>
      </c>
    </row>
    <row r="133" spans="1:9" x14ac:dyDescent="0.25">
      <c r="A133" s="11" t="s">
        <v>115</v>
      </c>
      <c r="B133" s="51">
        <v>24.95795442516199</v>
      </c>
      <c r="C133" s="51">
        <v>24.617962109582084</v>
      </c>
      <c r="D133" s="51">
        <v>25.713492904228445</v>
      </c>
      <c r="E133" s="51">
        <v>23.749092858655658</v>
      </c>
      <c r="F133" s="51">
        <v>24</v>
      </c>
      <c r="G133" s="51">
        <v>25</v>
      </c>
      <c r="H133" s="3">
        <v>29</v>
      </c>
      <c r="I133" s="3">
        <v>26</v>
      </c>
    </row>
    <row r="134" spans="1:9" x14ac:dyDescent="0.25">
      <c r="A134" s="11" t="s">
        <v>121</v>
      </c>
      <c r="B134" s="51">
        <v>97.018825143972478</v>
      </c>
      <c r="C134" s="51">
        <v>95.697176163706459</v>
      </c>
      <c r="D134" s="51">
        <v>99.955822877896978</v>
      </c>
      <c r="E134" s="51">
        <v>92.319628769693296</v>
      </c>
      <c r="F134" s="51">
        <v>106</v>
      </c>
      <c r="G134" s="51">
        <v>90</v>
      </c>
      <c r="H134" s="3">
        <v>86</v>
      </c>
      <c r="I134" s="3">
        <v>123</v>
      </c>
    </row>
    <row r="135" spans="1:9" x14ac:dyDescent="0.25">
      <c r="A135" s="2" t="s">
        <v>108</v>
      </c>
      <c r="B135" s="51">
        <v>-82</v>
      </c>
      <c r="C135" s="51">
        <v>-86</v>
      </c>
      <c r="D135" s="51">
        <v>75</v>
      </c>
      <c r="E135" s="51">
        <v>26</v>
      </c>
      <c r="F135" s="51">
        <v>-7</v>
      </c>
      <c r="G135" s="51"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53">
        <v>30601</v>
      </c>
      <c r="C136" s="53">
        <v>32376</v>
      </c>
      <c r="D136" s="53">
        <v>34350</v>
      </c>
      <c r="E136" s="53">
        <v>36397</v>
      </c>
      <c r="F136" s="53">
        <v>39117</v>
      </c>
      <c r="G136" s="53">
        <v>37403</v>
      </c>
      <c r="H136" s="7">
        <f t="shared" ref="H136" si="25">+H129+H130+H135</f>
        <v>44538</v>
      </c>
      <c r="I136" s="7">
        <f>+I129+I130+I135</f>
        <v>46710</v>
      </c>
    </row>
    <row r="137" spans="1:9" ht="15.75" thickTop="1" x14ac:dyDescent="0.25">
      <c r="A137" s="12" t="s">
        <v>111</v>
      </c>
      <c r="B137" s="13">
        <v>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f>+H136-H2</f>
        <v>0</v>
      </c>
      <c r="I137" s="12"/>
    </row>
    <row r="138" spans="1:9" x14ac:dyDescent="0.25">
      <c r="A138" s="1" t="s">
        <v>110</v>
      </c>
    </row>
    <row r="139" spans="1:9" x14ac:dyDescent="0.25">
      <c r="A139" s="2" t="s">
        <v>100</v>
      </c>
      <c r="B139" s="51">
        <v>3645</v>
      </c>
      <c r="C139" s="51">
        <v>3763</v>
      </c>
      <c r="D139" s="51">
        <v>3875</v>
      </c>
      <c r="E139" s="51">
        <v>3600</v>
      </c>
      <c r="F139" s="51">
        <v>3925</v>
      </c>
      <c r="G139" s="51"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51">
        <v>1524</v>
      </c>
      <c r="C140" s="51">
        <v>1723</v>
      </c>
      <c r="D140" s="51">
        <v>1447</v>
      </c>
      <c r="E140" s="51">
        <v>1587</v>
      </c>
      <c r="F140" s="51">
        <v>1995</v>
      </c>
      <c r="G140" s="51"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 s="51">
        <v>993</v>
      </c>
      <c r="C141" s="51">
        <v>1372</v>
      </c>
      <c r="D141" s="51">
        <v>1507</v>
      </c>
      <c r="E141" s="51">
        <v>1807</v>
      </c>
      <c r="F141" s="51">
        <v>2376</v>
      </c>
      <c r="G141" s="51"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51">
        <v>918</v>
      </c>
      <c r="C142" s="51">
        <v>1066</v>
      </c>
      <c r="D142" s="51">
        <v>1040</v>
      </c>
      <c r="E142" s="51">
        <v>1189</v>
      </c>
      <c r="F142" s="51">
        <v>1323</v>
      </c>
      <c r="G142" s="51">
        <v>1184</v>
      </c>
      <c r="H142" s="3">
        <v>1530</v>
      </c>
      <c r="I142" s="3">
        <v>1896</v>
      </c>
    </row>
    <row r="143" spans="1:9" s="12" customFormat="1" x14ac:dyDescent="0.25">
      <c r="A143" s="2" t="s">
        <v>107</v>
      </c>
      <c r="B143" s="51">
        <v>-2267</v>
      </c>
      <c r="C143" s="51">
        <v>-2596</v>
      </c>
      <c r="D143" s="51">
        <v>-2677</v>
      </c>
      <c r="E143" s="51">
        <v>-2658</v>
      </c>
      <c r="F143" s="51">
        <v>-3262</v>
      </c>
      <c r="G143" s="51"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2">
        <v>4813</v>
      </c>
      <c r="C144" s="52">
        <v>5328</v>
      </c>
      <c r="D144" s="52">
        <v>5192</v>
      </c>
      <c r="E144" s="52">
        <v>5525</v>
      </c>
      <c r="F144" s="52">
        <v>6357</v>
      </c>
      <c r="G144" s="52">
        <v>4646</v>
      </c>
      <c r="H144" s="5">
        <f t="shared" ref="H144:I144" si="26">+SUM(H139:H143)</f>
        <v>8641</v>
      </c>
      <c r="I144" s="5">
        <f t="shared" si="26"/>
        <v>8406</v>
      </c>
    </row>
    <row r="145" spans="1:9" x14ac:dyDescent="0.25">
      <c r="A145" s="2" t="s">
        <v>104</v>
      </c>
      <c r="B145" s="51">
        <v>517</v>
      </c>
      <c r="C145" s="51">
        <v>487</v>
      </c>
      <c r="D145" s="51">
        <v>477</v>
      </c>
      <c r="E145" s="51">
        <v>310</v>
      </c>
      <c r="F145" s="51">
        <v>303</v>
      </c>
      <c r="G145" s="51"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51">
        <v>-1097</v>
      </c>
      <c r="C146" s="51">
        <v>-1173</v>
      </c>
      <c r="D146" s="51">
        <v>-724</v>
      </c>
      <c r="E146" s="51">
        <v>-1456</v>
      </c>
      <c r="F146" s="51">
        <v>-1810</v>
      </c>
      <c r="G146" s="51"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53">
        <v>4233</v>
      </c>
      <c r="C147" s="53">
        <v>4642</v>
      </c>
      <c r="D147" s="53">
        <v>4945</v>
      </c>
      <c r="E147" s="53">
        <v>4379</v>
      </c>
      <c r="F147" s="53">
        <v>4850</v>
      </c>
      <c r="G147" s="53">
        <v>2976</v>
      </c>
      <c r="H147" s="7">
        <f t="shared" ref="H147" si="27">+SUM(H144:H146)</f>
        <v>6923</v>
      </c>
      <c r="I147" s="7">
        <f>+SUM(I144:I146)</f>
        <v>6856</v>
      </c>
    </row>
    <row r="148" spans="1:9" ht="15.75" thickTop="1" x14ac:dyDescent="0.25">
      <c r="A148" s="12" t="s">
        <v>111</v>
      </c>
      <c r="B148" s="13">
        <v>0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f>+H147-H10-H8</f>
        <v>0</v>
      </c>
      <c r="I148" s="13">
        <f>+I147-I10-I8</f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51">
        <v>632</v>
      </c>
      <c r="C150" s="51">
        <v>742</v>
      </c>
      <c r="D150" s="51">
        <v>819</v>
      </c>
      <c r="E150" s="51">
        <v>848</v>
      </c>
      <c r="F150" s="51">
        <v>814</v>
      </c>
      <c r="G150" s="51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51">
        <v>498</v>
      </c>
      <c r="C151" s="51">
        <v>639</v>
      </c>
      <c r="D151" s="51">
        <v>709</v>
      </c>
      <c r="E151" s="51">
        <v>849</v>
      </c>
      <c r="F151" s="51">
        <v>929</v>
      </c>
      <c r="G151" s="51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51">
        <v>254</v>
      </c>
      <c r="C152" s="51">
        <v>234</v>
      </c>
      <c r="D152" s="51">
        <v>225</v>
      </c>
      <c r="E152" s="51">
        <v>256</v>
      </c>
      <c r="F152" s="51">
        <v>237</v>
      </c>
      <c r="G152" s="51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51">
        <v>308</v>
      </c>
      <c r="C153" s="51">
        <v>332</v>
      </c>
      <c r="D153" s="51">
        <v>340</v>
      </c>
      <c r="E153" s="51">
        <v>339</v>
      </c>
      <c r="F153" s="51">
        <v>326</v>
      </c>
      <c r="G153" s="51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51">
        <v>484</v>
      </c>
      <c r="C154" s="51">
        <v>511</v>
      </c>
      <c r="D154" s="51">
        <v>533</v>
      </c>
      <c r="E154" s="51">
        <v>597</v>
      </c>
      <c r="F154" s="51">
        <v>665</v>
      </c>
      <c r="G154" s="51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2">
        <v>2176</v>
      </c>
      <c r="C155" s="52">
        <v>2458</v>
      </c>
      <c r="D155" s="52">
        <v>2626</v>
      </c>
      <c r="E155" s="52">
        <v>2889</v>
      </c>
      <c r="F155" s="52">
        <v>2971</v>
      </c>
      <c r="G155" s="52">
        <v>2870</v>
      </c>
      <c r="H155" s="5">
        <f t="shared" ref="H155:I155" si="28">+SUM(H150:H154)</f>
        <v>2971</v>
      </c>
      <c r="I155" s="5">
        <f t="shared" si="28"/>
        <v>2925</v>
      </c>
    </row>
    <row r="156" spans="1:9" x14ac:dyDescent="0.25">
      <c r="A156" s="2" t="s">
        <v>104</v>
      </c>
      <c r="B156" s="51">
        <v>122</v>
      </c>
      <c r="C156" s="51">
        <v>125</v>
      </c>
      <c r="D156" s="51">
        <v>125</v>
      </c>
      <c r="E156" s="51">
        <v>115</v>
      </c>
      <c r="F156" s="51">
        <v>100</v>
      </c>
      <c r="G156" s="51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51">
        <v>713</v>
      </c>
      <c r="C157" s="51">
        <v>937</v>
      </c>
      <c r="D157" s="51">
        <v>1238</v>
      </c>
      <c r="E157" s="51">
        <v>1450</v>
      </c>
      <c r="F157" s="51">
        <v>1673</v>
      </c>
      <c r="G157" s="51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53">
        <v>3011</v>
      </c>
      <c r="C158" s="53">
        <v>3520</v>
      </c>
      <c r="D158" s="53">
        <v>3989</v>
      </c>
      <c r="E158" s="53">
        <v>4454</v>
      </c>
      <c r="F158" s="53">
        <v>4744</v>
      </c>
      <c r="G158" s="53">
        <v>4866</v>
      </c>
      <c r="H158" s="7">
        <f t="shared" ref="H158" si="29">+SUM(H155:H157)</f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H159" si="30">+B158-B32</f>
        <v>0</v>
      </c>
      <c r="C159" s="13">
        <f t="shared" si="30"/>
        <v>0</v>
      </c>
      <c r="D159" s="13">
        <f t="shared" si="30"/>
        <v>0</v>
      </c>
      <c r="E159" s="13">
        <f t="shared" si="30"/>
        <v>0</v>
      </c>
      <c r="F159" s="13">
        <f t="shared" si="30"/>
        <v>0</v>
      </c>
      <c r="G159" s="13">
        <f t="shared" si="30"/>
        <v>0</v>
      </c>
      <c r="H159" s="13">
        <f t="shared" si="30"/>
        <v>0</v>
      </c>
      <c r="I159" s="13">
        <f>+I158-I32</f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51">
        <v>0</v>
      </c>
      <c r="C161" s="51">
        <v>0</v>
      </c>
      <c r="D161" s="51">
        <v>0</v>
      </c>
      <c r="E161" s="51">
        <v>196</v>
      </c>
      <c r="F161" s="51">
        <v>117</v>
      </c>
      <c r="G161" s="51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51">
        <v>0</v>
      </c>
      <c r="C162" s="51">
        <v>0</v>
      </c>
      <c r="D162" s="51">
        <v>0</v>
      </c>
      <c r="E162" s="51">
        <v>240</v>
      </c>
      <c r="F162" s="51">
        <v>233</v>
      </c>
      <c r="G162" s="51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51">
        <v>0</v>
      </c>
      <c r="C163" s="51">
        <v>0</v>
      </c>
      <c r="D163" s="51">
        <v>0</v>
      </c>
      <c r="E163" s="51">
        <v>76</v>
      </c>
      <c r="F163" s="51">
        <v>49</v>
      </c>
      <c r="G163" s="51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51">
        <v>0</v>
      </c>
      <c r="C164" s="51">
        <v>0</v>
      </c>
      <c r="D164" s="51">
        <v>0</v>
      </c>
      <c r="E164" s="51">
        <v>49</v>
      </c>
      <c r="F164" s="51">
        <v>47</v>
      </c>
      <c r="G164" s="51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51">
        <v>0</v>
      </c>
      <c r="C165" s="51">
        <v>0</v>
      </c>
      <c r="D165" s="51">
        <v>0</v>
      </c>
      <c r="E165" s="51">
        <v>286</v>
      </c>
      <c r="F165" s="51">
        <v>278</v>
      </c>
      <c r="G165" s="51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2">
        <v>0</v>
      </c>
      <c r="C166" s="52">
        <v>0</v>
      </c>
      <c r="D166" s="52">
        <v>0</v>
      </c>
      <c r="E166" s="52">
        <v>847</v>
      </c>
      <c r="F166" s="52">
        <v>724</v>
      </c>
      <c r="G166" s="52">
        <v>756</v>
      </c>
      <c r="H166" s="5">
        <f t="shared" ref="H166:I166" si="31">+SUM(H161:H165)</f>
        <v>677</v>
      </c>
      <c r="I166" s="5">
        <f t="shared" si="31"/>
        <v>699</v>
      </c>
    </row>
    <row r="167" spans="1:9" x14ac:dyDescent="0.25">
      <c r="A167" s="2" t="s">
        <v>104</v>
      </c>
      <c r="B167" s="51">
        <v>0</v>
      </c>
      <c r="C167" s="51">
        <v>0</v>
      </c>
      <c r="D167" s="51">
        <v>0</v>
      </c>
      <c r="E167" s="51">
        <v>22</v>
      </c>
      <c r="F167" s="51">
        <v>18</v>
      </c>
      <c r="G167" s="51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51">
        <v>963</v>
      </c>
      <c r="C168" s="51">
        <v>1143</v>
      </c>
      <c r="D168" s="51">
        <v>1105</v>
      </c>
      <c r="E168" s="51">
        <v>159</v>
      </c>
      <c r="F168" s="51">
        <v>377</v>
      </c>
      <c r="G168" s="51">
        <v>318</v>
      </c>
      <c r="H168" s="3">
        <f t="shared" ref="H168" si="32">-(SUM(H166:H167)+H83)</f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53">
        <v>963</v>
      </c>
      <c r="C169" s="53">
        <v>1143</v>
      </c>
      <c r="D169" s="53">
        <v>1105</v>
      </c>
      <c r="E169" s="53">
        <v>1028</v>
      </c>
      <c r="F169" s="53">
        <v>1119</v>
      </c>
      <c r="G169" s="53">
        <v>1086</v>
      </c>
      <c r="H169" s="7">
        <f t="shared" ref="H169" si="33">+SUM(H166:H168)</f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v>0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f t="shared" ref="H170" si="34">+H169+H83</f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51">
        <v>121</v>
      </c>
      <c r="C172" s="51">
        <v>133</v>
      </c>
      <c r="D172" s="51">
        <v>140</v>
      </c>
      <c r="E172" s="51">
        <v>160</v>
      </c>
      <c r="F172" s="51">
        <v>149</v>
      </c>
      <c r="G172" s="51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51">
        <v>87</v>
      </c>
      <c r="C173" s="51">
        <v>84</v>
      </c>
      <c r="D173" s="51">
        <v>106</v>
      </c>
      <c r="E173" s="51">
        <v>116</v>
      </c>
      <c r="F173" s="51">
        <v>111</v>
      </c>
      <c r="G173" s="51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51">
        <v>46</v>
      </c>
      <c r="C174" s="51">
        <v>48</v>
      </c>
      <c r="D174" s="51">
        <v>54</v>
      </c>
      <c r="E174" s="51">
        <v>56</v>
      </c>
      <c r="F174" s="51">
        <v>50</v>
      </c>
      <c r="G174" s="51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51">
        <v>49</v>
      </c>
      <c r="C175" s="51">
        <v>43</v>
      </c>
      <c r="D175" s="51">
        <v>54</v>
      </c>
      <c r="E175" s="51">
        <v>55</v>
      </c>
      <c r="F175" s="51">
        <v>53</v>
      </c>
      <c r="G175" s="51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51">
        <v>210</v>
      </c>
      <c r="C176" s="51">
        <v>230</v>
      </c>
      <c r="D176" s="51">
        <v>233</v>
      </c>
      <c r="E176" s="51">
        <v>217</v>
      </c>
      <c r="F176" s="51">
        <v>195</v>
      </c>
      <c r="G176" s="51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2">
        <v>513</v>
      </c>
      <c r="C177" s="52">
        <v>538</v>
      </c>
      <c r="D177" s="52">
        <v>587</v>
      </c>
      <c r="E177" s="52">
        <v>604</v>
      </c>
      <c r="F177" s="52">
        <v>558</v>
      </c>
      <c r="G177" s="52">
        <v>584</v>
      </c>
      <c r="H177" s="5">
        <f t="shared" ref="H177:I177" si="35">+SUM(H172:H176)</f>
        <v>577</v>
      </c>
      <c r="I177" s="5">
        <f t="shared" si="35"/>
        <v>561</v>
      </c>
    </row>
    <row r="178" spans="1:9" x14ac:dyDescent="0.25">
      <c r="A178" s="2" t="s">
        <v>104</v>
      </c>
      <c r="B178" s="51">
        <v>18</v>
      </c>
      <c r="C178" s="51">
        <v>27</v>
      </c>
      <c r="D178" s="51">
        <v>28</v>
      </c>
      <c r="E178" s="51">
        <v>33</v>
      </c>
      <c r="F178" s="51">
        <v>31</v>
      </c>
      <c r="G178" s="51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51">
        <v>75</v>
      </c>
      <c r="C179" s="51">
        <v>84</v>
      </c>
      <c r="D179" s="51">
        <v>91</v>
      </c>
      <c r="E179" s="51">
        <v>110</v>
      </c>
      <c r="F179" s="51">
        <v>116</v>
      </c>
      <c r="G179" s="51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53">
        <v>606</v>
      </c>
      <c r="C180" s="53">
        <v>649</v>
      </c>
      <c r="D180" s="53">
        <v>706</v>
      </c>
      <c r="E180" s="53">
        <v>747</v>
      </c>
      <c r="F180" s="53">
        <v>705</v>
      </c>
      <c r="G180" s="53">
        <v>721</v>
      </c>
      <c r="H180" s="7">
        <f t="shared" ref="H180" si="36">+SUM(H177:H179)</f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H181" si="37">+B180-B67</f>
        <v>0</v>
      </c>
      <c r="C181" s="13">
        <f t="shared" si="37"/>
        <v>0</v>
      </c>
      <c r="D181" s="13">
        <f t="shared" si="37"/>
        <v>0</v>
      </c>
      <c r="E181" s="13">
        <f t="shared" si="37"/>
        <v>0</v>
      </c>
      <c r="F181" s="13">
        <f t="shared" si="37"/>
        <v>0</v>
      </c>
      <c r="G181" s="13">
        <f t="shared" si="37"/>
        <v>0</v>
      </c>
      <c r="H181" s="13">
        <f t="shared" si="37"/>
        <v>0</v>
      </c>
      <c r="I181" s="13">
        <f>+I180-I67</f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/>
      <c r="C184" s="34">
        <f>ABS(C112)/ABS(B112)-1</f>
        <v>7.4526928675400228E-2</v>
      </c>
      <c r="D184" s="34">
        <f t="shared" ref="D184:H184" si="38">ABS(D112)/ABS(C112)-1</f>
        <v>3.0615009482525046E-2</v>
      </c>
      <c r="E184" s="34">
        <f t="shared" si="38"/>
        <v>-2.372502628811779E-2</v>
      </c>
      <c r="F184" s="34">
        <f t="shared" si="38"/>
        <v>7.0481319421070276E-2</v>
      </c>
      <c r="G184" s="34">
        <f t="shared" si="38"/>
        <v>-8.9171173437303519E-2</v>
      </c>
      <c r="H184" s="34">
        <f t="shared" si="38"/>
        <v>0.18606738470035911</v>
      </c>
      <c r="I184" s="34">
        <v>7.0000000000000007E-2</v>
      </c>
    </row>
    <row r="185" spans="1:9" x14ac:dyDescent="0.25">
      <c r="A185" s="31" t="s">
        <v>113</v>
      </c>
      <c r="B185" s="30"/>
      <c r="C185" s="30">
        <f>(ABS(C113)/ABS(B113)-1)</f>
        <v>7.9991062451122863E-2</v>
      </c>
      <c r="D185" s="30">
        <f t="shared" ref="D185:H187" si="39">(ABS(D113)/ABS(C113)-1)</f>
        <v>3.1240302058549663E-2</v>
      </c>
      <c r="E185" s="30">
        <f t="shared" si="39"/>
        <v>-2.5378673889056125E-2</v>
      </c>
      <c r="F185" s="30">
        <f t="shared" si="39"/>
        <v>3.3861671469740617E-2</v>
      </c>
      <c r="G185" s="30">
        <f t="shared" si="39"/>
        <v>-7.1279243404678949E-2</v>
      </c>
      <c r="H185" s="30">
        <f t="shared" si="39"/>
        <v>0.24815092721620746</v>
      </c>
      <c r="I185" s="30">
        <v>0.05</v>
      </c>
    </row>
    <row r="186" spans="1:9" x14ac:dyDescent="0.25">
      <c r="A186" s="31" t="s">
        <v>114</v>
      </c>
      <c r="B186" s="30"/>
      <c r="C186" s="30">
        <f>(ABS(C114)/ABS(B114)-1)</f>
        <v>7.4178403755868594E-2</v>
      </c>
      <c r="D186" s="30">
        <f t="shared" si="39"/>
        <v>3.2124125874125831E-2</v>
      </c>
      <c r="E186" s="30">
        <f t="shared" si="39"/>
        <v>-1.990260427694257E-2</v>
      </c>
      <c r="F186" s="30">
        <f t="shared" si="39"/>
        <v>0.13631453877727373</v>
      </c>
      <c r="G186" s="30">
        <f t="shared" si="39"/>
        <v>-0.11806083650190113</v>
      </c>
      <c r="H186" s="30">
        <f t="shared" si="39"/>
        <v>8.3854278939426541E-2</v>
      </c>
      <c r="I186" s="30">
        <v>0.09</v>
      </c>
    </row>
    <row r="187" spans="1:9" x14ac:dyDescent="0.25">
      <c r="A187" s="31" t="s">
        <v>115</v>
      </c>
      <c r="B187" s="30"/>
      <c r="C187" s="30">
        <f>(ABS(C115)/ABS(B115)-1)</f>
        <v>-1.5122873345935761E-2</v>
      </c>
      <c r="D187" s="30">
        <f t="shared" si="39"/>
        <v>5.7581573896352545E-3</v>
      </c>
      <c r="E187" s="30">
        <f t="shared" si="39"/>
        <v>-2.6717557251908386E-2</v>
      </c>
      <c r="F187" s="30">
        <f t="shared" si="39"/>
        <v>0.17058823529411771</v>
      </c>
      <c r="G187" s="30">
        <f t="shared" si="39"/>
        <v>-0.13567839195979903</v>
      </c>
      <c r="H187" s="30">
        <f t="shared" si="39"/>
        <v>-1.744186046511631E-2</v>
      </c>
      <c r="I187" s="30">
        <v>0.25</v>
      </c>
    </row>
    <row r="188" spans="1:9" x14ac:dyDescent="0.25">
      <c r="A188" s="33" t="s">
        <v>101</v>
      </c>
      <c r="B188" s="34"/>
      <c r="C188" s="34">
        <f>ABS(C116)/ABS(B116)-1</f>
        <v>6.2026382262138746E-2</v>
      </c>
      <c r="D188" s="34">
        <f t="shared" ref="D188:H188" si="40">ABS(D116)/ABS(C116)-1</f>
        <v>5.3118393234672379E-2</v>
      </c>
      <c r="E188" s="34">
        <f t="shared" si="40"/>
        <v>0.15959849435382689</v>
      </c>
      <c r="F188" s="34">
        <f t="shared" si="40"/>
        <v>6.1674962129409261E-2</v>
      </c>
      <c r="G188" s="34">
        <f t="shared" si="40"/>
        <v>-4.7390949857317621E-2</v>
      </c>
      <c r="H188" s="34">
        <f t="shared" si="40"/>
        <v>0.22563389322777372</v>
      </c>
      <c r="I188" s="34">
        <v>0.12</v>
      </c>
    </row>
    <row r="189" spans="1:9" x14ac:dyDescent="0.25">
      <c r="A189" s="31" t="s">
        <v>113</v>
      </c>
      <c r="B189" s="30"/>
      <c r="C189" s="30">
        <f>(ABS(C117)/ABS(B117)-1)</f>
        <v>6.1363636363636287E-2</v>
      </c>
      <c r="D189" s="30">
        <f t="shared" ref="D189:H191" si="41">(ABS(D117)/ABS(C117)-1)</f>
        <v>5.4603854389721596E-2</v>
      </c>
      <c r="E189" s="30">
        <f t="shared" si="41"/>
        <v>0.15939086294416249</v>
      </c>
      <c r="F189" s="30">
        <f t="shared" si="41"/>
        <v>0.10210157618213667</v>
      </c>
      <c r="G189" s="30">
        <f t="shared" si="41"/>
        <v>-6.3721595423486432E-2</v>
      </c>
      <c r="H189" s="30">
        <f t="shared" si="41"/>
        <v>0.18295994568907004</v>
      </c>
      <c r="I189" s="30">
        <v>0.09</v>
      </c>
    </row>
    <row r="190" spans="1:9" x14ac:dyDescent="0.25">
      <c r="A190" s="31" t="s">
        <v>114</v>
      </c>
      <c r="B190" s="30"/>
      <c r="C190" s="30">
        <f>(ABS(C118)/ABS(B118)-1)</f>
        <v>6.2525879917184168E-2</v>
      </c>
      <c r="D190" s="30">
        <f t="shared" si="41"/>
        <v>5.2221356196414659E-2</v>
      </c>
      <c r="E190" s="30">
        <f t="shared" si="41"/>
        <v>0.15925925925925921</v>
      </c>
      <c r="F190" s="30">
        <f t="shared" si="41"/>
        <v>-1.3738019169329041E-2</v>
      </c>
      <c r="G190" s="30">
        <f t="shared" si="41"/>
        <v>-1.1013929381276322E-2</v>
      </c>
      <c r="H190" s="30">
        <f t="shared" si="41"/>
        <v>0.30887651490337364</v>
      </c>
      <c r="I190" s="30">
        <v>0.16</v>
      </c>
    </row>
    <row r="191" spans="1:9" x14ac:dyDescent="0.25">
      <c r="A191" s="31" t="s">
        <v>115</v>
      </c>
      <c r="B191" s="30"/>
      <c r="C191" s="30">
        <f>(ABS(C119)/ABS(B119)-1)</f>
        <v>6.7524115755627001E-2</v>
      </c>
      <c r="D191" s="30">
        <f t="shared" si="41"/>
        <v>3.9156626506024139E-2</v>
      </c>
      <c r="E191" s="30">
        <f t="shared" si="41"/>
        <v>0.16521739130434776</v>
      </c>
      <c r="F191" s="30">
        <f t="shared" si="41"/>
        <v>7.4626865671641784E-2</v>
      </c>
      <c r="G191" s="30">
        <f t="shared" si="41"/>
        <v>-6.944444444444442E-2</v>
      </c>
      <c r="H191" s="30">
        <f t="shared" si="41"/>
        <v>0.21890547263681581</v>
      </c>
      <c r="I191" s="30">
        <v>0.17</v>
      </c>
    </row>
    <row r="192" spans="1:9" x14ac:dyDescent="0.25">
      <c r="A192" s="33" t="s">
        <v>102</v>
      </c>
      <c r="B192" s="34"/>
      <c r="C192" s="34">
        <f>ABS(C120)/ABS(B120)-1</f>
        <v>0.23410498858819695</v>
      </c>
      <c r="D192" s="34">
        <f t="shared" ref="D192:H192" si="42">ABS(D120)/ABS(C120)-1</f>
        <v>0.11941875825627468</v>
      </c>
      <c r="E192" s="34">
        <f t="shared" si="42"/>
        <v>0.21170639603493036</v>
      </c>
      <c r="F192" s="34">
        <f t="shared" si="42"/>
        <v>0.20919361121932223</v>
      </c>
      <c r="G192" s="34">
        <f t="shared" si="42"/>
        <v>7.5869845360824639E-2</v>
      </c>
      <c r="H192" s="34">
        <f t="shared" si="42"/>
        <v>0.24120377301991325</v>
      </c>
      <c r="I192" s="34">
        <v>-0.13</v>
      </c>
    </row>
    <row r="193" spans="1:9" x14ac:dyDescent="0.25">
      <c r="A193" s="31" t="s">
        <v>113</v>
      </c>
      <c r="B193" s="30"/>
      <c r="C193" s="30">
        <f>(ABS(C121)/ABS(B121)-1)</f>
        <v>0.23428039124359579</v>
      </c>
      <c r="D193" s="30">
        <f t="shared" ref="D193:H195" si="43">(ABS(D121)/ABS(C121)-1)</f>
        <v>0.11886792452830197</v>
      </c>
      <c r="E193" s="30">
        <f t="shared" si="43"/>
        <v>0.21079258010118052</v>
      </c>
      <c r="F193" s="30">
        <f t="shared" si="43"/>
        <v>0.18718662952646237</v>
      </c>
      <c r="G193" s="30">
        <f t="shared" si="43"/>
        <v>8.7517597372125833E-2</v>
      </c>
      <c r="H193" s="30">
        <f t="shared" si="43"/>
        <v>0.24012944983818763</v>
      </c>
      <c r="I193" s="30">
        <v>-0.1</v>
      </c>
    </row>
    <row r="194" spans="1:9" x14ac:dyDescent="0.25">
      <c r="A194" s="31" t="s">
        <v>114</v>
      </c>
      <c r="B194" s="30"/>
      <c r="C194" s="30">
        <f>(ABS(C122)/ABS(B122)-1)</f>
        <v>0.22558139534883725</v>
      </c>
      <c r="D194" s="30">
        <f t="shared" si="43"/>
        <v>0.11954459203036061</v>
      </c>
      <c r="E194" s="30">
        <f t="shared" si="43"/>
        <v>0.21186440677966112</v>
      </c>
      <c r="F194" s="30">
        <f t="shared" si="43"/>
        <v>0.26433566433566424</v>
      </c>
      <c r="G194" s="30">
        <f t="shared" si="43"/>
        <v>4.8672566371681381E-2</v>
      </c>
      <c r="H194" s="30">
        <f t="shared" si="43"/>
        <v>0.2378691983122363</v>
      </c>
      <c r="I194" s="30">
        <v>-0.21</v>
      </c>
    </row>
    <row r="195" spans="1:9" x14ac:dyDescent="0.25">
      <c r="A195" s="31" t="s">
        <v>115</v>
      </c>
      <c r="B195" s="30"/>
      <c r="C195" s="30">
        <f>(ABS(C123)/ABS(B123)-1)</f>
        <v>0.35000000000000009</v>
      </c>
      <c r="D195" s="30">
        <f t="shared" si="43"/>
        <v>0.13580246913580241</v>
      </c>
      <c r="E195" s="30">
        <f t="shared" si="43"/>
        <v>0.23913043478260865</v>
      </c>
      <c r="F195" s="30">
        <f t="shared" si="43"/>
        <v>0.21052631578947367</v>
      </c>
      <c r="G195" s="30">
        <f t="shared" si="43"/>
        <v>7.2463768115942129E-2</v>
      </c>
      <c r="H195" s="30">
        <f t="shared" si="43"/>
        <v>0.31756756756756754</v>
      </c>
      <c r="I195" s="30">
        <v>-0.06</v>
      </c>
    </row>
    <row r="196" spans="1:9" x14ac:dyDescent="0.25">
      <c r="A196" s="33" t="s">
        <v>106</v>
      </c>
      <c r="B196" s="34"/>
      <c r="C196" s="34">
        <f>ABS(C124)/ABS(B124)-1</f>
        <v>-7.2211476466795599E-2</v>
      </c>
      <c r="D196" s="34">
        <f t="shared" ref="D196:H196" si="44">ABS(D124)/ABS(C124)-1</f>
        <v>9.7289784572619942E-2</v>
      </c>
      <c r="E196" s="34">
        <f t="shared" si="44"/>
        <v>9.0563647878403986E-2</v>
      </c>
      <c r="F196" s="34">
        <f t="shared" si="44"/>
        <v>1.7034456058846237E-2</v>
      </c>
      <c r="G196" s="34">
        <f t="shared" si="44"/>
        <v>-4.3014845831747195E-2</v>
      </c>
      <c r="H196" s="34">
        <f t="shared" si="44"/>
        <v>6.2649164677804237E-2</v>
      </c>
      <c r="I196" s="34">
        <v>0.16</v>
      </c>
    </row>
    <row r="197" spans="1:9" x14ac:dyDescent="0.25">
      <c r="A197" s="31" t="s">
        <v>113</v>
      </c>
      <c r="B197" s="30"/>
      <c r="C197" s="30">
        <f>(ABS(C125)/ABS(B125)-1)</f>
        <v>-7.0981863664790534E-2</v>
      </c>
      <c r="D197" s="30">
        <f t="shared" ref="D197:H199" si="45">(ABS(D125)/ABS(C125)-1)</f>
        <v>9.6263884214069284E-2</v>
      </c>
      <c r="E197" s="30">
        <f t="shared" si="45"/>
        <v>9.1188210009210957E-2</v>
      </c>
      <c r="F197" s="30">
        <f t="shared" si="45"/>
        <v>1.9133370849746756E-2</v>
      </c>
      <c r="G197" s="30">
        <f t="shared" si="45"/>
        <v>-4.7763666482606326E-2</v>
      </c>
      <c r="H197" s="30">
        <f t="shared" si="45"/>
        <v>6.0887213685126174E-2</v>
      </c>
      <c r="I197" s="30">
        <v>0.17</v>
      </c>
    </row>
    <row r="198" spans="1:9" x14ac:dyDescent="0.25">
      <c r="A198" s="31" t="s">
        <v>114</v>
      </c>
      <c r="B198" s="30"/>
      <c r="C198" s="30">
        <f>(ABS(C126)/ABS(B126)-1)</f>
        <v>-7.3575949367088556E-2</v>
      </c>
      <c r="D198" s="30">
        <f t="shared" si="45"/>
        <v>9.8206660973526816E-2</v>
      </c>
      <c r="E198" s="30">
        <f t="shared" si="45"/>
        <v>9.020217729393476E-2</v>
      </c>
      <c r="F198" s="30">
        <f t="shared" si="45"/>
        <v>-4.9928673323823558E-3</v>
      </c>
      <c r="G198" s="30">
        <f t="shared" si="45"/>
        <v>-2.1505376344086002E-2</v>
      </c>
      <c r="H198" s="30">
        <f t="shared" si="45"/>
        <v>9.4505494505494614E-2</v>
      </c>
      <c r="I198" s="30">
        <v>0.12</v>
      </c>
    </row>
    <row r="199" spans="1:9" x14ac:dyDescent="0.25">
      <c r="A199" s="31" t="s">
        <v>115</v>
      </c>
      <c r="B199" s="30"/>
      <c r="C199" s="30">
        <f>(ABS(C127)/ABS(B127)-1)</f>
        <v>-8.376963350785338E-2</v>
      </c>
      <c r="D199" s="30">
        <f t="shared" si="45"/>
        <v>0.10857142857142854</v>
      </c>
      <c r="E199" s="30">
        <f t="shared" si="45"/>
        <v>8.247422680412364E-2</v>
      </c>
      <c r="F199" s="30">
        <f t="shared" si="45"/>
        <v>0.12857142857142856</v>
      </c>
      <c r="G199" s="30">
        <f t="shared" si="45"/>
        <v>-9.7046413502109741E-2</v>
      </c>
      <c r="H199" s="30">
        <f t="shared" si="45"/>
        <v>-0.11214953271028039</v>
      </c>
      <c r="I199" s="30">
        <v>0.28000000000000003</v>
      </c>
    </row>
    <row r="200" spans="1:9" x14ac:dyDescent="0.25">
      <c r="A200" s="33" t="s">
        <v>107</v>
      </c>
      <c r="B200" s="34"/>
      <c r="C200" s="34">
        <f>ABS(C128)/ABS(B128)-1</f>
        <v>-0.36521739130434783</v>
      </c>
      <c r="D200" s="34">
        <f t="shared" ref="D200:H202" si="46">ABS(D128)/ABS(C128)-1</f>
        <v>0</v>
      </c>
      <c r="E200" s="34">
        <f t="shared" si="46"/>
        <v>0.20547945205479445</v>
      </c>
      <c r="F200" s="34">
        <f t="shared" si="46"/>
        <v>-0.52272727272727271</v>
      </c>
      <c r="G200" s="34">
        <f t="shared" si="46"/>
        <v>-0.2857142857142857</v>
      </c>
      <c r="H200" s="34">
        <f t="shared" si="46"/>
        <v>-0.16666666666666663</v>
      </c>
      <c r="I200" s="34">
        <v>3.02</v>
      </c>
    </row>
    <row r="201" spans="1:9" x14ac:dyDescent="0.25">
      <c r="A201" s="35" t="s">
        <v>103</v>
      </c>
      <c r="B201" s="37"/>
      <c r="C201" s="37">
        <f>ABS(C129)/ABS(B129)-1</f>
        <v>6.2924636772237807E-2</v>
      </c>
      <c r="D201" s="37">
        <f t="shared" si="46"/>
        <v>5.6577179008096445E-2</v>
      </c>
      <c r="E201" s="37">
        <f t="shared" si="46"/>
        <v>6.9866286104303121E-2</v>
      </c>
      <c r="F201" s="37">
        <f t="shared" si="46"/>
        <v>7.9251848629839028E-2</v>
      </c>
      <c r="G201" s="37">
        <f t="shared" si="46"/>
        <v>-4.4333387070772168E-2</v>
      </c>
      <c r="H201" s="37">
        <f t="shared" si="46"/>
        <v>0.18907444894286995</v>
      </c>
      <c r="I201" s="37">
        <v>0.06</v>
      </c>
    </row>
    <row r="202" spans="1:9" x14ac:dyDescent="0.25">
      <c r="A202" s="33" t="s">
        <v>104</v>
      </c>
      <c r="B202" s="34"/>
      <c r="C202" s="34">
        <f>ABS(C130)/ABS(B130)-1</f>
        <v>-1.3622603430877955E-2</v>
      </c>
      <c r="D202" s="34">
        <f t="shared" si="46"/>
        <v>4.4501278772378416E-2</v>
      </c>
      <c r="E202" s="34">
        <f t="shared" si="46"/>
        <v>-7.6395690499510338E-2</v>
      </c>
      <c r="F202" s="34">
        <f t="shared" si="46"/>
        <v>1.0604453870625585E-2</v>
      </c>
      <c r="G202" s="34">
        <f t="shared" si="46"/>
        <v>-3.147953830010497E-2</v>
      </c>
      <c r="H202" s="34">
        <f t="shared" si="46"/>
        <v>0.19447453954496208</v>
      </c>
      <c r="I202" s="34">
        <v>7.0000000000000007E-2</v>
      </c>
    </row>
    <row r="203" spans="1:9" x14ac:dyDescent="0.25">
      <c r="A203" s="31" t="s">
        <v>113</v>
      </c>
      <c r="B203" s="30"/>
      <c r="C203" s="30">
        <f t="shared" ref="C203:H207" si="47">(ABS(C131)/ABS(B131)-1)</f>
        <v>-1.3622603430877955E-2</v>
      </c>
      <c r="D203" s="30">
        <f t="shared" si="47"/>
        <v>4.4501278772378638E-2</v>
      </c>
      <c r="E203" s="30">
        <f t="shared" si="47"/>
        <v>-7.6395690499510338E-2</v>
      </c>
      <c r="F203" s="30">
        <f t="shared" si="47"/>
        <v>-1.0190131111838086E-2</v>
      </c>
      <c r="G203" s="30">
        <f t="shared" si="47"/>
        <v>-9.6501809408926498E-3</v>
      </c>
      <c r="H203" s="30">
        <f t="shared" si="47"/>
        <v>0.2095006090133984</v>
      </c>
      <c r="I203" s="30">
        <v>0.06</v>
      </c>
    </row>
    <row r="204" spans="1:9" x14ac:dyDescent="0.25">
      <c r="A204" s="31" t="s">
        <v>114</v>
      </c>
      <c r="B204" s="30"/>
      <c r="C204" s="30">
        <f t="shared" si="47"/>
        <v>-1.3622603430877955E-2</v>
      </c>
      <c r="D204" s="30">
        <f t="shared" si="47"/>
        <v>4.4501278772378638E-2</v>
      </c>
      <c r="E204" s="30">
        <f t="shared" si="47"/>
        <v>-7.6395690499510338E-2</v>
      </c>
      <c r="F204" s="30">
        <f t="shared" si="47"/>
        <v>0.24391084738812396</v>
      </c>
      <c r="G204" s="30">
        <f t="shared" si="47"/>
        <v>-0.24576271186440679</v>
      </c>
      <c r="H204" s="30">
        <f t="shared" si="47"/>
        <v>0.1685393258426966</v>
      </c>
      <c r="I204" s="30">
        <v>-0.03</v>
      </c>
    </row>
    <row r="205" spans="1:9" x14ac:dyDescent="0.25">
      <c r="A205" s="31" t="s">
        <v>115</v>
      </c>
      <c r="B205" s="30"/>
      <c r="C205" s="30">
        <f t="shared" si="47"/>
        <v>-1.3622603430877844E-2</v>
      </c>
      <c r="D205" s="30">
        <f t="shared" si="47"/>
        <v>4.4501278772378416E-2</v>
      </c>
      <c r="E205" s="30">
        <f t="shared" si="47"/>
        <v>-7.6395690499510227E-2</v>
      </c>
      <c r="F205" s="30">
        <f t="shared" si="47"/>
        <v>1.0564914745907705E-2</v>
      </c>
      <c r="G205" s="30">
        <f t="shared" si="47"/>
        <v>4.1666666666666741E-2</v>
      </c>
      <c r="H205" s="30">
        <f t="shared" si="47"/>
        <v>0.15999999999999992</v>
      </c>
      <c r="I205" s="30">
        <v>-0.16</v>
      </c>
    </row>
    <row r="206" spans="1:9" x14ac:dyDescent="0.25">
      <c r="A206" s="31" t="s">
        <v>121</v>
      </c>
      <c r="B206" s="30"/>
      <c r="C206" s="30">
        <f t="shared" si="47"/>
        <v>-1.3622603430877844E-2</v>
      </c>
      <c r="D206" s="30">
        <f t="shared" si="47"/>
        <v>4.4501278772378638E-2</v>
      </c>
      <c r="E206" s="30">
        <f t="shared" si="47"/>
        <v>-7.6395690499510227E-2</v>
      </c>
      <c r="F206" s="30">
        <f t="shared" si="47"/>
        <v>0.14818485962973993</v>
      </c>
      <c r="G206" s="30">
        <f t="shared" si="47"/>
        <v>-0.15094339622641506</v>
      </c>
      <c r="H206" s="30">
        <f t="shared" si="47"/>
        <v>-4.4444444444444398E-2</v>
      </c>
      <c r="I206" s="30">
        <v>0.42</v>
      </c>
    </row>
    <row r="207" spans="1:9" x14ac:dyDescent="0.25">
      <c r="A207" s="29" t="s">
        <v>108</v>
      </c>
      <c r="B207" s="30"/>
      <c r="C207" s="30">
        <f>(ABS(C135)/ABS(B135)-1)</f>
        <v>4.8780487804878092E-2</v>
      </c>
      <c r="D207" s="30">
        <f t="shared" si="47"/>
        <v>-0.12790697674418605</v>
      </c>
      <c r="E207" s="30">
        <f t="shared" si="47"/>
        <v>-0.65333333333333332</v>
      </c>
      <c r="F207" s="30">
        <f t="shared" si="47"/>
        <v>-0.73076923076923084</v>
      </c>
      <c r="G207" s="30">
        <f t="shared" si="47"/>
        <v>0.5714285714285714</v>
      </c>
      <c r="H207" s="30">
        <f t="shared" si="47"/>
        <v>2.6363636363636362</v>
      </c>
      <c r="I207" s="30">
        <v>0</v>
      </c>
    </row>
    <row r="208" spans="1:9" ht="15.75" thickBot="1" x14ac:dyDescent="0.3">
      <c r="A208" s="32" t="s">
        <v>105</v>
      </c>
      <c r="B208" s="36"/>
      <c r="C208" s="36">
        <f>ABS(C136)/ABS(B136)-1</f>
        <v>5.8004640371229765E-2</v>
      </c>
      <c r="D208" s="36">
        <f t="shared" ref="D208:H208" si="48">ABS(D136)/ABS(C136)-1</f>
        <v>6.0971089696071123E-2</v>
      </c>
      <c r="E208" s="36">
        <f t="shared" si="48"/>
        <v>5.95924308588065E-2</v>
      </c>
      <c r="F208" s="36">
        <f t="shared" si="48"/>
        <v>7.4731433909388079E-2</v>
      </c>
      <c r="G208" s="36">
        <f t="shared" si="48"/>
        <v>-4.3817266150267153E-2</v>
      </c>
      <c r="H208" s="36">
        <f t="shared" si="48"/>
        <v>0.19076009945726269</v>
      </c>
      <c r="I208" s="36">
        <v>0.06</v>
      </c>
    </row>
    <row r="20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4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55">
        <f>+SUM(J21+J52+J83+J114+J145+J168+J203)</f>
        <v>48998.789999999994</v>
      </c>
      <c r="K2" s="55">
        <f t="shared" ref="K2:N2" si="2">+SUM(K21+K52+K83+K114+K145+K168+K203)</f>
        <v>51399.730709999989</v>
      </c>
      <c r="L2" s="55">
        <f t="shared" si="2"/>
        <v>53918.317514789989</v>
      </c>
      <c r="M2" s="55">
        <f t="shared" si="2"/>
        <v>56560.315073014688</v>
      </c>
      <c r="N2" s="55">
        <f t="shared" si="2"/>
        <v>59331.770511592411</v>
      </c>
    </row>
    <row r="3" spans="1:14" x14ac:dyDescent="0.25">
      <c r="A3" s="41" t="s">
        <v>139</v>
      </c>
      <c r="B3" s="3">
        <f>+SUM(B21+B52+B83+B114+B145+B168+B203)</f>
        <v>30601</v>
      </c>
      <c r="C3" s="3">
        <f t="shared" ref="C2:N3" si="3">+SUM(C21+C52+C83+C114+C145+C168+C203)</f>
        <v>32376</v>
      </c>
      <c r="D3" s="3">
        <f t="shared" si="3"/>
        <v>34350</v>
      </c>
      <c r="E3" s="3">
        <f t="shared" si="3"/>
        <v>36397</v>
      </c>
      <c r="F3" s="3">
        <f t="shared" si="3"/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I3*(1+J4)</f>
        <v>48998.789999999994</v>
      </c>
      <c r="K3" s="3">
        <f t="shared" ref="K3:N3" si="4">J3*(1+K4)</f>
        <v>51399.730709999989</v>
      </c>
      <c r="L3" s="3">
        <f t="shared" si="4"/>
        <v>53918.317514789982</v>
      </c>
      <c r="M3" s="3">
        <f t="shared" si="4"/>
        <v>56560.315073014688</v>
      </c>
      <c r="N3" s="3">
        <f t="shared" si="4"/>
        <v>59331.770511592404</v>
      </c>
    </row>
    <row r="4" spans="1:14" x14ac:dyDescent="0.25">
      <c r="A4" s="42" t="s">
        <v>129</v>
      </c>
      <c r="B4" s="47" t="str">
        <f t="shared" ref="B4:H4" si="5">+IFERROR(B3/A3-1,"nm")</f>
        <v>nm</v>
      </c>
      <c r="C4" s="47">
        <f t="shared" si="5"/>
        <v>5.8004640371229765E-2</v>
      </c>
      <c r="D4" s="47">
        <f t="shared" si="5"/>
        <v>6.0971089696071123E-2</v>
      </c>
      <c r="E4" s="47">
        <f t="shared" si="5"/>
        <v>5.95924308588065E-2</v>
      </c>
      <c r="F4" s="47">
        <f t="shared" si="5"/>
        <v>7.4731433909388079E-2</v>
      </c>
      <c r="G4" s="47">
        <f t="shared" si="5"/>
        <v>-4.3817266150267153E-2</v>
      </c>
      <c r="H4" s="47">
        <f t="shared" si="5"/>
        <v>0.19076009945726269</v>
      </c>
      <c r="I4" s="47">
        <f>+IFERROR(I3/H3-1,"nm")</f>
        <v>4.8767344739323759E-2</v>
      </c>
      <c r="J4" s="56">
        <v>4.9000000000000002E-2</v>
      </c>
      <c r="K4" s="56">
        <v>4.9000000000000002E-2</v>
      </c>
      <c r="L4" s="56">
        <v>4.9000000000000002E-2</v>
      </c>
      <c r="M4" s="56">
        <v>4.9000000000000002E-2</v>
      </c>
      <c r="N4" s="56">
        <v>4.9000000000000002E-2</v>
      </c>
    </row>
    <row r="5" spans="1:14" x14ac:dyDescent="0.25">
      <c r="A5" s="41" t="s">
        <v>130</v>
      </c>
      <c r="B5" s="54">
        <f>+SUM(B8+B11)</f>
        <v>4839</v>
      </c>
      <c r="C5" s="54">
        <f t="shared" ref="C5:N5" si="6">+SUM(C8+C11)</f>
        <v>5291</v>
      </c>
      <c r="D5" s="54">
        <f t="shared" si="6"/>
        <v>5651</v>
      </c>
      <c r="E5" s="54">
        <f t="shared" si="6"/>
        <v>5126</v>
      </c>
      <c r="F5" s="54">
        <f t="shared" si="6"/>
        <v>5555</v>
      </c>
      <c r="G5" s="54">
        <f t="shared" si="6"/>
        <v>3697</v>
      </c>
      <c r="H5" s="54">
        <f t="shared" si="6"/>
        <v>7667</v>
      </c>
      <c r="I5" s="54">
        <f t="shared" si="6"/>
        <v>7573</v>
      </c>
      <c r="J5" s="54">
        <f>J3*J7</f>
        <v>7944.0769999999993</v>
      </c>
      <c r="K5" s="54">
        <f t="shared" ref="K5:N5" si="7">K3*K7</f>
        <v>8333.3367729999973</v>
      </c>
      <c r="L5" s="54">
        <f t="shared" si="7"/>
        <v>8741.6702748769967</v>
      </c>
      <c r="M5" s="54">
        <f t="shared" si="7"/>
        <v>9170.0121183459687</v>
      </c>
      <c r="N5" s="54">
        <f t="shared" si="7"/>
        <v>9619.3427121449204</v>
      </c>
    </row>
    <row r="6" spans="1:14" x14ac:dyDescent="0.25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4.8999999999999932E-2</v>
      </c>
      <c r="K6" s="47">
        <f t="shared" si="9"/>
        <v>4.899999999999971E-2</v>
      </c>
      <c r="L6" s="47">
        <f t="shared" si="9"/>
        <v>4.8999999999999932E-2</v>
      </c>
      <c r="M6" s="47">
        <f t="shared" si="9"/>
        <v>4.8999999999999932E-2</v>
      </c>
      <c r="N6" s="47">
        <f t="shared" si="9"/>
        <v>4.8999999999999932E-2</v>
      </c>
    </row>
    <row r="7" spans="1:14" x14ac:dyDescent="0.25">
      <c r="A7" s="42" t="s">
        <v>131</v>
      </c>
      <c r="B7" s="47">
        <f>+IFERROR(B5/B$3,"nm")</f>
        <v>0.15813208718669325</v>
      </c>
      <c r="C7" s="47">
        <f t="shared" ref="C7:N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56">
        <f>I7</f>
        <v>0.16212802397773496</v>
      </c>
      <c r="K7" s="56">
        <f t="shared" ref="K7:N7" si="11">J7</f>
        <v>0.16212802397773496</v>
      </c>
      <c r="L7" s="56">
        <f t="shared" si="11"/>
        <v>0.16212802397773496</v>
      </c>
      <c r="M7" s="56">
        <f t="shared" si="11"/>
        <v>0.16212802397773496</v>
      </c>
      <c r="N7" s="56">
        <f t="shared" si="11"/>
        <v>0.16212802397773496</v>
      </c>
    </row>
    <row r="8" spans="1:14" x14ac:dyDescent="0.25">
      <c r="A8" s="41" t="s">
        <v>132</v>
      </c>
      <c r="B8" s="54">
        <f>+SUM(B38+B69+B100+B131+B154+B189+B212)</f>
        <v>606</v>
      </c>
      <c r="C8" s="54">
        <f t="shared" ref="C8:N8" si="12">+SUM(C38+C69+C100+C131+C154+C189+C212)</f>
        <v>649</v>
      </c>
      <c r="D8" s="54">
        <f t="shared" si="12"/>
        <v>706</v>
      </c>
      <c r="E8" s="54">
        <f t="shared" si="12"/>
        <v>747</v>
      </c>
      <c r="F8" s="54">
        <f t="shared" si="12"/>
        <v>705</v>
      </c>
      <c r="G8" s="54">
        <f t="shared" si="12"/>
        <v>721</v>
      </c>
      <c r="H8" s="54">
        <f t="shared" si="12"/>
        <v>744</v>
      </c>
      <c r="I8" s="54">
        <f t="shared" si="12"/>
        <v>717</v>
      </c>
      <c r="J8" s="54">
        <f>J3*J10</f>
        <v>752.13299999999992</v>
      </c>
      <c r="K8" s="54">
        <f t="shared" ref="K8:N8" si="13">K3*K10</f>
        <v>788.9875169999998</v>
      </c>
      <c r="L8" s="54">
        <f t="shared" si="13"/>
        <v>827.6479053329997</v>
      </c>
      <c r="M8" s="54">
        <f t="shared" si="13"/>
        <v>868.20265269431661</v>
      </c>
      <c r="N8" s="54">
        <f t="shared" si="13"/>
        <v>910.74458267633804</v>
      </c>
    </row>
    <row r="9" spans="1:14" x14ac:dyDescent="0.25">
      <c r="A9" s="42" t="s">
        <v>129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f t="shared" ref="J9:N9" si="15">+IFERROR(J8/I8-1,"nm")</f>
        <v>4.8999999999999932E-2</v>
      </c>
      <c r="K9" s="47">
        <f t="shared" si="15"/>
        <v>4.8999999999999932E-2</v>
      </c>
      <c r="L9" s="47">
        <f t="shared" si="15"/>
        <v>4.8999999999999932E-2</v>
      </c>
      <c r="M9" s="47">
        <f t="shared" si="15"/>
        <v>4.8999999999999932E-2</v>
      </c>
      <c r="N9" s="47">
        <f t="shared" si="15"/>
        <v>4.8999999999999932E-2</v>
      </c>
    </row>
    <row r="10" spans="1:14" x14ac:dyDescent="0.25">
      <c r="A10" s="42" t="s">
        <v>133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56">
        <f>I10</f>
        <v>1.5350032113037893E-2</v>
      </c>
      <c r="K10" s="56">
        <f t="shared" ref="K10:N10" si="17">J10</f>
        <v>1.5350032113037893E-2</v>
      </c>
      <c r="L10" s="56">
        <f t="shared" si="17"/>
        <v>1.5350032113037893E-2</v>
      </c>
      <c r="M10" s="56">
        <f t="shared" si="17"/>
        <v>1.5350032113037893E-2</v>
      </c>
      <c r="N10" s="56">
        <f t="shared" si="17"/>
        <v>1.5350032113037893E-2</v>
      </c>
    </row>
    <row r="11" spans="1:14" x14ac:dyDescent="0.25">
      <c r="A11" s="41" t="s">
        <v>134</v>
      </c>
      <c r="B11" s="54">
        <f>+SUM(B42+B73+B104+B135+B158+B193+B216)</f>
        <v>4233</v>
      </c>
      <c r="C11" s="54">
        <f t="shared" ref="C11:N11" si="18">+SUM(C42+C73+C104+C135+C158+C193+C216)</f>
        <v>4642</v>
      </c>
      <c r="D11" s="54">
        <f t="shared" si="18"/>
        <v>4945</v>
      </c>
      <c r="E11" s="54">
        <f t="shared" si="18"/>
        <v>4379</v>
      </c>
      <c r="F11" s="54">
        <f t="shared" si="18"/>
        <v>4850</v>
      </c>
      <c r="G11" s="54">
        <f t="shared" si="18"/>
        <v>2976</v>
      </c>
      <c r="H11" s="54">
        <f t="shared" si="18"/>
        <v>6923</v>
      </c>
      <c r="I11" s="54">
        <f t="shared" si="18"/>
        <v>6856</v>
      </c>
      <c r="J11" s="54">
        <f>J3*J13</f>
        <v>7191.9439999999986</v>
      </c>
      <c r="K11" s="54">
        <f t="shared" ref="K11:N11" si="19">K3*K13</f>
        <v>7544.3492559999977</v>
      </c>
      <c r="L11" s="54">
        <f t="shared" si="19"/>
        <v>7914.0223695439972</v>
      </c>
      <c r="M11" s="54">
        <f t="shared" si="19"/>
        <v>8301.8094656516532</v>
      </c>
      <c r="N11" s="54">
        <f t="shared" si="19"/>
        <v>8708.5981294685826</v>
      </c>
    </row>
    <row r="12" spans="1:14" x14ac:dyDescent="0.25">
      <c r="A12" s="42" t="s">
        <v>129</v>
      </c>
      <c r="B12" s="47" t="str">
        <f t="shared" ref="B12:H12" si="20">+IFERROR(B11/A11-1,"nm")</f>
        <v>nm</v>
      </c>
      <c r="C12" s="47">
        <f t="shared" si="20"/>
        <v>9.6621781242617555E-2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f t="shared" ref="J12:N12" si="21">+IFERROR(J11/I11-1,"nm")</f>
        <v>4.899999999999971E-2</v>
      </c>
      <c r="K12" s="47">
        <f t="shared" si="21"/>
        <v>4.8999999999999932E-2</v>
      </c>
      <c r="L12" s="47">
        <f t="shared" si="21"/>
        <v>4.8999999999999932E-2</v>
      </c>
      <c r="M12" s="47">
        <f t="shared" si="21"/>
        <v>4.8999999999999932E-2</v>
      </c>
      <c r="N12" s="47">
        <f t="shared" si="21"/>
        <v>4.899999999999971E-2</v>
      </c>
    </row>
    <row r="13" spans="1:14" x14ac:dyDescent="0.25">
      <c r="A13" s="42" t="s">
        <v>131</v>
      </c>
      <c r="B13" s="47">
        <f>+IFERROR(B11/B$3,"nm")</f>
        <v>0.13832881278389594</v>
      </c>
      <c r="C13" s="47">
        <f t="shared" ref="C13:N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0.1554402981723472</v>
      </c>
      <c r="I13" s="47">
        <f t="shared" si="22"/>
        <v>0.14677799186469706</v>
      </c>
      <c r="J13" s="56">
        <f>I13</f>
        <v>0.14677799186469706</v>
      </c>
      <c r="K13" s="56">
        <f t="shared" ref="K13:N13" si="23">J13</f>
        <v>0.14677799186469706</v>
      </c>
      <c r="L13" s="56">
        <f t="shared" si="23"/>
        <v>0.14677799186469706</v>
      </c>
      <c r="M13" s="56">
        <f t="shared" si="23"/>
        <v>0.14677799186469706</v>
      </c>
      <c r="N13" s="56">
        <f t="shared" si="23"/>
        <v>0.14677799186469706</v>
      </c>
    </row>
    <row r="14" spans="1:14" x14ac:dyDescent="0.25">
      <c r="A14" s="41" t="s">
        <v>135</v>
      </c>
      <c r="B14" s="54">
        <f>+SUM(B45+B76+B107+B138+B161+B196+B219)</f>
        <v>963</v>
      </c>
      <c r="C14" s="54">
        <f t="shared" ref="C14:N14" si="24">+SUM(C45+C76+C107+C138+C161+C196+C219)</f>
        <v>1143</v>
      </c>
      <c r="D14" s="54">
        <f t="shared" si="24"/>
        <v>1105</v>
      </c>
      <c r="E14" s="54">
        <f t="shared" si="24"/>
        <v>1028</v>
      </c>
      <c r="F14" s="54">
        <f t="shared" si="24"/>
        <v>1119</v>
      </c>
      <c r="G14" s="54">
        <f t="shared" si="24"/>
        <v>1086</v>
      </c>
      <c r="H14" s="54">
        <f t="shared" si="24"/>
        <v>695</v>
      </c>
      <c r="I14" s="54">
        <f t="shared" si="24"/>
        <v>758</v>
      </c>
      <c r="J14" s="54">
        <f>J3*J16</f>
        <v>795.14199999999994</v>
      </c>
      <c r="K14" s="54">
        <f t="shared" ref="K14:N14" si="25">K3*K16</f>
        <v>834.10395799999992</v>
      </c>
      <c r="L14" s="54">
        <f t="shared" si="25"/>
        <v>874.97505194199982</v>
      </c>
      <c r="M14" s="54">
        <f t="shared" si="25"/>
        <v>917.84882948715767</v>
      </c>
      <c r="N14" s="54">
        <f t="shared" si="25"/>
        <v>962.82342213202844</v>
      </c>
    </row>
    <row r="15" spans="1:14" x14ac:dyDescent="0.25">
      <c r="A15" s="42" t="s">
        <v>129</v>
      </c>
      <c r="B15" s="47" t="str">
        <f t="shared" ref="B15:H15" si="26">+IFERROR(B14/A14-1,"nm")</f>
        <v>nm</v>
      </c>
      <c r="C15" s="47">
        <f t="shared" si="26"/>
        <v>0.18691588785046731</v>
      </c>
      <c r="D15" s="47">
        <f t="shared" si="26"/>
        <v>-3.3245844269466307E-2</v>
      </c>
      <c r="E15" s="47">
        <f t="shared" si="26"/>
        <v>-6.9683257918552011E-2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-0.36003683241252304</v>
      </c>
      <c r="I15" s="47">
        <f>+IFERROR(I14/H14-1,"nm")</f>
        <v>9.0647482014388547E-2</v>
      </c>
      <c r="J15" s="47">
        <f t="shared" ref="J15:N15" si="27">+IFERROR(J14/I14-1,"nm")</f>
        <v>4.8999999999999932E-2</v>
      </c>
      <c r="K15" s="47">
        <f t="shared" si="27"/>
        <v>4.8999999999999932E-2</v>
      </c>
      <c r="L15" s="47">
        <f t="shared" si="27"/>
        <v>4.8999999999999932E-2</v>
      </c>
      <c r="M15" s="47">
        <f t="shared" si="27"/>
        <v>4.8999999999999932E-2</v>
      </c>
      <c r="N15" s="47">
        <f t="shared" si="27"/>
        <v>4.9000000000000155E-2</v>
      </c>
    </row>
    <row r="16" spans="1:14" x14ac:dyDescent="0.25">
      <c r="A16" s="42" t="s">
        <v>133</v>
      </c>
      <c r="B16" s="47">
        <f>+IFERROR(B14/B$3,"nm")</f>
        <v>3.146955981830659E-2</v>
      </c>
      <c r="C16" s="47">
        <f t="shared" ref="C16:N16" si="28">+IFERROR(C14/C$3,"nm")</f>
        <v>3.5303928836174947E-2</v>
      </c>
      <c r="D16" s="47">
        <f t="shared" si="28"/>
        <v>3.2168850072780204E-2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1.5604652207104046E-2</v>
      </c>
      <c r="I16" s="47">
        <f t="shared" si="28"/>
        <v>1.6227788482123744E-2</v>
      </c>
      <c r="J16" s="56">
        <f>I16</f>
        <v>1.6227788482123744E-2</v>
      </c>
      <c r="K16" s="56">
        <f t="shared" ref="K16:N16" si="29">J16</f>
        <v>1.6227788482123744E-2</v>
      </c>
      <c r="L16" s="56">
        <f t="shared" si="29"/>
        <v>1.6227788482123744E-2</v>
      </c>
      <c r="M16" s="56">
        <f t="shared" si="29"/>
        <v>1.6227788482123744E-2</v>
      </c>
      <c r="N16" s="56">
        <f t="shared" si="29"/>
        <v>1.6227788482123744E-2</v>
      </c>
    </row>
    <row r="17" spans="1:14" x14ac:dyDescent="0.25">
      <c r="A17" s="9" t="s">
        <v>143</v>
      </c>
      <c r="B17" s="54">
        <f>+SUM(B48+B79+B110+B141+B164+B199+B222)</f>
        <v>3011</v>
      </c>
      <c r="C17" s="54">
        <f t="shared" ref="C17:N17" si="30">+SUM(C48+C79+C110+C141+C164+C199+C222)</f>
        <v>3520</v>
      </c>
      <c r="D17" s="54">
        <f t="shared" si="30"/>
        <v>3989</v>
      </c>
      <c r="E17" s="54">
        <f t="shared" si="30"/>
        <v>4454</v>
      </c>
      <c r="F17" s="54">
        <f t="shared" si="30"/>
        <v>4744</v>
      </c>
      <c r="G17" s="54">
        <f t="shared" si="30"/>
        <v>4866</v>
      </c>
      <c r="H17" s="54">
        <f t="shared" si="30"/>
        <v>4904</v>
      </c>
      <c r="I17" s="54">
        <f t="shared" si="30"/>
        <v>4791</v>
      </c>
      <c r="J17" s="54">
        <f>J3*J19</f>
        <v>5025.759</v>
      </c>
      <c r="K17" s="54">
        <f t="shared" ref="K17:N17" si="31">K3*K19</f>
        <v>5272.0211909999989</v>
      </c>
      <c r="L17" s="54">
        <f t="shared" si="31"/>
        <v>5530.3502293589981</v>
      </c>
      <c r="M17" s="54">
        <f t="shared" si="31"/>
        <v>5801.3373905975886</v>
      </c>
      <c r="N17" s="54">
        <f t="shared" si="31"/>
        <v>6085.6029227368708</v>
      </c>
    </row>
    <row r="18" spans="1:14" x14ac:dyDescent="0.25">
      <c r="A18" s="42" t="s">
        <v>129</v>
      </c>
      <c r="B18" s="47" t="str">
        <f t="shared" ref="B18:H18" si="32">+IFERROR(B17/A17-1,"nm")</f>
        <v>nm</v>
      </c>
      <c r="C18" s="47">
        <f t="shared" si="32"/>
        <v>0.16904682829624718</v>
      </c>
      <c r="D18" s="47">
        <f t="shared" si="32"/>
        <v>0.13323863636363642</v>
      </c>
      <c r="E18" s="47">
        <f t="shared" si="32"/>
        <v>0.11657056906492858</v>
      </c>
      <c r="F18" s="47">
        <f t="shared" si="32"/>
        <v>6.5110013471037176E-2</v>
      </c>
      <c r="G18" s="47">
        <f t="shared" si="32"/>
        <v>2.5716694772343951E-2</v>
      </c>
      <c r="H18" s="47">
        <f t="shared" si="32"/>
        <v>7.8092889436909285E-3</v>
      </c>
      <c r="I18" s="47">
        <f>+IFERROR(I17/H17-1,"nm")</f>
        <v>-2.3042414355628038E-2</v>
      </c>
      <c r="J18" s="47">
        <f t="shared" ref="J18:N18" si="33">+IFERROR(J17/I17-1,"nm")</f>
        <v>4.8999999999999932E-2</v>
      </c>
      <c r="K18" s="47">
        <f t="shared" si="33"/>
        <v>4.899999999999971E-2</v>
      </c>
      <c r="L18" s="47">
        <f t="shared" si="33"/>
        <v>4.8999999999999932E-2</v>
      </c>
      <c r="M18" s="47">
        <f t="shared" si="33"/>
        <v>4.8999999999999932E-2</v>
      </c>
      <c r="N18" s="47">
        <f t="shared" si="33"/>
        <v>4.9000000000000155E-2</v>
      </c>
    </row>
    <row r="19" spans="1:14" x14ac:dyDescent="0.25">
      <c r="A19" s="42" t="s">
        <v>133</v>
      </c>
      <c r="B19" s="47">
        <f>+IFERROR(B17/B$3,"nm")</f>
        <v>9.8395477271984569E-2</v>
      </c>
      <c r="C19" s="47">
        <f t="shared" ref="C19:N19" si="34">+IFERROR(C17/C$3,"nm")</f>
        <v>0.10872251050160613</v>
      </c>
      <c r="D19" s="47">
        <f t="shared" si="34"/>
        <v>0.11612809315866085</v>
      </c>
      <c r="E19" s="47">
        <f t="shared" si="34"/>
        <v>0.12237272302662307</v>
      </c>
      <c r="F19" s="47">
        <f t="shared" si="34"/>
        <v>0.1212771940588491</v>
      </c>
      <c r="G19" s="47">
        <f t="shared" si="34"/>
        <v>0.13009651632222013</v>
      </c>
      <c r="H19" s="47">
        <f t="shared" si="34"/>
        <v>0.11010822219228523</v>
      </c>
      <c r="I19" s="47">
        <f t="shared" si="34"/>
        <v>0.10256904303147078</v>
      </c>
      <c r="J19" s="56">
        <f>I19</f>
        <v>0.10256904303147078</v>
      </c>
      <c r="K19" s="56">
        <f t="shared" ref="K19:N19" si="35">J19</f>
        <v>0.10256904303147078</v>
      </c>
      <c r="L19" s="56">
        <f t="shared" si="35"/>
        <v>0.10256904303147078</v>
      </c>
      <c r="M19" s="56">
        <f t="shared" si="35"/>
        <v>0.10256904303147078</v>
      </c>
      <c r="N19" s="56">
        <f t="shared" si="35"/>
        <v>0.10256904303147078</v>
      </c>
    </row>
    <row r="20" spans="1:14" x14ac:dyDescent="0.25">
      <c r="A20" s="43" t="str">
        <f>+[1]Historicals!A112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25">
      <c r="A21" s="9" t="s">
        <v>136</v>
      </c>
      <c r="B21" s="9">
        <f t="shared" ref="B21:I21" si="36">+SUM(B23+B27+B31)</f>
        <v>13740</v>
      </c>
      <c r="C21" s="9">
        <f t="shared" si="36"/>
        <v>14764</v>
      </c>
      <c r="D21" s="9">
        <f t="shared" si="36"/>
        <v>15216</v>
      </c>
      <c r="E21" s="9">
        <f t="shared" si="36"/>
        <v>14855</v>
      </c>
      <c r="F21" s="9">
        <f t="shared" si="36"/>
        <v>15902</v>
      </c>
      <c r="G21" s="9">
        <f t="shared" si="36"/>
        <v>14484</v>
      </c>
      <c r="H21" s="9">
        <f t="shared" si="36"/>
        <v>17179</v>
      </c>
      <c r="I21" s="9">
        <f t="shared" si="36"/>
        <v>18353</v>
      </c>
      <c r="J21" s="9">
        <f>+SUM(J23+J27+J31)</f>
        <v>19252.296999999999</v>
      </c>
      <c r="K21" s="9">
        <f t="shared" ref="K21:N21" si="37">+SUM(K23+K27+K31)</f>
        <v>20195.659552999998</v>
      </c>
      <c r="L21" s="9">
        <f t="shared" si="37"/>
        <v>21185.246871096995</v>
      </c>
      <c r="M21" s="9">
        <f t="shared" si="37"/>
        <v>22223.323967780743</v>
      </c>
      <c r="N21" s="9">
        <f t="shared" si="37"/>
        <v>23312.266842202</v>
      </c>
    </row>
    <row r="22" spans="1:14" x14ac:dyDescent="0.25">
      <c r="A22" s="44" t="s">
        <v>129</v>
      </c>
      <c r="B22" s="47" t="str">
        <f t="shared" ref="B22:H22" si="38">+IFERROR(B21/A21-1,"nm")</f>
        <v>nm</v>
      </c>
      <c r="C22" s="47">
        <f t="shared" si="38"/>
        <v>7.4526928675400228E-2</v>
      </c>
      <c r="D22" s="47">
        <f t="shared" si="38"/>
        <v>3.0615009482525046E-2</v>
      </c>
      <c r="E22" s="47">
        <f t="shared" si="38"/>
        <v>-2.372502628811779E-2</v>
      </c>
      <c r="F22" s="47">
        <f t="shared" si="38"/>
        <v>7.0481319421070276E-2</v>
      </c>
      <c r="G22" s="47">
        <f t="shared" si="38"/>
        <v>-8.9171173437303519E-2</v>
      </c>
      <c r="H22" s="47">
        <f t="shared" si="38"/>
        <v>0.18606738470035911</v>
      </c>
      <c r="I22" s="47">
        <f>+IFERROR(I21/H21-1,"nm")</f>
        <v>6.8339251411607238E-2</v>
      </c>
      <c r="J22" s="56">
        <v>4.9000000000000002E-2</v>
      </c>
      <c r="K22" s="56">
        <v>4.9000000000000002E-2</v>
      </c>
      <c r="L22" s="56">
        <v>4.9000000000000002E-2</v>
      </c>
      <c r="M22" s="56">
        <v>4.9000000000000002E-2</v>
      </c>
      <c r="N22" s="56">
        <v>4.9000000000000002E-2</v>
      </c>
    </row>
    <row r="23" spans="1:14" x14ac:dyDescent="0.25">
      <c r="A23" s="45" t="s">
        <v>113</v>
      </c>
      <c r="B23" s="3">
        <f>Historicals!B113</f>
        <v>8951</v>
      </c>
      <c r="C23" s="3">
        <f>Historicals!C113</f>
        <v>9667</v>
      </c>
      <c r="D23" s="3">
        <f>Historicals!D113</f>
        <v>9969</v>
      </c>
      <c r="E23" s="3">
        <f>Historicals!E113</f>
        <v>9716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12827.171999999999</v>
      </c>
      <c r="K23" s="3">
        <f t="shared" ref="K23:N23" si="39">+J23*(1+K24)</f>
        <v>13455.703427999997</v>
      </c>
      <c r="L23" s="3">
        <f t="shared" si="39"/>
        <v>14115.032895971995</v>
      </c>
      <c r="M23" s="3">
        <f t="shared" si="39"/>
        <v>14806.669507874622</v>
      </c>
      <c r="N23" s="3">
        <f t="shared" si="39"/>
        <v>15532.196313760476</v>
      </c>
    </row>
    <row r="24" spans="1:14" x14ac:dyDescent="0.25">
      <c r="A24" s="44" t="s">
        <v>129</v>
      </c>
      <c r="B24" s="47" t="str">
        <f t="shared" ref="B24:H24" si="40">+IFERROR(B23/A23-1,"nm")</f>
        <v>nm</v>
      </c>
      <c r="C24" s="47">
        <f t="shared" si="40"/>
        <v>7.9991062451122863E-2</v>
      </c>
      <c r="D24" s="47">
        <f t="shared" si="40"/>
        <v>3.1240302058549663E-2</v>
      </c>
      <c r="E24" s="47">
        <f t="shared" si="40"/>
        <v>-2.5378673889056125E-2</v>
      </c>
      <c r="F24" s="47">
        <f t="shared" si="40"/>
        <v>3.3861671469740617E-2</v>
      </c>
      <c r="G24" s="47">
        <f t="shared" si="40"/>
        <v>-7.1279243404678949E-2</v>
      </c>
      <c r="H24" s="47">
        <f t="shared" si="40"/>
        <v>0.24815092721620746</v>
      </c>
      <c r="I24" s="47">
        <f>+IFERROR(I23/H23-1,"nm")</f>
        <v>5.0154586052902683E-2</v>
      </c>
      <c r="J24" s="47">
        <f>+J25+J26</f>
        <v>4.9000000000000002E-2</v>
      </c>
      <c r="K24" s="47">
        <f t="shared" ref="K24:N24" si="41">+K25+K26</f>
        <v>4.9000000000000002E-2</v>
      </c>
      <c r="L24" s="47">
        <f t="shared" si="41"/>
        <v>4.9000000000000002E-2</v>
      </c>
      <c r="M24" s="47">
        <f t="shared" si="41"/>
        <v>4.9000000000000002E-2</v>
      </c>
      <c r="N24" s="47">
        <f t="shared" si="41"/>
        <v>4.9000000000000002E-2</v>
      </c>
    </row>
    <row r="25" spans="1:14" x14ac:dyDescent="0.25">
      <c r="A25" s="44" t="s">
        <v>137</v>
      </c>
      <c r="B25" s="47">
        <f>Historicals!B185</f>
        <v>0</v>
      </c>
      <c r="C25" s="47">
        <f>Historicals!C185</f>
        <v>7.9991062451122863E-2</v>
      </c>
      <c r="D25" s="47">
        <f>Historicals!D185</f>
        <v>3.1240302058549663E-2</v>
      </c>
      <c r="E25" s="47">
        <f>Historicals!E185</f>
        <v>-2.5378673889056125E-2</v>
      </c>
      <c r="F25" s="47">
        <f>Historicals!F185</f>
        <v>3.3861671469740617E-2</v>
      </c>
      <c r="G25" s="47">
        <f>Historicals!G185</f>
        <v>-7.1279243404678949E-2</v>
      </c>
      <c r="H25" s="47">
        <f>Historicals!H185</f>
        <v>0.24815092721620746</v>
      </c>
      <c r="I25" s="47">
        <f>Historicals!I185</f>
        <v>0.05</v>
      </c>
      <c r="J25" s="56">
        <v>4.9000000000000002E-2</v>
      </c>
      <c r="K25" s="56">
        <v>4.9000000000000002E-2</v>
      </c>
      <c r="L25" s="56">
        <v>4.9000000000000002E-2</v>
      </c>
      <c r="M25" s="56">
        <v>4.9000000000000002E-2</v>
      </c>
      <c r="N25" s="56">
        <v>4.9000000000000002E-2</v>
      </c>
    </row>
    <row r="26" spans="1:14" x14ac:dyDescent="0.25">
      <c r="A26" s="44" t="s">
        <v>138</v>
      </c>
      <c r="B26" s="47" t="str">
        <f t="shared" ref="B26:H26" si="42">+IFERROR(B24-B25,"nm")</f>
        <v>nm</v>
      </c>
      <c r="C26" s="47">
        <f t="shared" si="42"/>
        <v>0</v>
      </c>
      <c r="D26" s="47">
        <f t="shared" si="42"/>
        <v>0</v>
      </c>
      <c r="E26" s="47">
        <f t="shared" si="42"/>
        <v>0</v>
      </c>
      <c r="F26" s="47">
        <f t="shared" si="42"/>
        <v>0</v>
      </c>
      <c r="G26" s="47">
        <f t="shared" si="42"/>
        <v>0</v>
      </c>
      <c r="H26" s="47">
        <f t="shared" si="42"/>
        <v>0</v>
      </c>
      <c r="I26" s="47">
        <f>+IFERROR(I24-I25,"nm")</f>
        <v>1.5458605290268046E-4</v>
      </c>
      <c r="J26" s="49">
        <v>0</v>
      </c>
      <c r="K26" s="49">
        <f t="shared" ref="K25:N26" si="43">+J26</f>
        <v>0</v>
      </c>
      <c r="L26" s="49">
        <f t="shared" si="43"/>
        <v>0</v>
      </c>
      <c r="M26" s="49">
        <f t="shared" si="43"/>
        <v>0</v>
      </c>
      <c r="N26" s="49">
        <f t="shared" si="43"/>
        <v>0</v>
      </c>
    </row>
    <row r="27" spans="1:14" x14ac:dyDescent="0.25">
      <c r="A27" s="45" t="s">
        <v>114</v>
      </c>
      <c r="B27" s="3">
        <f>Historicals!B114</f>
        <v>4260</v>
      </c>
      <c r="C27" s="3">
        <f>Historicals!C114</f>
        <v>4576</v>
      </c>
      <c r="D27" s="3">
        <f>Historicals!D114</f>
        <v>4723</v>
      </c>
      <c r="E27" s="3">
        <f>Historicals!E114</f>
        <v>4629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5761.1079999999993</v>
      </c>
      <c r="K27" s="3">
        <f t="shared" ref="K27:N27" si="44">+J27*(1+K28)</f>
        <v>6043.4022919999989</v>
      </c>
      <c r="L27" s="3">
        <f t="shared" si="44"/>
        <v>6339.5290043079985</v>
      </c>
      <c r="M27" s="3">
        <f t="shared" si="44"/>
        <v>6650.1659255190898</v>
      </c>
      <c r="N27" s="3">
        <f t="shared" si="44"/>
        <v>6976.024055869525</v>
      </c>
    </row>
    <row r="28" spans="1:14" x14ac:dyDescent="0.25">
      <c r="A28" s="44" t="s">
        <v>129</v>
      </c>
      <c r="B28" s="47" t="str">
        <f t="shared" ref="B28:H28" si="45">+IFERROR(B27/A27-1,"nm")</f>
        <v>nm</v>
      </c>
      <c r="C28" s="47">
        <f t="shared" si="45"/>
        <v>7.4178403755868594E-2</v>
      </c>
      <c r="D28" s="47">
        <f t="shared" si="45"/>
        <v>3.2124125874125831E-2</v>
      </c>
      <c r="E28" s="47">
        <f t="shared" si="45"/>
        <v>-1.990260427694257E-2</v>
      </c>
      <c r="F28" s="47">
        <f t="shared" si="45"/>
        <v>0.13631453877727373</v>
      </c>
      <c r="G28" s="47">
        <f t="shared" si="45"/>
        <v>-0.11806083650190113</v>
      </c>
      <c r="H28" s="47">
        <f t="shared" si="45"/>
        <v>8.3854278939426541E-2</v>
      </c>
      <c r="I28" s="47">
        <f>+IFERROR(I27/H27-1,"nm")</f>
        <v>9.2283214001591007E-2</v>
      </c>
      <c r="J28" s="49">
        <f>SUM(J29:J30)</f>
        <v>4.9000000000000002E-2</v>
      </c>
      <c r="K28" s="49">
        <f t="shared" ref="K28:N28" si="46">SUM(K29:K30)</f>
        <v>4.9000000000000002E-2</v>
      </c>
      <c r="L28" s="49">
        <f t="shared" si="46"/>
        <v>4.9000000000000002E-2</v>
      </c>
      <c r="M28" s="49">
        <f t="shared" si="46"/>
        <v>4.9000000000000002E-2</v>
      </c>
      <c r="N28" s="49">
        <f t="shared" si="46"/>
        <v>4.9000000000000002E-2</v>
      </c>
    </row>
    <row r="29" spans="1:14" x14ac:dyDescent="0.25">
      <c r="A29" s="44" t="s">
        <v>137</v>
      </c>
      <c r="B29" s="47">
        <f>Historicals!B186</f>
        <v>0</v>
      </c>
      <c r="C29" s="47">
        <f>Historicals!C186</f>
        <v>7.4178403755868594E-2</v>
      </c>
      <c r="D29" s="47">
        <f>Historicals!D186</f>
        <v>3.2124125874125831E-2</v>
      </c>
      <c r="E29" s="47">
        <f>Historicals!E186</f>
        <v>-1.990260427694257E-2</v>
      </c>
      <c r="F29" s="47">
        <f>Historicals!F186</f>
        <v>0.13631453877727373</v>
      </c>
      <c r="G29" s="47">
        <f>Historicals!G186</f>
        <v>-0.11806083650190113</v>
      </c>
      <c r="H29" s="47">
        <f>Historicals!H186</f>
        <v>8.3854278939426541E-2</v>
      </c>
      <c r="I29" s="47">
        <f>Historicals!I186</f>
        <v>0.09</v>
      </c>
      <c r="J29" s="56">
        <v>4.9000000000000002E-2</v>
      </c>
      <c r="K29" s="56">
        <v>4.9000000000000002E-2</v>
      </c>
      <c r="L29" s="56">
        <v>4.9000000000000002E-2</v>
      </c>
      <c r="M29" s="56">
        <v>4.9000000000000002E-2</v>
      </c>
      <c r="N29" s="56">
        <v>4.9000000000000002E-2</v>
      </c>
    </row>
    <row r="30" spans="1:14" x14ac:dyDescent="0.25">
      <c r="A30" s="44" t="s">
        <v>138</v>
      </c>
      <c r="B30" s="47" t="str">
        <f t="shared" ref="B30:H30" si="47">+IFERROR(B28-B29,"nm")</f>
        <v>nm</v>
      </c>
      <c r="C30" s="47">
        <f t="shared" si="47"/>
        <v>0</v>
      </c>
      <c r="D30" s="47">
        <f t="shared" si="47"/>
        <v>0</v>
      </c>
      <c r="E30" s="47">
        <f t="shared" si="47"/>
        <v>0</v>
      </c>
      <c r="F30" s="47">
        <f t="shared" si="47"/>
        <v>0</v>
      </c>
      <c r="G30" s="47">
        <f t="shared" si="47"/>
        <v>0</v>
      </c>
      <c r="H30" s="47">
        <f t="shared" si="47"/>
        <v>0</v>
      </c>
      <c r="I30" s="47">
        <f>+IFERROR(I28-I29,"nm")</f>
        <v>2.2832140015910107E-3</v>
      </c>
      <c r="J30" s="49">
        <v>0</v>
      </c>
      <c r="K30" s="49">
        <f t="shared" ref="K29:N30" si="48">+J30</f>
        <v>0</v>
      </c>
      <c r="L30" s="49">
        <f t="shared" si="48"/>
        <v>0</v>
      </c>
      <c r="M30" s="49">
        <f t="shared" si="48"/>
        <v>0</v>
      </c>
      <c r="N30" s="49">
        <f t="shared" si="48"/>
        <v>0</v>
      </c>
    </row>
    <row r="31" spans="1:14" x14ac:dyDescent="0.25">
      <c r="A31" s="45" t="s">
        <v>115</v>
      </c>
      <c r="B31" s="3">
        <f>Historicals!B115</f>
        <v>529</v>
      </c>
      <c r="C31" s="3">
        <f>Historicals!C115</f>
        <v>521</v>
      </c>
      <c r="D31" s="3">
        <f>Historicals!D115</f>
        <v>524</v>
      </c>
      <c r="E31" s="3">
        <f>Historicals!E115</f>
        <v>510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664.01699999999994</v>
      </c>
      <c r="K31" s="3">
        <f t="shared" ref="K31:N31" si="49">+J31*(1+K32)</f>
        <v>696.55383299999994</v>
      </c>
      <c r="L31" s="3">
        <f t="shared" si="49"/>
        <v>730.68497081699991</v>
      </c>
      <c r="M31" s="3">
        <f t="shared" si="49"/>
        <v>766.48853438703281</v>
      </c>
      <c r="N31" s="3">
        <f t="shared" si="49"/>
        <v>804.04647257199736</v>
      </c>
    </row>
    <row r="32" spans="1:14" x14ac:dyDescent="0.25">
      <c r="A32" s="44" t="s">
        <v>129</v>
      </c>
      <c r="B32" s="47" t="str">
        <f t="shared" ref="B32:H32" si="50">+IFERROR(B31/A31-1,"nm")</f>
        <v>nm</v>
      </c>
      <c r="C32" s="47">
        <f t="shared" si="50"/>
        <v>-1.5122873345935761E-2</v>
      </c>
      <c r="D32" s="47">
        <f t="shared" si="50"/>
        <v>5.7581573896352545E-3</v>
      </c>
      <c r="E32" s="47">
        <f t="shared" si="50"/>
        <v>-2.6717557251908386E-2</v>
      </c>
      <c r="F32" s="47">
        <f t="shared" si="50"/>
        <v>0.17058823529411771</v>
      </c>
      <c r="G32" s="47">
        <f t="shared" si="50"/>
        <v>-0.13567839195979903</v>
      </c>
      <c r="H32" s="47">
        <f t="shared" si="50"/>
        <v>-1.744186046511631E-2</v>
      </c>
      <c r="I32" s="47">
        <f>+IFERROR(I31/H31-1,"nm")</f>
        <v>0.24852071005917153</v>
      </c>
      <c r="J32" s="49">
        <f>SUM(J33:J34)</f>
        <v>4.9000000000000002E-2</v>
      </c>
      <c r="K32" s="49">
        <f t="shared" ref="K32:N32" si="51">SUM(K33:K34)</f>
        <v>4.9000000000000002E-2</v>
      </c>
      <c r="L32" s="49">
        <f t="shared" si="51"/>
        <v>4.9000000000000002E-2</v>
      </c>
      <c r="M32" s="49">
        <f t="shared" si="51"/>
        <v>4.9000000000000002E-2</v>
      </c>
      <c r="N32" s="49">
        <f t="shared" si="51"/>
        <v>4.9000000000000002E-2</v>
      </c>
    </row>
    <row r="33" spans="1:14" x14ac:dyDescent="0.25">
      <c r="A33" s="44" t="s">
        <v>137</v>
      </c>
      <c r="B33" s="47">
        <f>Historicals!B187</f>
        <v>0</v>
      </c>
      <c r="C33" s="47">
        <f>Historicals!C187</f>
        <v>-1.5122873345935761E-2</v>
      </c>
      <c r="D33" s="47">
        <f>Historicals!D187</f>
        <v>5.7581573896352545E-3</v>
      </c>
      <c r="E33" s="47">
        <f>Historicals!E187</f>
        <v>-2.6717557251908386E-2</v>
      </c>
      <c r="F33" s="47">
        <f>Historicals!F187</f>
        <v>0.17058823529411771</v>
      </c>
      <c r="G33" s="47">
        <f>Historicals!G187</f>
        <v>-0.13567839195979903</v>
      </c>
      <c r="H33" s="47">
        <f>Historicals!H187</f>
        <v>-1.744186046511631E-2</v>
      </c>
      <c r="I33" s="47">
        <f>Historicals!I187</f>
        <v>0.25</v>
      </c>
      <c r="J33" s="56">
        <v>4.9000000000000002E-2</v>
      </c>
      <c r="K33" s="56">
        <v>4.9000000000000002E-2</v>
      </c>
      <c r="L33" s="56">
        <v>4.9000000000000002E-2</v>
      </c>
      <c r="M33" s="56">
        <v>4.9000000000000002E-2</v>
      </c>
      <c r="N33" s="56">
        <v>4.9000000000000002E-2</v>
      </c>
    </row>
    <row r="34" spans="1:14" x14ac:dyDescent="0.25">
      <c r="A34" s="44" t="s">
        <v>138</v>
      </c>
      <c r="B34" s="47" t="str">
        <f t="shared" ref="B34:H34" si="52">+IFERROR(B32-B33,"nm")</f>
        <v>nm</v>
      </c>
      <c r="C34" s="47">
        <f t="shared" si="52"/>
        <v>0</v>
      </c>
      <c r="D34" s="47">
        <f t="shared" si="52"/>
        <v>0</v>
      </c>
      <c r="E34" s="47">
        <f t="shared" si="52"/>
        <v>0</v>
      </c>
      <c r="F34" s="47">
        <f t="shared" si="52"/>
        <v>0</v>
      </c>
      <c r="G34" s="47">
        <f t="shared" si="52"/>
        <v>0</v>
      </c>
      <c r="H34" s="47">
        <f t="shared" si="52"/>
        <v>0</v>
      </c>
      <c r="I34" s="47">
        <f>+IFERROR(I32-I33,"nm")</f>
        <v>-1.4792899408284654E-3</v>
      </c>
      <c r="J34" s="49">
        <v>0</v>
      </c>
      <c r="K34" s="49">
        <f t="shared" ref="K33:N34" si="53">+J34</f>
        <v>0</v>
      </c>
      <c r="L34" s="49">
        <f t="shared" si="53"/>
        <v>0</v>
      </c>
      <c r="M34" s="49">
        <f t="shared" si="53"/>
        <v>0</v>
      </c>
      <c r="N34" s="49">
        <f t="shared" si="53"/>
        <v>0</v>
      </c>
    </row>
    <row r="35" spans="1:14" x14ac:dyDescent="0.25">
      <c r="A35" s="9" t="s">
        <v>130</v>
      </c>
      <c r="B35" s="48">
        <f t="shared" ref="B35:H35" si="54">+B42+B38</f>
        <v>3766</v>
      </c>
      <c r="C35" s="48">
        <f t="shared" si="54"/>
        <v>3896</v>
      </c>
      <c r="D35" s="48">
        <f t="shared" si="54"/>
        <v>4015</v>
      </c>
      <c r="E35" s="48">
        <f t="shared" si="54"/>
        <v>3760</v>
      </c>
      <c r="F35" s="48">
        <f t="shared" si="54"/>
        <v>4074</v>
      </c>
      <c r="G35" s="48">
        <f t="shared" si="54"/>
        <v>3047</v>
      </c>
      <c r="H35" s="48">
        <f t="shared" si="54"/>
        <v>5219</v>
      </c>
      <c r="I35" s="48">
        <f>+I42+I38</f>
        <v>5238</v>
      </c>
      <c r="J35" s="48">
        <f>+J21*J37</f>
        <v>5494.6619999999994</v>
      </c>
      <c r="K35" s="48">
        <f t="shared" ref="K35:N35" si="55">+K21*K37</f>
        <v>5763.9004379999988</v>
      </c>
      <c r="L35" s="48">
        <f t="shared" si="55"/>
        <v>6046.331559461998</v>
      </c>
      <c r="M35" s="48">
        <f t="shared" si="55"/>
        <v>6342.6018058756345</v>
      </c>
      <c r="N35" s="48">
        <f t="shared" si="55"/>
        <v>6653.389294363541</v>
      </c>
    </row>
    <row r="36" spans="1:14" x14ac:dyDescent="0.25">
      <c r="A36" s="46" t="s">
        <v>129</v>
      </c>
      <c r="B36" s="47" t="str">
        <f t="shared" ref="B36:H36" si="56">+IFERROR(B35/A35-1,"nm")</f>
        <v>nm</v>
      </c>
      <c r="C36" s="47">
        <f t="shared" si="56"/>
        <v>3.4519383961763239E-2</v>
      </c>
      <c r="D36" s="47">
        <f t="shared" si="56"/>
        <v>3.0544147843942548E-2</v>
      </c>
      <c r="E36" s="47">
        <f t="shared" si="56"/>
        <v>-6.3511830635118338E-2</v>
      </c>
      <c r="F36" s="47">
        <f t="shared" si="56"/>
        <v>8.3510638297872308E-2</v>
      </c>
      <c r="G36" s="47">
        <f t="shared" si="56"/>
        <v>-0.25208640157093765</v>
      </c>
      <c r="H36" s="47">
        <f t="shared" si="56"/>
        <v>0.71283229405973092</v>
      </c>
      <c r="I36" s="47">
        <f>+IFERROR(I35/H35-1,"nm")</f>
        <v>3.6405441655489312E-3</v>
      </c>
      <c r="J36" s="47">
        <f t="shared" ref="J36:N36" si="57">+IFERROR(J35/I35-1,"nm")</f>
        <v>4.8999999999999932E-2</v>
      </c>
      <c r="K36" s="47">
        <f t="shared" si="57"/>
        <v>4.8999999999999932E-2</v>
      </c>
      <c r="L36" s="47">
        <f t="shared" si="57"/>
        <v>4.8999999999999932E-2</v>
      </c>
      <c r="M36" s="47">
        <f t="shared" si="57"/>
        <v>4.899999999999971E-2</v>
      </c>
      <c r="N36" s="47">
        <f t="shared" si="57"/>
        <v>4.9000000000000155E-2</v>
      </c>
    </row>
    <row r="37" spans="1:14" x14ac:dyDescent="0.25">
      <c r="A37" s="46" t="s">
        <v>131</v>
      </c>
      <c r="B37" s="47">
        <f t="shared" ref="B37:H37" si="58">+IFERROR(B35/B$21,"nm")</f>
        <v>0.27409024745269289</v>
      </c>
      <c r="C37" s="47">
        <f t="shared" si="58"/>
        <v>0.26388512598211866</v>
      </c>
      <c r="D37" s="47">
        <f t="shared" si="58"/>
        <v>0.26386698212407994</v>
      </c>
      <c r="E37" s="47">
        <f t="shared" si="58"/>
        <v>0.25311342982160889</v>
      </c>
      <c r="F37" s="47">
        <f t="shared" si="58"/>
        <v>0.25619418941013711</v>
      </c>
      <c r="G37" s="47">
        <f t="shared" si="58"/>
        <v>0.2103700635183651</v>
      </c>
      <c r="H37" s="47">
        <f t="shared" si="58"/>
        <v>0.30380115256999823</v>
      </c>
      <c r="I37" s="47">
        <f>+IFERROR(I35/I$21,"nm")</f>
        <v>0.28540293140086087</v>
      </c>
      <c r="J37" s="56">
        <f>+I37</f>
        <v>0.28540293140086087</v>
      </c>
      <c r="K37" s="56">
        <f t="shared" ref="K37:N37" si="59">+J37</f>
        <v>0.28540293140086087</v>
      </c>
      <c r="L37" s="56">
        <f t="shared" si="59"/>
        <v>0.28540293140086087</v>
      </c>
      <c r="M37" s="56">
        <f t="shared" si="59"/>
        <v>0.28540293140086087</v>
      </c>
      <c r="N37" s="56">
        <f t="shared" si="59"/>
        <v>0.28540293140086087</v>
      </c>
    </row>
    <row r="38" spans="1:14" x14ac:dyDescent="0.25">
      <c r="A38" s="9" t="s">
        <v>132</v>
      </c>
      <c r="B38" s="9">
        <f>Historicals!B172</f>
        <v>121</v>
      </c>
      <c r="C38" s="9">
        <f>Historicals!C172</f>
        <v>133</v>
      </c>
      <c r="D38" s="9">
        <f>Historicals!D172</f>
        <v>140</v>
      </c>
      <c r="E38" s="9">
        <f>Historicals!E172</f>
        <v>160</v>
      </c>
      <c r="F38" s="9">
        <f>Historicals!F172</f>
        <v>149</v>
      </c>
      <c r="G38" s="9">
        <f>Historicals!G172</f>
        <v>148</v>
      </c>
      <c r="H38" s="9">
        <f>Historicals!H172</f>
        <v>130</v>
      </c>
      <c r="I38" s="9">
        <f>Historicals!I172</f>
        <v>124</v>
      </c>
      <c r="J38" s="48">
        <f>+J41*J48</f>
        <v>130.07599999999999</v>
      </c>
      <c r="K38" s="48">
        <f t="shared" ref="K38:N38" si="60">+K41*K48</f>
        <v>136.449724</v>
      </c>
      <c r="L38" s="48">
        <f t="shared" si="60"/>
        <v>143.13576047599997</v>
      </c>
      <c r="M38" s="48">
        <f t="shared" si="60"/>
        <v>150.14941273932396</v>
      </c>
      <c r="N38" s="48">
        <f t="shared" si="60"/>
        <v>157.50673396355083</v>
      </c>
    </row>
    <row r="39" spans="1:14" x14ac:dyDescent="0.25">
      <c r="A39" s="46" t="s">
        <v>129</v>
      </c>
      <c r="B39" s="47" t="str">
        <f t="shared" ref="B39:H39" si="61">+IFERROR(B38/A38-1,"nm")</f>
        <v>nm</v>
      </c>
      <c r="C39" s="47">
        <f t="shared" si="61"/>
        <v>9.9173553719008156E-2</v>
      </c>
      <c r="D39" s="47">
        <f t="shared" si="61"/>
        <v>5.2631578947368363E-2</v>
      </c>
      <c r="E39" s="47">
        <f t="shared" si="61"/>
        <v>0.14285714285714279</v>
      </c>
      <c r="F39" s="47">
        <f t="shared" si="61"/>
        <v>-6.8749999999999978E-2</v>
      </c>
      <c r="G39" s="47">
        <f t="shared" si="61"/>
        <v>-6.7114093959731447E-3</v>
      </c>
      <c r="H39" s="47">
        <f t="shared" si="61"/>
        <v>-0.1216216216216216</v>
      </c>
      <c r="I39" s="47">
        <f>+IFERROR(I38/H38-1,"nm")</f>
        <v>-4.6153846153846101E-2</v>
      </c>
      <c r="J39" s="47">
        <f t="shared" ref="J39:N39" si="62">+IFERROR(J38/I38-1,"nm")</f>
        <v>4.8999999999999932E-2</v>
      </c>
      <c r="K39" s="47">
        <f t="shared" si="62"/>
        <v>4.9000000000000155E-2</v>
      </c>
      <c r="L39" s="47">
        <f t="shared" si="62"/>
        <v>4.899999999999971E-2</v>
      </c>
      <c r="M39" s="47">
        <f t="shared" si="62"/>
        <v>4.8999999999999932E-2</v>
      </c>
      <c r="N39" s="47">
        <f t="shared" si="62"/>
        <v>4.8999999999999932E-2</v>
      </c>
    </row>
    <row r="40" spans="1:14" x14ac:dyDescent="0.25">
      <c r="A40" s="46" t="s">
        <v>133</v>
      </c>
      <c r="B40" s="47">
        <f t="shared" ref="B40:H40" si="63">+IFERROR(B38/B$21,"nm")</f>
        <v>8.8064046579330417E-3</v>
      </c>
      <c r="C40" s="47">
        <f t="shared" si="63"/>
        <v>9.0083988079111346E-3</v>
      </c>
      <c r="D40" s="47">
        <f t="shared" si="63"/>
        <v>9.2008412197686646E-3</v>
      </c>
      <c r="E40" s="47">
        <f t="shared" si="63"/>
        <v>1.0770784247728038E-2</v>
      </c>
      <c r="F40" s="47">
        <f t="shared" si="63"/>
        <v>9.3698905798012821E-3</v>
      </c>
      <c r="G40" s="47">
        <f t="shared" si="63"/>
        <v>1.0218171775752554E-2</v>
      </c>
      <c r="H40" s="47">
        <f t="shared" si="63"/>
        <v>7.5673787764130628E-3</v>
      </c>
      <c r="I40" s="47">
        <f>+IFERROR(I38/I$21,"nm")</f>
        <v>6.7563886013185855E-3</v>
      </c>
      <c r="J40" s="47">
        <f t="shared" ref="J40:N40" si="64">+IFERROR(J38/J$21,"nm")</f>
        <v>6.7563886013185855E-3</v>
      </c>
      <c r="K40" s="47">
        <f t="shared" si="64"/>
        <v>6.7563886013185864E-3</v>
      </c>
      <c r="L40" s="47">
        <f t="shared" si="64"/>
        <v>6.7563886013185855E-3</v>
      </c>
      <c r="M40" s="47">
        <f t="shared" si="64"/>
        <v>6.7563886013185873E-3</v>
      </c>
      <c r="N40" s="47">
        <f t="shared" si="64"/>
        <v>6.7563886013185864E-3</v>
      </c>
    </row>
    <row r="41" spans="1:14" x14ac:dyDescent="0.25">
      <c r="A41" s="46" t="s">
        <v>142</v>
      </c>
      <c r="B41" s="47">
        <f t="shared" ref="B41:H41" si="65">+IFERROR(B38/B48,"nm")</f>
        <v>0.19145569620253164</v>
      </c>
      <c r="C41" s="47">
        <f t="shared" si="65"/>
        <v>0.17924528301886791</v>
      </c>
      <c r="D41" s="47">
        <f t="shared" si="65"/>
        <v>0.17094017094017094</v>
      </c>
      <c r="E41" s="47">
        <f t="shared" si="65"/>
        <v>0.18867924528301888</v>
      </c>
      <c r="F41" s="47">
        <f t="shared" si="65"/>
        <v>0.18304668304668303</v>
      </c>
      <c r="G41" s="47">
        <f t="shared" si="65"/>
        <v>0.22945736434108527</v>
      </c>
      <c r="H41" s="47">
        <f t="shared" si="65"/>
        <v>0.21069692058346839</v>
      </c>
      <c r="I41" s="47">
        <f>+IFERROR(I38/I48,"nm")</f>
        <v>0.19405320813771518</v>
      </c>
      <c r="J41" s="56">
        <f>+I41</f>
        <v>0.19405320813771518</v>
      </c>
      <c r="K41" s="56">
        <f t="shared" ref="K41:N41" si="66">+J41</f>
        <v>0.19405320813771518</v>
      </c>
      <c r="L41" s="56">
        <f t="shared" si="66"/>
        <v>0.19405320813771518</v>
      </c>
      <c r="M41" s="56">
        <f t="shared" si="66"/>
        <v>0.19405320813771518</v>
      </c>
      <c r="N41" s="56">
        <f t="shared" si="66"/>
        <v>0.19405320813771518</v>
      </c>
    </row>
    <row r="42" spans="1:14" x14ac:dyDescent="0.25">
      <c r="A42" s="9" t="s">
        <v>134</v>
      </c>
      <c r="B42" s="9">
        <f>Historicals!B139</f>
        <v>3645</v>
      </c>
      <c r="C42" s="9">
        <f>Historicals!C139</f>
        <v>3763</v>
      </c>
      <c r="D42" s="9">
        <f>Historicals!D139</f>
        <v>3875</v>
      </c>
      <c r="E42" s="9">
        <f>Historicals!E139</f>
        <v>3600</v>
      </c>
      <c r="F42" s="9">
        <f>Historicals!F139</f>
        <v>3925</v>
      </c>
      <c r="G42" s="9">
        <f>Historicals!G139</f>
        <v>2899</v>
      </c>
      <c r="H42" s="9">
        <f>Historicals!H139</f>
        <v>5089</v>
      </c>
      <c r="I42" s="9">
        <f>Historicals!I139</f>
        <v>5114</v>
      </c>
      <c r="J42" s="9">
        <f>+J35-J38</f>
        <v>5364.5859999999993</v>
      </c>
      <c r="K42" s="9">
        <f t="shared" ref="K42:N42" si="67">+K35-K38</f>
        <v>5627.4507139999987</v>
      </c>
      <c r="L42" s="9">
        <f t="shared" si="67"/>
        <v>5903.1957989859984</v>
      </c>
      <c r="M42" s="9">
        <f t="shared" si="67"/>
        <v>6192.4523931363101</v>
      </c>
      <c r="N42" s="9">
        <f t="shared" si="67"/>
        <v>6495.8825603999903</v>
      </c>
    </row>
    <row r="43" spans="1:14" x14ac:dyDescent="0.25">
      <c r="A43" s="46" t="s">
        <v>129</v>
      </c>
      <c r="B43" s="47" t="str">
        <f t="shared" ref="B43:H43" si="68">+IFERROR(B42/A42-1,"nm")</f>
        <v>nm</v>
      </c>
      <c r="C43" s="47">
        <f t="shared" si="68"/>
        <v>3.2373113854595292E-2</v>
      </c>
      <c r="D43" s="47">
        <f t="shared" si="68"/>
        <v>2.9763486579856391E-2</v>
      </c>
      <c r="E43" s="47">
        <f t="shared" si="68"/>
        <v>-7.096774193548383E-2</v>
      </c>
      <c r="F43" s="47">
        <f t="shared" si="68"/>
        <v>9.0277777777777679E-2</v>
      </c>
      <c r="G43" s="47">
        <f t="shared" si="68"/>
        <v>-0.26140127388535028</v>
      </c>
      <c r="H43" s="47">
        <f t="shared" si="68"/>
        <v>0.75543290789927564</v>
      </c>
      <c r="I43" s="47">
        <f>+IFERROR(I42/H42-1,"nm")</f>
        <v>4.9125564943997002E-3</v>
      </c>
      <c r="J43" s="47">
        <f t="shared" ref="J43:N43" si="69">+IFERROR(J42/I42-1,"nm")</f>
        <v>4.8999999999999932E-2</v>
      </c>
      <c r="K43" s="47">
        <f t="shared" si="69"/>
        <v>4.8999999999999932E-2</v>
      </c>
      <c r="L43" s="47">
        <f t="shared" si="69"/>
        <v>4.8999999999999932E-2</v>
      </c>
      <c r="M43" s="47">
        <f t="shared" si="69"/>
        <v>4.899999999999971E-2</v>
      </c>
      <c r="N43" s="47">
        <f t="shared" si="69"/>
        <v>4.9000000000000155E-2</v>
      </c>
    </row>
    <row r="44" spans="1:14" x14ac:dyDescent="0.25">
      <c r="A44" s="46" t="s">
        <v>131</v>
      </c>
      <c r="B44" s="47">
        <f t="shared" ref="B44:H44" si="70">+IFERROR(B42/B$21,"nm")</f>
        <v>0.26528384279475981</v>
      </c>
      <c r="C44" s="47">
        <f t="shared" si="70"/>
        <v>0.25487672717420751</v>
      </c>
      <c r="D44" s="47">
        <f t="shared" si="70"/>
        <v>0.25466614090431128</v>
      </c>
      <c r="E44" s="47">
        <f t="shared" si="70"/>
        <v>0.24234264557388085</v>
      </c>
      <c r="F44" s="47">
        <f t="shared" si="70"/>
        <v>0.2468242988303358</v>
      </c>
      <c r="G44" s="47">
        <f t="shared" si="70"/>
        <v>0.20015189174261253</v>
      </c>
      <c r="H44" s="47">
        <f t="shared" si="70"/>
        <v>0.29623377379358518</v>
      </c>
      <c r="I44" s="47">
        <f>+IFERROR(I42/I$21,"nm")</f>
        <v>0.27864654279954232</v>
      </c>
      <c r="J44" s="56">
        <f t="shared" ref="J44:N44" si="71">+IFERROR(J42/J$21,"nm")</f>
        <v>0.27864654279954232</v>
      </c>
      <c r="K44" s="56">
        <f t="shared" si="71"/>
        <v>0.27864654279954226</v>
      </c>
      <c r="L44" s="56">
        <f t="shared" si="71"/>
        <v>0.27864654279954232</v>
      </c>
      <c r="M44" s="56">
        <f t="shared" si="71"/>
        <v>0.27864654279954226</v>
      </c>
      <c r="N44" s="56">
        <f t="shared" si="71"/>
        <v>0.27864654279954232</v>
      </c>
    </row>
    <row r="45" spans="1:14" x14ac:dyDescent="0.25">
      <c r="A45" s="9" t="s">
        <v>135</v>
      </c>
      <c r="B45" s="9">
        <f>Historicals!B161</f>
        <v>0</v>
      </c>
      <c r="C45" s="9">
        <f>Historicals!C161</f>
        <v>0</v>
      </c>
      <c r="D45" s="9">
        <f>Historicals!D161</f>
        <v>0</v>
      </c>
      <c r="E45" s="9">
        <f>Historicals!E161</f>
        <v>196</v>
      </c>
      <c r="F45" s="9">
        <f>Historicals!F161</f>
        <v>117</v>
      </c>
      <c r="G45" s="9">
        <f>Historicals!G161</f>
        <v>110</v>
      </c>
      <c r="H45" s="9">
        <f>Historicals!H161</f>
        <v>98</v>
      </c>
      <c r="I45" s="9">
        <f>Historicals!I161</f>
        <v>146</v>
      </c>
      <c r="J45" s="48">
        <f>+J21*J47</f>
        <v>153.154</v>
      </c>
      <c r="K45" s="48">
        <f t="shared" ref="K45:N45" si="72">+K21*K47</f>
        <v>160.658546</v>
      </c>
      <c r="L45" s="48">
        <f t="shared" si="72"/>
        <v>168.53081475399998</v>
      </c>
      <c r="M45" s="48">
        <f t="shared" si="72"/>
        <v>176.78882467694595</v>
      </c>
      <c r="N45" s="48">
        <f t="shared" si="72"/>
        <v>185.45147708611628</v>
      </c>
    </row>
    <row r="46" spans="1:14" x14ac:dyDescent="0.25">
      <c r="A46" s="46" t="s">
        <v>129</v>
      </c>
      <c r="B46" s="47" t="str">
        <f t="shared" ref="B46:H46" si="73">+IFERROR(B45/A45-1,"nm")</f>
        <v>nm</v>
      </c>
      <c r="C46" s="47" t="str">
        <f t="shared" si="73"/>
        <v>nm</v>
      </c>
      <c r="D46" s="47" t="str">
        <f t="shared" si="73"/>
        <v>nm</v>
      </c>
      <c r="E46" s="47" t="str">
        <f t="shared" si="73"/>
        <v>nm</v>
      </c>
      <c r="F46" s="47">
        <f t="shared" si="73"/>
        <v>-0.40306122448979587</v>
      </c>
      <c r="G46" s="47">
        <f t="shared" si="73"/>
        <v>-5.9829059829059839E-2</v>
      </c>
      <c r="H46" s="47">
        <f t="shared" si="73"/>
        <v>-0.10909090909090913</v>
      </c>
      <c r="I46" s="47">
        <f>+IFERROR(I45/H45-1,"nm")</f>
        <v>0.48979591836734704</v>
      </c>
      <c r="J46" s="47">
        <f t="shared" ref="J46:N46" si="74">+IFERROR(J45/I45-1,"nm")</f>
        <v>4.8999999999999932E-2</v>
      </c>
      <c r="K46" s="47">
        <f t="shared" si="74"/>
        <v>4.8999999999999932E-2</v>
      </c>
      <c r="L46" s="47">
        <f t="shared" si="74"/>
        <v>4.8999999999999932E-2</v>
      </c>
      <c r="M46" s="47">
        <f t="shared" si="74"/>
        <v>4.8999999999999932E-2</v>
      </c>
      <c r="N46" s="47">
        <f t="shared" si="74"/>
        <v>4.8999999999999932E-2</v>
      </c>
    </row>
    <row r="47" spans="1:14" x14ac:dyDescent="0.25">
      <c r="A47" s="46" t="s">
        <v>133</v>
      </c>
      <c r="B47" s="47">
        <f t="shared" ref="B47:H47" si="75">+IFERROR(B45/B$21,"nm")</f>
        <v>0</v>
      </c>
      <c r="C47" s="47">
        <f t="shared" si="75"/>
        <v>0</v>
      </c>
      <c r="D47" s="47">
        <f t="shared" si="75"/>
        <v>0</v>
      </c>
      <c r="E47" s="47">
        <f t="shared" si="75"/>
        <v>1.3194210703466847E-2</v>
      </c>
      <c r="F47" s="47">
        <f t="shared" si="75"/>
        <v>7.3575650861526856E-3</v>
      </c>
      <c r="G47" s="47">
        <f t="shared" si="75"/>
        <v>7.5945871306268989E-3</v>
      </c>
      <c r="H47" s="47">
        <f t="shared" si="75"/>
        <v>5.7046393852960009E-3</v>
      </c>
      <c r="I47" s="47">
        <f>+IFERROR(I45/I$21,"nm")</f>
        <v>7.9551027080041418E-3</v>
      </c>
      <c r="J47" s="56">
        <f>+I47</f>
        <v>7.9551027080041418E-3</v>
      </c>
      <c r="K47" s="56">
        <f t="shared" ref="K47:N47" si="76">+J47</f>
        <v>7.9551027080041418E-3</v>
      </c>
      <c r="L47" s="56">
        <f t="shared" si="76"/>
        <v>7.9551027080041418E-3</v>
      </c>
      <c r="M47" s="56">
        <f t="shared" si="76"/>
        <v>7.9551027080041418E-3</v>
      </c>
      <c r="N47" s="56">
        <f t="shared" si="76"/>
        <v>7.9551027080041418E-3</v>
      </c>
    </row>
    <row r="48" spans="1:14" x14ac:dyDescent="0.25">
      <c r="A48" s="9" t="s">
        <v>143</v>
      </c>
      <c r="B48" s="9">
        <f>Historicals!B150</f>
        <v>632</v>
      </c>
      <c r="C48" s="9">
        <f>Historicals!C150</f>
        <v>742</v>
      </c>
      <c r="D48" s="9">
        <f>Historicals!D150</f>
        <v>819</v>
      </c>
      <c r="E48" s="9">
        <f>Historicals!E150</f>
        <v>848</v>
      </c>
      <c r="F48" s="9">
        <f>Historicals!F150</f>
        <v>814</v>
      </c>
      <c r="G48" s="9">
        <f>Historicals!G150</f>
        <v>645</v>
      </c>
      <c r="H48" s="9">
        <f>Historicals!H150</f>
        <v>617</v>
      </c>
      <c r="I48" s="9">
        <f>Historicals!I150</f>
        <v>639</v>
      </c>
      <c r="J48" s="48">
        <f>J21*J50</f>
        <v>670.31100000000004</v>
      </c>
      <c r="K48" s="48">
        <f t="shared" ref="K48:N48" si="77">K21*K50</f>
        <v>703.15623900000003</v>
      </c>
      <c r="L48" s="48">
        <f t="shared" si="77"/>
        <v>737.6108947109999</v>
      </c>
      <c r="M48" s="48">
        <f t="shared" si="77"/>
        <v>773.75382855183875</v>
      </c>
      <c r="N48" s="48">
        <f t="shared" si="77"/>
        <v>811.66776615087883</v>
      </c>
    </row>
    <row r="49" spans="1:14" x14ac:dyDescent="0.25">
      <c r="A49" s="46" t="s">
        <v>129</v>
      </c>
      <c r="B49" s="47" t="str">
        <f t="shared" ref="B49:H49" si="78">+IFERROR(B48/A48-1,"nm")</f>
        <v>nm</v>
      </c>
      <c r="C49" s="47">
        <f t="shared" si="78"/>
        <v>0.17405063291139244</v>
      </c>
      <c r="D49" s="47">
        <f t="shared" si="78"/>
        <v>0.10377358490566047</v>
      </c>
      <c r="E49" s="47">
        <f t="shared" si="78"/>
        <v>3.5409035409035505E-2</v>
      </c>
      <c r="F49" s="47">
        <f t="shared" si="78"/>
        <v>-4.0094339622641528E-2</v>
      </c>
      <c r="G49" s="47">
        <f t="shared" si="78"/>
        <v>-0.20761670761670759</v>
      </c>
      <c r="H49" s="47">
        <f t="shared" si="78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79">+K50+K51</f>
        <v>3.4817196098730456E-2</v>
      </c>
      <c r="L49" s="47">
        <f t="shared" si="79"/>
        <v>3.4817196098730456E-2</v>
      </c>
      <c r="M49" s="47">
        <f t="shared" si="79"/>
        <v>3.4817196098730456E-2</v>
      </c>
      <c r="N49" s="47">
        <f t="shared" si="79"/>
        <v>3.4817196098730456E-2</v>
      </c>
    </row>
    <row r="50" spans="1:14" x14ac:dyDescent="0.25">
      <c r="A50" s="46" t="s">
        <v>133</v>
      </c>
      <c r="B50" s="47">
        <f t="shared" ref="B50:H50" si="80">+IFERROR(B48/B$21,"nm")</f>
        <v>4.599708879184862E-2</v>
      </c>
      <c r="C50" s="47">
        <f t="shared" si="80"/>
        <v>5.0257382823083174E-2</v>
      </c>
      <c r="D50" s="47">
        <f t="shared" si="80"/>
        <v>5.3824921135646686E-2</v>
      </c>
      <c r="E50" s="47">
        <f t="shared" si="80"/>
        <v>5.7085156512958597E-2</v>
      </c>
      <c r="F50" s="47">
        <f t="shared" si="80"/>
        <v>5.1188529744686205E-2</v>
      </c>
      <c r="G50" s="47">
        <f t="shared" si="80"/>
        <v>4.4531897265948632E-2</v>
      </c>
      <c r="H50" s="47">
        <f t="shared" si="80"/>
        <v>3.5915943884975841E-2</v>
      </c>
      <c r="I50" s="47">
        <f>+IFERROR(I48/I$21,"nm")</f>
        <v>3.4817196098730456E-2</v>
      </c>
      <c r="J50" s="56">
        <f>+I50</f>
        <v>3.4817196098730456E-2</v>
      </c>
      <c r="K50" s="56">
        <f t="shared" ref="K50:N50" si="81">+J50</f>
        <v>3.4817196098730456E-2</v>
      </c>
      <c r="L50" s="56">
        <f t="shared" si="81"/>
        <v>3.4817196098730456E-2</v>
      </c>
      <c r="M50" s="56">
        <f t="shared" si="81"/>
        <v>3.4817196098730456E-2</v>
      </c>
      <c r="N50" s="56">
        <f t="shared" si="81"/>
        <v>3.4817196098730456E-2</v>
      </c>
    </row>
    <row r="51" spans="1:14" x14ac:dyDescent="0.25">
      <c r="A51" s="43" t="str">
        <f>[1]Historicals!A116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9" t="s">
        <v>136</v>
      </c>
      <c r="B52" s="9">
        <f t="shared" ref="B52:I52" si="82">+SUM(B54+B58+B62)</f>
        <v>7126</v>
      </c>
      <c r="C52" s="9">
        <f t="shared" si="82"/>
        <v>7568</v>
      </c>
      <c r="D52" s="9">
        <f t="shared" si="82"/>
        <v>7970</v>
      </c>
      <c r="E52" s="9">
        <f t="shared" si="82"/>
        <v>9242</v>
      </c>
      <c r="F52" s="9">
        <f t="shared" si="82"/>
        <v>9812</v>
      </c>
      <c r="G52" s="9">
        <f t="shared" si="82"/>
        <v>9347</v>
      </c>
      <c r="H52" s="9">
        <f t="shared" si="82"/>
        <v>11456</v>
      </c>
      <c r="I52" s="9">
        <f t="shared" si="82"/>
        <v>12479</v>
      </c>
      <c r="J52" s="9">
        <f>+SUM(J54+J58+J62)</f>
        <v>13090.471</v>
      </c>
      <c r="K52" s="9">
        <f t="shared" ref="K52:N52" si="83">+SUM(K54+K58+K62)</f>
        <v>13731.904078999998</v>
      </c>
      <c r="L52" s="9">
        <f t="shared" si="83"/>
        <v>14404.767378870998</v>
      </c>
      <c r="M52" s="9">
        <f t="shared" si="83"/>
        <v>15110.600980435676</v>
      </c>
      <c r="N52" s="9">
        <f t="shared" si="83"/>
        <v>15851.020428477023</v>
      </c>
    </row>
    <row r="53" spans="1:14" x14ac:dyDescent="0.25">
      <c r="A53" s="44" t="s">
        <v>129</v>
      </c>
      <c r="B53" s="47" t="str">
        <f t="shared" ref="B53:H53" si="84">+IFERROR(B52/A52-1,"nm")</f>
        <v>nm</v>
      </c>
      <c r="C53" s="47">
        <f t="shared" si="84"/>
        <v>6.2026382262138746E-2</v>
      </c>
      <c r="D53" s="47">
        <f t="shared" si="84"/>
        <v>5.3118393234672379E-2</v>
      </c>
      <c r="E53" s="47">
        <f t="shared" si="84"/>
        <v>0.15959849435382689</v>
      </c>
      <c r="F53" s="47">
        <f t="shared" si="84"/>
        <v>6.1674962129409261E-2</v>
      </c>
      <c r="G53" s="47">
        <f t="shared" si="84"/>
        <v>-4.7390949857317621E-2</v>
      </c>
      <c r="H53" s="47">
        <f t="shared" si="84"/>
        <v>0.22563389322777372</v>
      </c>
      <c r="I53" s="47">
        <f>+IFERROR(I52/H52-1,"nm")</f>
        <v>8.9298184357541999E-2</v>
      </c>
      <c r="J53" s="56">
        <v>4.9000000000000002E-2</v>
      </c>
      <c r="K53" s="56">
        <v>4.9000000000000002E-2</v>
      </c>
      <c r="L53" s="56">
        <v>4.9000000000000002E-2</v>
      </c>
      <c r="M53" s="56">
        <v>4.9000000000000002E-2</v>
      </c>
      <c r="N53" s="56">
        <v>4.9000000000000002E-2</v>
      </c>
    </row>
    <row r="54" spans="1:14" x14ac:dyDescent="0.25">
      <c r="A54" s="45" t="s">
        <v>113</v>
      </c>
      <c r="B54" s="3">
        <f>Historicals!B117</f>
        <v>4400</v>
      </c>
      <c r="C54" s="3">
        <f>Historicals!C117</f>
        <v>4670</v>
      </c>
      <c r="D54" s="3">
        <f>Historicals!D117</f>
        <v>4925</v>
      </c>
      <c r="E54" s="3">
        <f>Historicals!E117</f>
        <v>5710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7750.0119999999997</v>
      </c>
      <c r="K54" s="3">
        <f t="shared" ref="K54:N54" si="85">+J54*(1+K55)</f>
        <v>8129.7625879999996</v>
      </c>
      <c r="L54" s="3">
        <f t="shared" si="85"/>
        <v>8528.1209548119987</v>
      </c>
      <c r="M54" s="3">
        <f t="shared" si="85"/>
        <v>8945.9988815977867</v>
      </c>
      <c r="N54" s="3">
        <f t="shared" si="85"/>
        <v>9384.3528267960774</v>
      </c>
    </row>
    <row r="55" spans="1:14" x14ac:dyDescent="0.25">
      <c r="A55" s="44" t="s">
        <v>129</v>
      </c>
      <c r="B55" s="47" t="str">
        <f t="shared" ref="B55:H55" si="86">+IFERROR(B54/A54-1,"nm")</f>
        <v>nm</v>
      </c>
      <c r="C55" s="47">
        <f t="shared" si="86"/>
        <v>6.1363636363636287E-2</v>
      </c>
      <c r="D55" s="47">
        <f t="shared" si="86"/>
        <v>5.4603854389721596E-2</v>
      </c>
      <c r="E55" s="47">
        <f t="shared" si="86"/>
        <v>0.15939086294416249</v>
      </c>
      <c r="F55" s="47">
        <f t="shared" si="86"/>
        <v>0.10210157618213667</v>
      </c>
      <c r="G55" s="47">
        <f t="shared" si="86"/>
        <v>-6.3721595423486432E-2</v>
      </c>
      <c r="H55" s="47">
        <f t="shared" si="86"/>
        <v>0.18295994568907004</v>
      </c>
      <c r="I55" s="47">
        <f>+IFERROR(I54/H54-1,"nm")</f>
        <v>5.9971305595408975E-2</v>
      </c>
      <c r="J55" s="49">
        <f>SUM(J56:J57)</f>
        <v>4.9000000000000002E-2</v>
      </c>
      <c r="K55" s="49">
        <f t="shared" ref="K55:N55" si="87">SUM(K56:K57)</f>
        <v>4.9000000000000002E-2</v>
      </c>
      <c r="L55" s="49">
        <f t="shared" si="87"/>
        <v>4.9000000000000002E-2</v>
      </c>
      <c r="M55" s="49">
        <f t="shared" si="87"/>
        <v>4.9000000000000002E-2</v>
      </c>
      <c r="N55" s="49">
        <f t="shared" si="87"/>
        <v>4.9000000000000002E-2</v>
      </c>
    </row>
    <row r="56" spans="1:14" x14ac:dyDescent="0.25">
      <c r="A56" s="44" t="s">
        <v>137</v>
      </c>
      <c r="B56" s="47">
        <f>Historicals!B189</f>
        <v>0</v>
      </c>
      <c r="C56" s="47">
        <f>Historicals!C189</f>
        <v>6.1363636363636287E-2</v>
      </c>
      <c r="D56" s="47">
        <f>Historicals!D189</f>
        <v>5.4603854389721596E-2</v>
      </c>
      <c r="E56" s="47">
        <f>Historicals!E189</f>
        <v>0.15939086294416249</v>
      </c>
      <c r="F56" s="47">
        <f>Historicals!F189</f>
        <v>0.10210157618213667</v>
      </c>
      <c r="G56" s="47">
        <f>Historicals!G189</f>
        <v>-6.3721595423486432E-2</v>
      </c>
      <c r="H56" s="47">
        <f>Historicals!H189</f>
        <v>0.18295994568907004</v>
      </c>
      <c r="I56" s="47">
        <f>Historicals!I189</f>
        <v>0.09</v>
      </c>
      <c r="J56" s="56">
        <v>4.9000000000000002E-2</v>
      </c>
      <c r="K56" s="56">
        <v>4.9000000000000002E-2</v>
      </c>
      <c r="L56" s="56">
        <v>4.9000000000000002E-2</v>
      </c>
      <c r="M56" s="56">
        <v>4.9000000000000002E-2</v>
      </c>
      <c r="N56" s="56">
        <v>4.9000000000000002E-2</v>
      </c>
    </row>
    <row r="57" spans="1:14" x14ac:dyDescent="0.25">
      <c r="A57" s="44" t="s">
        <v>138</v>
      </c>
      <c r="B57" s="47" t="str">
        <f t="shared" ref="B57:H57" si="88">+IFERROR(B55-B56,"nm")</f>
        <v>nm</v>
      </c>
      <c r="C57" s="47">
        <f t="shared" si="88"/>
        <v>0</v>
      </c>
      <c r="D57" s="47">
        <f t="shared" si="88"/>
        <v>0</v>
      </c>
      <c r="E57" s="47">
        <f t="shared" si="88"/>
        <v>0</v>
      </c>
      <c r="F57" s="47">
        <f t="shared" si="88"/>
        <v>0</v>
      </c>
      <c r="G57" s="47">
        <f t="shared" si="88"/>
        <v>0</v>
      </c>
      <c r="H57" s="47">
        <f t="shared" si="88"/>
        <v>0</v>
      </c>
      <c r="I57" s="47">
        <f>+IFERROR(I55-I56,"nm")</f>
        <v>-3.0028694404591022E-2</v>
      </c>
      <c r="J57" s="49">
        <v>0</v>
      </c>
      <c r="K57" s="49">
        <f t="shared" ref="K56:N57" si="89">+J57</f>
        <v>0</v>
      </c>
      <c r="L57" s="49">
        <f t="shared" si="89"/>
        <v>0</v>
      </c>
      <c r="M57" s="49">
        <f t="shared" si="89"/>
        <v>0</v>
      </c>
      <c r="N57" s="49">
        <f t="shared" si="89"/>
        <v>0</v>
      </c>
    </row>
    <row r="58" spans="1:14" x14ac:dyDescent="0.25">
      <c r="A58" s="45" t="s">
        <v>114</v>
      </c>
      <c r="B58" s="3">
        <f>Historicals!B118</f>
        <v>2415</v>
      </c>
      <c r="C58" s="3">
        <f>Historicals!C118</f>
        <v>2566</v>
      </c>
      <c r="D58" s="3">
        <f>Historicals!D118</f>
        <v>2700</v>
      </c>
      <c r="E58" s="3">
        <f>Historicals!E118</f>
        <v>3130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4748.8229999999994</v>
      </c>
      <c r="K58" s="3">
        <f t="shared" ref="K58:N58" si="90">+J58*(1+K59)</f>
        <v>4981.5153269999992</v>
      </c>
      <c r="L58" s="3">
        <f t="shared" si="90"/>
        <v>5225.6095780229989</v>
      </c>
      <c r="M58" s="3">
        <f t="shared" si="90"/>
        <v>5481.6644473461256</v>
      </c>
      <c r="N58" s="3">
        <f t="shared" si="90"/>
        <v>5750.2660052660858</v>
      </c>
    </row>
    <row r="59" spans="1:14" x14ac:dyDescent="0.25">
      <c r="A59" s="44" t="s">
        <v>129</v>
      </c>
      <c r="B59" s="47" t="str">
        <f t="shared" ref="B59:H59" si="91">+IFERROR(B58/A58-1,"nm")</f>
        <v>nm</v>
      </c>
      <c r="C59" s="47">
        <f t="shared" si="91"/>
        <v>6.2525879917184168E-2</v>
      </c>
      <c r="D59" s="47">
        <f t="shared" si="91"/>
        <v>5.2221356196414659E-2</v>
      </c>
      <c r="E59" s="47">
        <f t="shared" si="91"/>
        <v>0.15925925925925921</v>
      </c>
      <c r="F59" s="47">
        <f t="shared" si="91"/>
        <v>-1.3738019169329041E-2</v>
      </c>
      <c r="G59" s="47">
        <f t="shared" si="91"/>
        <v>-1.1013929381276322E-2</v>
      </c>
      <c r="H59" s="47">
        <f t="shared" si="91"/>
        <v>0.30887651490337364</v>
      </c>
      <c r="I59" s="47">
        <f>+IFERROR(I58/H58-1,"nm")</f>
        <v>0.13288288288288297</v>
      </c>
      <c r="J59" s="49">
        <f>SUM(J60+J61)</f>
        <v>4.9000000000000002E-2</v>
      </c>
      <c r="K59" s="49">
        <f t="shared" ref="K59:N59" si="92">SUM(K60+K61)</f>
        <v>4.9000000000000002E-2</v>
      </c>
      <c r="L59" s="49">
        <f t="shared" si="92"/>
        <v>4.9000000000000002E-2</v>
      </c>
      <c r="M59" s="49">
        <f t="shared" si="92"/>
        <v>4.9000000000000002E-2</v>
      </c>
      <c r="N59" s="49">
        <f t="shared" si="92"/>
        <v>4.9000000000000002E-2</v>
      </c>
    </row>
    <row r="60" spans="1:14" x14ac:dyDescent="0.25">
      <c r="A60" s="44" t="s">
        <v>137</v>
      </c>
      <c r="B60" s="47">
        <f>Historicals!B190</f>
        <v>0</v>
      </c>
      <c r="C60" s="47">
        <f>Historicals!C190</f>
        <v>6.2525879917184168E-2</v>
      </c>
      <c r="D60" s="47">
        <f>Historicals!D190</f>
        <v>5.2221356196414659E-2</v>
      </c>
      <c r="E60" s="47">
        <f>Historicals!E190</f>
        <v>0.15925925925925921</v>
      </c>
      <c r="F60" s="47">
        <f>Historicals!F190</f>
        <v>-1.3738019169329041E-2</v>
      </c>
      <c r="G60" s="47">
        <f>Historicals!G190</f>
        <v>-1.1013929381276322E-2</v>
      </c>
      <c r="H60" s="47">
        <f>Historicals!H190</f>
        <v>0.30887651490337364</v>
      </c>
      <c r="I60" s="47">
        <f>Historicals!I190</f>
        <v>0.16</v>
      </c>
      <c r="J60" s="56">
        <v>4.9000000000000002E-2</v>
      </c>
      <c r="K60" s="56">
        <v>4.9000000000000002E-2</v>
      </c>
      <c r="L60" s="56">
        <v>4.9000000000000002E-2</v>
      </c>
      <c r="M60" s="56">
        <v>4.9000000000000002E-2</v>
      </c>
      <c r="N60" s="56">
        <v>4.9000000000000002E-2</v>
      </c>
    </row>
    <row r="61" spans="1:14" x14ac:dyDescent="0.25">
      <c r="A61" s="44" t="s">
        <v>138</v>
      </c>
      <c r="B61" s="47" t="str">
        <f t="shared" ref="B61:H61" si="93">+IFERROR(B59-B60,"nm")</f>
        <v>nm</v>
      </c>
      <c r="C61" s="47">
        <f t="shared" si="93"/>
        <v>0</v>
      </c>
      <c r="D61" s="47">
        <f t="shared" si="93"/>
        <v>0</v>
      </c>
      <c r="E61" s="47">
        <f t="shared" si="93"/>
        <v>0</v>
      </c>
      <c r="F61" s="47">
        <f t="shared" si="93"/>
        <v>0</v>
      </c>
      <c r="G61" s="47">
        <f t="shared" si="93"/>
        <v>0</v>
      </c>
      <c r="H61" s="47">
        <f t="shared" si="93"/>
        <v>0</v>
      </c>
      <c r="I61" s="47">
        <f>+IFERROR(I59-I60,"nm")</f>
        <v>-2.7117117117117034E-2</v>
      </c>
      <c r="J61" s="49">
        <v>0</v>
      </c>
      <c r="K61" s="49">
        <f t="shared" ref="K60:N61" si="94">+J61</f>
        <v>0</v>
      </c>
      <c r="L61" s="49">
        <f t="shared" si="94"/>
        <v>0</v>
      </c>
      <c r="M61" s="49">
        <f t="shared" si="94"/>
        <v>0</v>
      </c>
      <c r="N61" s="49">
        <f t="shared" si="94"/>
        <v>0</v>
      </c>
    </row>
    <row r="62" spans="1:14" x14ac:dyDescent="0.25">
      <c r="A62" s="45" t="s">
        <v>115</v>
      </c>
      <c r="B62" s="3">
        <f>Historicals!B119</f>
        <v>311</v>
      </c>
      <c r="C62" s="3">
        <f>Historicals!C119</f>
        <v>332</v>
      </c>
      <c r="D62" s="3">
        <f>Historicals!D119</f>
        <v>345</v>
      </c>
      <c r="E62" s="3">
        <f>Historicals!E119</f>
        <v>402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591.63599999999997</v>
      </c>
      <c r="K62" s="3">
        <f t="shared" ref="K62:N62" si="95">+J62*(1+K63)</f>
        <v>620.6261639999999</v>
      </c>
      <c r="L62" s="3">
        <f t="shared" si="95"/>
        <v>651.03684603599982</v>
      </c>
      <c r="M62" s="3">
        <f t="shared" si="95"/>
        <v>682.93765149176375</v>
      </c>
      <c r="N62" s="3">
        <f t="shared" si="95"/>
        <v>716.40159641486014</v>
      </c>
    </row>
    <row r="63" spans="1:14" x14ac:dyDescent="0.25">
      <c r="A63" s="44" t="s">
        <v>129</v>
      </c>
      <c r="B63" s="47" t="str">
        <f t="shared" ref="B63:H63" si="96">+IFERROR(B62/A62-1,"nm")</f>
        <v>nm</v>
      </c>
      <c r="C63" s="47">
        <f t="shared" si="96"/>
        <v>6.7524115755627001E-2</v>
      </c>
      <c r="D63" s="47">
        <f t="shared" si="96"/>
        <v>3.9156626506024139E-2</v>
      </c>
      <c r="E63" s="47">
        <f t="shared" si="96"/>
        <v>0.16521739130434776</v>
      </c>
      <c r="F63" s="47">
        <f t="shared" si="96"/>
        <v>7.4626865671641784E-2</v>
      </c>
      <c r="G63" s="47">
        <f t="shared" si="96"/>
        <v>-6.944444444444442E-2</v>
      </c>
      <c r="H63" s="47">
        <f t="shared" si="96"/>
        <v>0.21890547263681581</v>
      </c>
      <c r="I63" s="47">
        <f>+IFERROR(I62/H62-1,"nm")</f>
        <v>0.15102040816326534</v>
      </c>
      <c r="J63" s="49">
        <f>J64+J65</f>
        <v>4.9000000000000002E-2</v>
      </c>
      <c r="K63" s="49">
        <f t="shared" ref="K63:N63" si="97">K64+K65</f>
        <v>4.9000000000000002E-2</v>
      </c>
      <c r="L63" s="49">
        <f t="shared" si="97"/>
        <v>4.9000000000000002E-2</v>
      </c>
      <c r="M63" s="49">
        <f t="shared" si="97"/>
        <v>4.9000000000000002E-2</v>
      </c>
      <c r="N63" s="49">
        <f t="shared" si="97"/>
        <v>4.9000000000000002E-2</v>
      </c>
    </row>
    <row r="64" spans="1:14" x14ac:dyDescent="0.25">
      <c r="A64" s="44" t="s">
        <v>137</v>
      </c>
      <c r="B64" s="47">
        <f>Historicals!B191</f>
        <v>0</v>
      </c>
      <c r="C64" s="47">
        <f>Historicals!C191</f>
        <v>6.7524115755627001E-2</v>
      </c>
      <c r="D64" s="47">
        <f>Historicals!D191</f>
        <v>3.9156626506024139E-2</v>
      </c>
      <c r="E64" s="47">
        <f>Historicals!E191</f>
        <v>0.16521739130434776</v>
      </c>
      <c r="F64" s="47">
        <f>Historicals!F191</f>
        <v>7.4626865671641784E-2</v>
      </c>
      <c r="G64" s="47">
        <f>Historicals!G191</f>
        <v>-6.944444444444442E-2</v>
      </c>
      <c r="H64" s="47">
        <f>Historicals!H191</f>
        <v>0.21890547263681581</v>
      </c>
      <c r="I64" s="47">
        <f>Historicals!I191</f>
        <v>0.17</v>
      </c>
      <c r="J64" s="56">
        <v>4.9000000000000002E-2</v>
      </c>
      <c r="K64" s="56">
        <v>4.9000000000000002E-2</v>
      </c>
      <c r="L64" s="56">
        <v>4.9000000000000002E-2</v>
      </c>
      <c r="M64" s="56">
        <v>4.9000000000000002E-2</v>
      </c>
      <c r="N64" s="56">
        <v>4.9000000000000002E-2</v>
      </c>
    </row>
    <row r="65" spans="1:14" x14ac:dyDescent="0.25">
      <c r="A65" s="44" t="s">
        <v>138</v>
      </c>
      <c r="B65" s="47" t="str">
        <f t="shared" ref="B65:H65" si="98">+IFERROR(B63-B64,"nm")</f>
        <v>nm</v>
      </c>
      <c r="C65" s="47">
        <f t="shared" si="98"/>
        <v>0</v>
      </c>
      <c r="D65" s="47">
        <f t="shared" si="98"/>
        <v>0</v>
      </c>
      <c r="E65" s="47">
        <f t="shared" si="98"/>
        <v>0</v>
      </c>
      <c r="F65" s="47">
        <f t="shared" si="98"/>
        <v>0</v>
      </c>
      <c r="G65" s="47">
        <f t="shared" si="98"/>
        <v>0</v>
      </c>
      <c r="H65" s="47">
        <f t="shared" si="98"/>
        <v>0</v>
      </c>
      <c r="I65" s="47">
        <f>+IFERROR(I63-I64,"nm")</f>
        <v>-1.8979591836734672E-2</v>
      </c>
      <c r="J65" s="49">
        <v>0</v>
      </c>
      <c r="K65" s="49">
        <f t="shared" ref="K64:N65" si="99">+J65</f>
        <v>0</v>
      </c>
      <c r="L65" s="49">
        <f t="shared" si="99"/>
        <v>0</v>
      </c>
      <c r="M65" s="49">
        <f t="shared" si="99"/>
        <v>0</v>
      </c>
      <c r="N65" s="49">
        <f t="shared" si="99"/>
        <v>0</v>
      </c>
    </row>
    <row r="66" spans="1:14" x14ac:dyDescent="0.25">
      <c r="A66" s="9" t="s">
        <v>130</v>
      </c>
      <c r="B66" s="48">
        <f t="shared" ref="B66:H66" si="100">+B73+B69</f>
        <v>1611</v>
      </c>
      <c r="C66" s="48">
        <f t="shared" si="100"/>
        <v>1807</v>
      </c>
      <c r="D66" s="48">
        <f t="shared" si="100"/>
        <v>1553</v>
      </c>
      <c r="E66" s="48">
        <f t="shared" si="100"/>
        <v>1703</v>
      </c>
      <c r="F66" s="48">
        <f t="shared" si="100"/>
        <v>2106</v>
      </c>
      <c r="G66" s="48">
        <f t="shared" si="100"/>
        <v>1673</v>
      </c>
      <c r="H66" s="48">
        <f t="shared" si="100"/>
        <v>2571</v>
      </c>
      <c r="I66" s="48">
        <f>+I73+I69</f>
        <v>3427</v>
      </c>
      <c r="J66" s="48">
        <f>+J52*J68</f>
        <v>3594.9229999999998</v>
      </c>
      <c r="K66" s="48">
        <f t="shared" ref="K66:N66" si="101">+K52*K68</f>
        <v>3771.0742269999996</v>
      </c>
      <c r="L66" s="48">
        <f t="shared" si="101"/>
        <v>3955.8568641229995</v>
      </c>
      <c r="M66" s="48">
        <f t="shared" si="101"/>
        <v>4149.6938504650261</v>
      </c>
      <c r="N66" s="48">
        <f t="shared" si="101"/>
        <v>4353.0288491378124</v>
      </c>
    </row>
    <row r="67" spans="1:14" x14ac:dyDescent="0.25">
      <c r="A67" s="46" t="s">
        <v>129</v>
      </c>
      <c r="B67" s="47" t="str">
        <f t="shared" ref="B67:H67" si="102">+IFERROR(B66/A66-1,"nm")</f>
        <v>nm</v>
      </c>
      <c r="C67" s="47">
        <f t="shared" si="102"/>
        <v>0.12166356300434522</v>
      </c>
      <c r="D67" s="47">
        <f t="shared" si="102"/>
        <v>-0.14056447149972329</v>
      </c>
      <c r="E67" s="47">
        <f t="shared" si="102"/>
        <v>9.6587250482936149E-2</v>
      </c>
      <c r="F67" s="47">
        <f t="shared" si="102"/>
        <v>0.23664122137404586</v>
      </c>
      <c r="G67" s="47">
        <f t="shared" si="102"/>
        <v>-0.20560303893637222</v>
      </c>
      <c r="H67" s="47">
        <f t="shared" si="102"/>
        <v>0.53676031081888831</v>
      </c>
      <c r="I67" s="47">
        <f>+IFERROR(I66/H66-1,"nm")</f>
        <v>0.33294437961882539</v>
      </c>
      <c r="J67" s="47">
        <f t="shared" ref="J67:N67" si="103">+IFERROR(J66/I66-1,"nm")</f>
        <v>4.8999999999999932E-2</v>
      </c>
      <c r="K67" s="47">
        <f t="shared" si="103"/>
        <v>4.8999999999999932E-2</v>
      </c>
      <c r="L67" s="47">
        <f t="shared" si="103"/>
        <v>4.8999999999999932E-2</v>
      </c>
      <c r="M67" s="47">
        <f t="shared" si="103"/>
        <v>4.8999999999999932E-2</v>
      </c>
      <c r="N67" s="47">
        <f t="shared" si="103"/>
        <v>4.8999999999999932E-2</v>
      </c>
    </row>
    <row r="68" spans="1:14" x14ac:dyDescent="0.25">
      <c r="A68" s="46" t="s">
        <v>131</v>
      </c>
      <c r="B68" s="47">
        <f>+IFERROR(B66/B52,"nm")</f>
        <v>0.22607353353915241</v>
      </c>
      <c r="C68" s="47">
        <f t="shared" ref="C68:I68" si="104">+IFERROR(C66/C52,"nm")</f>
        <v>0.23876849894291755</v>
      </c>
      <c r="D68" s="47">
        <f t="shared" si="104"/>
        <v>0.19485570890840653</v>
      </c>
      <c r="E68" s="47">
        <f t="shared" si="104"/>
        <v>0.18426747457260334</v>
      </c>
      <c r="F68" s="47">
        <f t="shared" si="104"/>
        <v>0.21463514064410924</v>
      </c>
      <c r="G68" s="47">
        <f t="shared" si="104"/>
        <v>0.17898791055953783</v>
      </c>
      <c r="H68" s="47">
        <f t="shared" si="104"/>
        <v>0.22442388268156424</v>
      </c>
      <c r="I68" s="47">
        <f t="shared" si="104"/>
        <v>0.27462136389133746</v>
      </c>
      <c r="J68" s="49">
        <f>+I68</f>
        <v>0.27462136389133746</v>
      </c>
      <c r="K68" s="49">
        <f t="shared" ref="K68:N68" si="105">+J68</f>
        <v>0.27462136389133746</v>
      </c>
      <c r="L68" s="49">
        <f t="shared" si="105"/>
        <v>0.27462136389133746</v>
      </c>
      <c r="M68" s="49">
        <f t="shared" si="105"/>
        <v>0.27462136389133746</v>
      </c>
      <c r="N68" s="49">
        <f t="shared" si="105"/>
        <v>0.27462136389133746</v>
      </c>
    </row>
    <row r="69" spans="1:14" x14ac:dyDescent="0.25">
      <c r="A69" s="9" t="s">
        <v>132</v>
      </c>
      <c r="B69" s="9">
        <f>Historicals!B173</f>
        <v>87</v>
      </c>
      <c r="C69" s="9">
        <f>Historicals!C173</f>
        <v>84</v>
      </c>
      <c r="D69" s="9">
        <f>Historicals!D173</f>
        <v>106</v>
      </c>
      <c r="E69" s="9">
        <f>Historicals!E173</f>
        <v>116</v>
      </c>
      <c r="F69" s="9">
        <f>Historicals!F173</f>
        <v>111</v>
      </c>
      <c r="G69" s="9">
        <f>Historicals!G173</f>
        <v>132</v>
      </c>
      <c r="H69" s="9">
        <f>Historicals!H173</f>
        <v>136</v>
      </c>
      <c r="I69" s="9">
        <f>Historicals!I173</f>
        <v>134</v>
      </c>
      <c r="J69" s="48">
        <f>+J72*J79</f>
        <v>140.566</v>
      </c>
      <c r="K69" s="48">
        <f t="shared" ref="K69:N69" si="106">+K72*K79</f>
        <v>147.45373399999997</v>
      </c>
      <c r="L69" s="48">
        <f t="shared" si="106"/>
        <v>154.67896696599996</v>
      </c>
      <c r="M69" s="48">
        <f t="shared" si="106"/>
        <v>162.25823634733396</v>
      </c>
      <c r="N69" s="48">
        <f t="shared" si="106"/>
        <v>170.20888992835333</v>
      </c>
    </row>
    <row r="70" spans="1:14" x14ac:dyDescent="0.25">
      <c r="A70" s="46" t="s">
        <v>129</v>
      </c>
      <c r="B70" s="47" t="str">
        <f t="shared" ref="B70:H70" si="107">+IFERROR(B69/A69-1,"nm")</f>
        <v>nm</v>
      </c>
      <c r="C70" s="47">
        <f t="shared" si="107"/>
        <v>-3.4482758620689613E-2</v>
      </c>
      <c r="D70" s="47">
        <f t="shared" si="107"/>
        <v>0.26190476190476186</v>
      </c>
      <c r="E70" s="47">
        <f t="shared" si="107"/>
        <v>9.4339622641509413E-2</v>
      </c>
      <c r="F70" s="47">
        <f t="shared" si="107"/>
        <v>-4.31034482758621E-2</v>
      </c>
      <c r="G70" s="47">
        <f t="shared" si="107"/>
        <v>0.18918918918918926</v>
      </c>
      <c r="H70" s="47">
        <f t="shared" si="107"/>
        <v>3.0303030303030276E-2</v>
      </c>
      <c r="I70" s="47">
        <f>+IFERROR(I69/H69-1,"nm")</f>
        <v>-1.4705882352941124E-2</v>
      </c>
      <c r="J70" s="47">
        <f t="shared" ref="J70:N70" si="108">+IFERROR(J69/I69-1,"nm")</f>
        <v>4.8999999999999932E-2</v>
      </c>
      <c r="K70" s="47">
        <f t="shared" si="108"/>
        <v>4.899999999999971E-2</v>
      </c>
      <c r="L70" s="47">
        <f t="shared" si="108"/>
        <v>4.8999999999999932E-2</v>
      </c>
      <c r="M70" s="47">
        <f t="shared" si="108"/>
        <v>4.8999999999999932E-2</v>
      </c>
      <c r="N70" s="47">
        <f t="shared" si="108"/>
        <v>4.8999999999999932E-2</v>
      </c>
    </row>
    <row r="71" spans="1:14" x14ac:dyDescent="0.25">
      <c r="A71" s="46" t="s">
        <v>133</v>
      </c>
      <c r="B71" s="47">
        <f>+IFERROR(B69/B$52,"nm")</f>
        <v>1.2208812798203761E-2</v>
      </c>
      <c r="C71" s="47">
        <f t="shared" ref="C71:I71" si="109">+IFERROR(C69/C$52,"nm")</f>
        <v>1.1099365750528542E-2</v>
      </c>
      <c r="D71" s="47">
        <f t="shared" si="109"/>
        <v>1.3299874529485571E-2</v>
      </c>
      <c r="E71" s="47">
        <f t="shared" si="109"/>
        <v>1.2551395801774508E-2</v>
      </c>
      <c r="F71" s="47">
        <f t="shared" si="109"/>
        <v>1.1312678353037097E-2</v>
      </c>
      <c r="G71" s="47">
        <f t="shared" si="109"/>
        <v>1.4122178239007167E-2</v>
      </c>
      <c r="H71" s="47">
        <f t="shared" si="109"/>
        <v>1.1871508379888268E-2</v>
      </c>
      <c r="I71" s="47">
        <f t="shared" si="109"/>
        <v>1.0738039907043834E-2</v>
      </c>
      <c r="J71" s="47">
        <f t="shared" ref="J71:N71" si="110">+IFERROR(J69/J$21,"nm")</f>
        <v>7.3012586498120207E-3</v>
      </c>
      <c r="K71" s="47">
        <f t="shared" si="110"/>
        <v>7.301258649812019E-3</v>
      </c>
      <c r="L71" s="47">
        <f t="shared" si="110"/>
        <v>7.3012586498120199E-3</v>
      </c>
      <c r="M71" s="47">
        <f t="shared" si="110"/>
        <v>7.3012586498120216E-3</v>
      </c>
      <c r="N71" s="47">
        <f t="shared" si="110"/>
        <v>7.3012586498120216E-3</v>
      </c>
    </row>
    <row r="72" spans="1:14" x14ac:dyDescent="0.25">
      <c r="A72" s="46" t="s">
        <v>142</v>
      </c>
      <c r="B72" s="47">
        <f t="shared" ref="B72:H72" si="111">+IFERROR(B69/B79,"nm")</f>
        <v>0.1746987951807229</v>
      </c>
      <c r="C72" s="47">
        <f t="shared" si="111"/>
        <v>0.13145539906103287</v>
      </c>
      <c r="D72" s="47">
        <f t="shared" si="111"/>
        <v>0.14950634696755993</v>
      </c>
      <c r="E72" s="47">
        <f t="shared" si="111"/>
        <v>0.13663133097762073</v>
      </c>
      <c r="F72" s="47">
        <f t="shared" si="111"/>
        <v>0.11948331539289558</v>
      </c>
      <c r="G72" s="47">
        <f t="shared" si="111"/>
        <v>0.14915254237288136</v>
      </c>
      <c r="H72" s="47">
        <f t="shared" si="111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12">+J72</f>
        <v>0.14565217391304347</v>
      </c>
      <c r="L72" s="49">
        <f t="shared" si="112"/>
        <v>0.14565217391304347</v>
      </c>
      <c r="M72" s="49">
        <f t="shared" si="112"/>
        <v>0.14565217391304347</v>
      </c>
      <c r="N72" s="49">
        <f t="shared" si="112"/>
        <v>0.14565217391304347</v>
      </c>
    </row>
    <row r="73" spans="1:14" x14ac:dyDescent="0.25">
      <c r="A73" s="9" t="s">
        <v>134</v>
      </c>
      <c r="B73" s="9">
        <f>Historicals!B140</f>
        <v>1524</v>
      </c>
      <c r="C73" s="9">
        <f>Historicals!C140</f>
        <v>1723</v>
      </c>
      <c r="D73" s="9">
        <f>Historicals!D140</f>
        <v>1447</v>
      </c>
      <c r="E73" s="9">
        <f>Historicals!E140</f>
        <v>1587</v>
      </c>
      <c r="F73" s="9">
        <f>Historicals!F140</f>
        <v>1995</v>
      </c>
      <c r="G73" s="9">
        <f>Historicals!G140</f>
        <v>1541</v>
      </c>
      <c r="H73" s="9">
        <f>Historicals!H140</f>
        <v>2435</v>
      </c>
      <c r="I73" s="9">
        <f>Historicals!I140</f>
        <v>3293</v>
      </c>
      <c r="J73" s="9">
        <f>+J66-J69</f>
        <v>3454.357</v>
      </c>
      <c r="K73" s="9">
        <f t="shared" ref="K73:N73" si="113">+K66-K69</f>
        <v>3623.6204929999994</v>
      </c>
      <c r="L73" s="9">
        <f t="shared" si="113"/>
        <v>3801.1778971569993</v>
      </c>
      <c r="M73" s="9">
        <f t="shared" si="113"/>
        <v>3987.4356141176922</v>
      </c>
      <c r="N73" s="9">
        <f t="shared" si="113"/>
        <v>4182.8199592094588</v>
      </c>
    </row>
    <row r="74" spans="1:14" x14ac:dyDescent="0.25">
      <c r="A74" s="46" t="s">
        <v>129</v>
      </c>
      <c r="B74" s="47" t="str">
        <f t="shared" ref="B74:H74" si="114">+IFERROR(B73/A73-1,"nm")</f>
        <v>nm</v>
      </c>
      <c r="C74" s="47">
        <f t="shared" si="114"/>
        <v>0.13057742782152237</v>
      </c>
      <c r="D74" s="47">
        <f t="shared" si="114"/>
        <v>-0.16018572257690078</v>
      </c>
      <c r="E74" s="47">
        <f t="shared" si="114"/>
        <v>9.675190048375959E-2</v>
      </c>
      <c r="F74" s="47">
        <f t="shared" si="114"/>
        <v>0.25708884688090738</v>
      </c>
      <c r="G74" s="47">
        <f t="shared" si="114"/>
        <v>-0.22756892230576442</v>
      </c>
      <c r="H74" s="47">
        <f t="shared" si="114"/>
        <v>0.58014276443867629</v>
      </c>
      <c r="I74" s="47">
        <f>+IFERROR(I73/H73-1,"nm")</f>
        <v>0.3523613963039014</v>
      </c>
      <c r="J74" s="47">
        <f t="shared" ref="J74:N74" si="115">+IFERROR(J73/I73-1,"nm")</f>
        <v>4.8999999999999932E-2</v>
      </c>
      <c r="K74" s="47">
        <f t="shared" si="115"/>
        <v>4.8999999999999932E-2</v>
      </c>
      <c r="L74" s="47">
        <f t="shared" si="115"/>
        <v>4.8999999999999932E-2</v>
      </c>
      <c r="M74" s="47">
        <f t="shared" si="115"/>
        <v>4.8999999999999932E-2</v>
      </c>
      <c r="N74" s="47">
        <f t="shared" si="115"/>
        <v>4.8999999999999932E-2</v>
      </c>
    </row>
    <row r="75" spans="1:14" x14ac:dyDescent="0.25">
      <c r="A75" s="46" t="s">
        <v>131</v>
      </c>
      <c r="B75" s="47">
        <f>+IFERROR(B73/B$52,"nm")</f>
        <v>0.21386472074094864</v>
      </c>
      <c r="C75" s="47">
        <f t="shared" ref="C75:I75" si="116">+IFERROR(C73/C$52,"nm")</f>
        <v>0.22766913319238902</v>
      </c>
      <c r="D75" s="47">
        <f t="shared" si="116"/>
        <v>0.18155583437892095</v>
      </c>
      <c r="E75" s="47">
        <f t="shared" si="116"/>
        <v>0.17171607877082881</v>
      </c>
      <c r="F75" s="47">
        <f t="shared" si="116"/>
        <v>0.20332246229107215</v>
      </c>
      <c r="G75" s="47">
        <f t="shared" si="116"/>
        <v>0.16486573232053064</v>
      </c>
      <c r="H75" s="47">
        <f t="shared" si="116"/>
        <v>0.21255237430167598</v>
      </c>
      <c r="I75" s="47">
        <f t="shared" si="116"/>
        <v>0.26388332398429359</v>
      </c>
      <c r="J75" s="47">
        <f>+IFERROR(J73/J$52,"nm")</f>
        <v>0.26388332398429359</v>
      </c>
      <c r="K75" s="47">
        <f t="shared" ref="K75:N75" si="117">+IFERROR(K73/K$52,"nm")</f>
        <v>0.26388332398429359</v>
      </c>
      <c r="L75" s="47">
        <f t="shared" si="117"/>
        <v>0.26388332398429359</v>
      </c>
      <c r="M75" s="47">
        <f t="shared" si="117"/>
        <v>0.26388332398429359</v>
      </c>
      <c r="N75" s="47">
        <f t="shared" si="117"/>
        <v>0.26388332398429359</v>
      </c>
    </row>
    <row r="76" spans="1:14" x14ac:dyDescent="0.25">
      <c r="A76" s="9" t="s">
        <v>135</v>
      </c>
      <c r="B76" s="9">
        <f>Historicals!B162</f>
        <v>0</v>
      </c>
      <c r="C76" s="9">
        <f>Historicals!C162</f>
        <v>0</v>
      </c>
      <c r="D76" s="9">
        <f>Historicals!D162</f>
        <v>0</v>
      </c>
      <c r="E76" s="9">
        <f>Historicals!E162</f>
        <v>240</v>
      </c>
      <c r="F76" s="9">
        <f>Historicals!F162</f>
        <v>233</v>
      </c>
      <c r="G76" s="9">
        <f>Historicals!G162</f>
        <v>139</v>
      </c>
      <c r="H76" s="9">
        <f>Historicals!H162</f>
        <v>153</v>
      </c>
      <c r="I76" s="9">
        <f>Historicals!I162</f>
        <v>197</v>
      </c>
      <c r="J76" s="48">
        <f>+J52*J78</f>
        <v>206.65299999999996</v>
      </c>
      <c r="K76" s="48">
        <f t="shared" ref="K76:N76" si="118">+K52*K78</f>
        <v>216.77899699999995</v>
      </c>
      <c r="L76" s="48">
        <f t="shared" si="118"/>
        <v>227.40116785299995</v>
      </c>
      <c r="M76" s="48">
        <f t="shared" si="118"/>
        <v>238.54382507779695</v>
      </c>
      <c r="N76" s="48">
        <f t="shared" si="118"/>
        <v>250.23247250660896</v>
      </c>
    </row>
    <row r="77" spans="1:14" x14ac:dyDescent="0.25">
      <c r="A77" s="46" t="s">
        <v>129</v>
      </c>
      <c r="B77" s="47" t="str">
        <f t="shared" ref="B77:H77" si="119">+IFERROR(B76/A76-1,"nm")</f>
        <v>nm</v>
      </c>
      <c r="C77" s="47" t="str">
        <f t="shared" si="119"/>
        <v>nm</v>
      </c>
      <c r="D77" s="47" t="str">
        <f t="shared" si="119"/>
        <v>nm</v>
      </c>
      <c r="E77" s="47" t="str">
        <f t="shared" si="119"/>
        <v>nm</v>
      </c>
      <c r="F77" s="47">
        <f t="shared" si="119"/>
        <v>-2.9166666666666674E-2</v>
      </c>
      <c r="G77" s="47">
        <f t="shared" si="119"/>
        <v>-0.40343347639484983</v>
      </c>
      <c r="H77" s="47">
        <f t="shared" si="119"/>
        <v>0.10071942446043169</v>
      </c>
      <c r="I77" s="47">
        <f>+IFERROR(I76/H76-1,"nm")</f>
        <v>0.28758169934640532</v>
      </c>
      <c r="J77" s="47">
        <f t="shared" ref="J77:N77" si="120">+IFERROR(J76/I76-1,"nm")</f>
        <v>4.899999999999971E-2</v>
      </c>
      <c r="K77" s="47">
        <f t="shared" si="120"/>
        <v>4.8999999999999932E-2</v>
      </c>
      <c r="L77" s="47">
        <f t="shared" si="120"/>
        <v>4.8999999999999932E-2</v>
      </c>
      <c r="M77" s="47">
        <f t="shared" si="120"/>
        <v>4.8999999999999932E-2</v>
      </c>
      <c r="N77" s="47">
        <f t="shared" si="120"/>
        <v>4.899999999999971E-2</v>
      </c>
    </row>
    <row r="78" spans="1:14" x14ac:dyDescent="0.25">
      <c r="A78" s="46" t="s">
        <v>133</v>
      </c>
      <c r="B78" s="47">
        <f>+IFERROR(B76/B$52,"nm")</f>
        <v>0</v>
      </c>
      <c r="C78" s="47">
        <f t="shared" ref="C78:I78" si="121">+IFERROR(C76/C$52,"nm")</f>
        <v>0</v>
      </c>
      <c r="D78" s="47">
        <f t="shared" si="121"/>
        <v>0</v>
      </c>
      <c r="E78" s="47">
        <f t="shared" si="121"/>
        <v>2.5968405107119671E-2</v>
      </c>
      <c r="F78" s="47">
        <f t="shared" si="121"/>
        <v>2.3746432939258051E-2</v>
      </c>
      <c r="G78" s="47">
        <f t="shared" si="121"/>
        <v>1.4871081630469669E-2</v>
      </c>
      <c r="H78" s="47">
        <f t="shared" si="121"/>
        <v>1.3355446927374302E-2</v>
      </c>
      <c r="I78" s="47">
        <f t="shared" si="121"/>
        <v>1.5786521355877874E-2</v>
      </c>
      <c r="J78" s="49">
        <f>+I78</f>
        <v>1.5786521355877874E-2</v>
      </c>
      <c r="K78" s="49">
        <f t="shared" ref="K78:N78" si="122">+J78</f>
        <v>1.5786521355877874E-2</v>
      </c>
      <c r="L78" s="49">
        <f t="shared" si="122"/>
        <v>1.5786521355877874E-2</v>
      </c>
      <c r="M78" s="49">
        <f t="shared" si="122"/>
        <v>1.5786521355877874E-2</v>
      </c>
      <c r="N78" s="49">
        <f t="shared" si="122"/>
        <v>1.5786521355877874E-2</v>
      </c>
    </row>
    <row r="79" spans="1:14" x14ac:dyDescent="0.25">
      <c r="A79" s="9" t="s">
        <v>143</v>
      </c>
      <c r="B79" s="9">
        <f>Historicals!B151</f>
        <v>498</v>
      </c>
      <c r="C79" s="9">
        <f>Historicals!C151</f>
        <v>639</v>
      </c>
      <c r="D79" s="9">
        <f>Historicals!D151</f>
        <v>709</v>
      </c>
      <c r="E79" s="9">
        <f>Historicals!E151</f>
        <v>849</v>
      </c>
      <c r="F79" s="9">
        <f>Historicals!F151</f>
        <v>929</v>
      </c>
      <c r="G79" s="9">
        <f>Historicals!G151</f>
        <v>885</v>
      </c>
      <c r="H79" s="9">
        <f>Historicals!H151</f>
        <v>982</v>
      </c>
      <c r="I79" s="9">
        <f>Historicals!I151</f>
        <v>920</v>
      </c>
      <c r="J79" s="48">
        <f>+J52*J81</f>
        <v>965.08</v>
      </c>
      <c r="K79" s="48">
        <f t="shared" ref="K79:N79" si="123">+K52*K81</f>
        <v>1012.3689199999999</v>
      </c>
      <c r="L79" s="48">
        <f t="shared" si="123"/>
        <v>1061.9749970799999</v>
      </c>
      <c r="M79" s="48">
        <f t="shared" si="123"/>
        <v>1114.0117719369198</v>
      </c>
      <c r="N79" s="48">
        <f t="shared" si="123"/>
        <v>1168.5983487618289</v>
      </c>
    </row>
    <row r="80" spans="1:14" x14ac:dyDescent="0.25">
      <c r="A80" s="46" t="s">
        <v>129</v>
      </c>
      <c r="B80" s="47" t="str">
        <f t="shared" ref="B80:H80" si="124">+IFERROR(B79/A79-1,"nm")</f>
        <v>nm</v>
      </c>
      <c r="C80" s="47">
        <f t="shared" si="124"/>
        <v>0.2831325301204819</v>
      </c>
      <c r="D80" s="47">
        <f t="shared" si="124"/>
        <v>0.10954616588419408</v>
      </c>
      <c r="E80" s="47">
        <f t="shared" si="124"/>
        <v>0.19746121297602248</v>
      </c>
      <c r="F80" s="47">
        <f t="shared" si="124"/>
        <v>9.4228504122497059E-2</v>
      </c>
      <c r="G80" s="47">
        <f t="shared" si="124"/>
        <v>-4.7362755651237931E-2</v>
      </c>
      <c r="H80" s="47">
        <f t="shared" si="124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25">+K81+K82</f>
        <v>7.37238560782114E-2</v>
      </c>
      <c r="L80" s="47">
        <f t="shared" si="125"/>
        <v>7.37238560782114E-2</v>
      </c>
      <c r="M80" s="47">
        <f t="shared" si="125"/>
        <v>7.37238560782114E-2</v>
      </c>
      <c r="N80" s="47">
        <f t="shared" si="125"/>
        <v>7.37238560782114E-2</v>
      </c>
    </row>
    <row r="81" spans="1:14" x14ac:dyDescent="0.25">
      <c r="A81" s="46" t="s">
        <v>133</v>
      </c>
      <c r="B81" s="47">
        <f>+IFERROR(B79/B$52,"nm")</f>
        <v>6.9884928431097393E-2</v>
      </c>
      <c r="C81" s="47">
        <f t="shared" ref="C81:I81" si="126">+IFERROR(C79/C$52,"nm")</f>
        <v>8.4434460887949259E-2</v>
      </c>
      <c r="D81" s="47">
        <f t="shared" si="126"/>
        <v>8.8958594730238399E-2</v>
      </c>
      <c r="E81" s="47">
        <f t="shared" si="126"/>
        <v>9.1863233066435832E-2</v>
      </c>
      <c r="F81" s="47">
        <f t="shared" si="126"/>
        <v>9.4679983693436609E-2</v>
      </c>
      <c r="G81" s="47">
        <f t="shared" si="126"/>
        <v>9.4682785920616241E-2</v>
      </c>
      <c r="H81" s="47">
        <f t="shared" si="126"/>
        <v>8.5719273743016758E-2</v>
      </c>
      <c r="I81" s="47">
        <f t="shared" si="126"/>
        <v>7.37238560782114E-2</v>
      </c>
      <c r="J81" s="49">
        <f>+I81</f>
        <v>7.37238560782114E-2</v>
      </c>
      <c r="K81" s="49">
        <f t="shared" ref="K81:N81" si="127">+J81</f>
        <v>7.37238560782114E-2</v>
      </c>
      <c r="L81" s="49">
        <f t="shared" si="127"/>
        <v>7.37238560782114E-2</v>
      </c>
      <c r="M81" s="49">
        <f t="shared" si="127"/>
        <v>7.37238560782114E-2</v>
      </c>
      <c r="N81" s="49">
        <f t="shared" si="127"/>
        <v>7.37238560782114E-2</v>
      </c>
    </row>
    <row r="82" spans="1:14" x14ac:dyDescent="0.25">
      <c r="A82" s="43" t="str">
        <f>[1]Historicals!A120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5">
      <c r="A83" s="9" t="s">
        <v>136</v>
      </c>
      <c r="B83" s="9">
        <f t="shared" ref="B83:I83" si="128">+SUM(B85+B89+B93)</f>
        <v>3067</v>
      </c>
      <c r="C83" s="9">
        <f t="shared" si="128"/>
        <v>3785</v>
      </c>
      <c r="D83" s="9">
        <f t="shared" si="128"/>
        <v>4237</v>
      </c>
      <c r="E83" s="9">
        <f t="shared" si="128"/>
        <v>5134</v>
      </c>
      <c r="F83" s="9">
        <f t="shared" si="128"/>
        <v>6208</v>
      </c>
      <c r="G83" s="9">
        <f t="shared" si="128"/>
        <v>6679</v>
      </c>
      <c r="H83" s="9">
        <f t="shared" si="128"/>
        <v>8290</v>
      </c>
      <c r="I83" s="9">
        <f t="shared" si="128"/>
        <v>7547</v>
      </c>
      <c r="J83" s="9">
        <f>I83*(1+J84)</f>
        <v>7916.8029999999999</v>
      </c>
      <c r="K83" s="9">
        <f t="shared" ref="K83:N83" si="129">J83*(1+K84)</f>
        <v>8304.7263469999998</v>
      </c>
      <c r="L83" s="9">
        <f t="shared" si="129"/>
        <v>8711.6579380029998</v>
      </c>
      <c r="M83" s="9">
        <f t="shared" si="129"/>
        <v>9138.5291769651467</v>
      </c>
      <c r="N83" s="9">
        <f t="shared" si="129"/>
        <v>9586.3171066364375</v>
      </c>
    </row>
    <row r="84" spans="1:14" x14ac:dyDescent="0.25">
      <c r="A84" s="44" t="s">
        <v>129</v>
      </c>
      <c r="B84" s="47" t="str">
        <f t="shared" ref="B84:H84" si="130">+IFERROR(B83/A83-1,"nm")</f>
        <v>nm</v>
      </c>
      <c r="C84" s="47">
        <f t="shared" si="130"/>
        <v>0.23410498858819695</v>
      </c>
      <c r="D84" s="47">
        <f t="shared" si="130"/>
        <v>0.11941875825627468</v>
      </c>
      <c r="E84" s="47">
        <f t="shared" si="130"/>
        <v>0.21170639603493036</v>
      </c>
      <c r="F84" s="47">
        <f t="shared" si="130"/>
        <v>0.20919361121932223</v>
      </c>
      <c r="G84" s="47">
        <f t="shared" si="130"/>
        <v>7.5869845360824639E-2</v>
      </c>
      <c r="H84" s="47">
        <f t="shared" si="130"/>
        <v>0.24120377301991325</v>
      </c>
      <c r="I84" s="47">
        <f>+IFERROR(I83/H83-1,"nm")</f>
        <v>-8.9626055488540413E-2</v>
      </c>
      <c r="J84" s="47">
        <v>4.9000000000000002E-2</v>
      </c>
      <c r="K84" s="47">
        <v>4.9000000000000002E-2</v>
      </c>
      <c r="L84" s="47">
        <v>4.9000000000000002E-2</v>
      </c>
      <c r="M84" s="47">
        <v>4.9000000000000002E-2</v>
      </c>
      <c r="N84" s="47">
        <v>4.9000000000000002E-2</v>
      </c>
    </row>
    <row r="85" spans="1:14" x14ac:dyDescent="0.25">
      <c r="A85" s="45" t="s">
        <v>113</v>
      </c>
      <c r="B85" s="3">
        <f>Historicals!B121</f>
        <v>2147</v>
      </c>
      <c r="C85" s="3">
        <f>Historicals!C121</f>
        <v>2650</v>
      </c>
      <c r="D85" s="3">
        <f>Historicals!D121</f>
        <v>2965</v>
      </c>
      <c r="E85" s="3">
        <f>Historicals!E121</f>
        <v>3590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5681.384</v>
      </c>
      <c r="K85" s="3">
        <f t="shared" ref="K85:N85" si="131">+J85*(1+K86)</f>
        <v>5959.7718159999995</v>
      </c>
      <c r="L85" s="3">
        <f t="shared" si="131"/>
        <v>6251.8006349839989</v>
      </c>
      <c r="M85" s="3">
        <f t="shared" si="131"/>
        <v>6558.1388660982147</v>
      </c>
      <c r="N85" s="3">
        <f t="shared" si="131"/>
        <v>6879.487670537027</v>
      </c>
    </row>
    <row r="86" spans="1:14" x14ac:dyDescent="0.25">
      <c r="A86" s="44" t="s">
        <v>129</v>
      </c>
      <c r="B86" s="47" t="str">
        <f t="shared" ref="B86:H86" si="132">+IFERROR(B85/A85-1,"nm")</f>
        <v>nm</v>
      </c>
      <c r="C86" s="47">
        <f t="shared" si="132"/>
        <v>0.23428039124359579</v>
      </c>
      <c r="D86" s="47">
        <f t="shared" si="132"/>
        <v>0.11886792452830197</v>
      </c>
      <c r="E86" s="47">
        <f t="shared" si="132"/>
        <v>0.21079258010118052</v>
      </c>
      <c r="F86" s="47">
        <f t="shared" si="132"/>
        <v>0.18718662952646237</v>
      </c>
      <c r="G86" s="47">
        <f t="shared" si="132"/>
        <v>8.7517597372125833E-2</v>
      </c>
      <c r="H86" s="47">
        <f t="shared" si="132"/>
        <v>0.24012944983818763</v>
      </c>
      <c r="I86" s="47">
        <f>+IFERROR(I85/H85-1,"nm")</f>
        <v>-5.7759220598469052E-2</v>
      </c>
      <c r="J86" s="49">
        <f>+J87+J88</f>
        <v>4.9000000000000002E-2</v>
      </c>
      <c r="K86" s="49">
        <f t="shared" ref="K86:N86" si="133">+K87+K88</f>
        <v>4.9000000000000002E-2</v>
      </c>
      <c r="L86" s="49">
        <f t="shared" si="133"/>
        <v>4.9000000000000002E-2</v>
      </c>
      <c r="M86" s="49">
        <f t="shared" si="133"/>
        <v>4.9000000000000002E-2</v>
      </c>
      <c r="N86" s="49">
        <f t="shared" si="133"/>
        <v>4.9000000000000002E-2</v>
      </c>
    </row>
    <row r="87" spans="1:14" x14ac:dyDescent="0.25">
      <c r="A87" s="44" t="s">
        <v>137</v>
      </c>
      <c r="B87" s="47">
        <f>Historicals!B193</f>
        <v>0</v>
      </c>
      <c r="C87" s="47">
        <f>Historicals!C193</f>
        <v>0.23428039124359579</v>
      </c>
      <c r="D87" s="47">
        <f>Historicals!D193</f>
        <v>0.11886792452830197</v>
      </c>
      <c r="E87" s="47">
        <f>Historicals!E193</f>
        <v>0.21079258010118052</v>
      </c>
      <c r="F87" s="47">
        <f>Historicals!F193</f>
        <v>0.18718662952646237</v>
      </c>
      <c r="G87" s="47">
        <f>Historicals!G193</f>
        <v>8.7517597372125833E-2</v>
      </c>
      <c r="H87" s="47">
        <f>Historicals!H193</f>
        <v>0.24012944983818763</v>
      </c>
      <c r="I87" s="47">
        <f>Historicals!I193</f>
        <v>-0.1</v>
      </c>
      <c r="J87" s="56">
        <v>4.9000000000000002E-2</v>
      </c>
      <c r="K87" s="56">
        <v>4.9000000000000002E-2</v>
      </c>
      <c r="L87" s="56">
        <v>4.9000000000000002E-2</v>
      </c>
      <c r="M87" s="56">
        <v>4.9000000000000002E-2</v>
      </c>
      <c r="N87" s="56">
        <v>4.9000000000000002E-2</v>
      </c>
    </row>
    <row r="88" spans="1:14" x14ac:dyDescent="0.25">
      <c r="A88" s="44" t="s">
        <v>138</v>
      </c>
      <c r="B88" s="47" t="str">
        <f t="shared" ref="B88:H88" si="134">+IFERROR(B86-B87,"nm")</f>
        <v>nm</v>
      </c>
      <c r="C88" s="47">
        <f t="shared" si="134"/>
        <v>0</v>
      </c>
      <c r="D88" s="47">
        <f t="shared" si="134"/>
        <v>0</v>
      </c>
      <c r="E88" s="47">
        <f t="shared" si="134"/>
        <v>0</v>
      </c>
      <c r="F88" s="47">
        <f t="shared" si="134"/>
        <v>0</v>
      </c>
      <c r="G88" s="47">
        <f t="shared" si="134"/>
        <v>0</v>
      </c>
      <c r="H88" s="47">
        <f t="shared" si="134"/>
        <v>0</v>
      </c>
      <c r="I88" s="47">
        <f>+IFERROR(I86-I87,"nm")</f>
        <v>4.2240779401530953E-2</v>
      </c>
      <c r="J88" s="49">
        <v>0</v>
      </c>
      <c r="K88" s="49">
        <f t="shared" ref="K87:N88" si="135">+J88</f>
        <v>0</v>
      </c>
      <c r="L88" s="49">
        <f t="shared" si="135"/>
        <v>0</v>
      </c>
      <c r="M88" s="49">
        <f t="shared" si="135"/>
        <v>0</v>
      </c>
      <c r="N88" s="49">
        <f t="shared" si="135"/>
        <v>0</v>
      </c>
    </row>
    <row r="89" spans="1:14" x14ac:dyDescent="0.25">
      <c r="A89" s="45" t="s">
        <v>114</v>
      </c>
      <c r="B89" s="3">
        <f>Historicals!B122</f>
        <v>860</v>
      </c>
      <c r="C89" s="3">
        <f>Historicals!C122</f>
        <v>1054</v>
      </c>
      <c r="D89" s="3">
        <f>Historicals!D122</f>
        <v>1180</v>
      </c>
      <c r="E89" s="3">
        <f>Historicals!E122</f>
        <v>1430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2032.9619999999998</v>
      </c>
      <c r="K89" s="3">
        <f t="shared" ref="K89:N89" si="136">+J89*(1+K90)</f>
        <v>2132.5771379999996</v>
      </c>
      <c r="L89" s="3">
        <f t="shared" si="136"/>
        <v>2237.0734177619993</v>
      </c>
      <c r="M89" s="3">
        <f t="shared" si="136"/>
        <v>2346.6900152323369</v>
      </c>
      <c r="N89" s="3">
        <f t="shared" si="136"/>
        <v>2461.6778259787211</v>
      </c>
    </row>
    <row r="90" spans="1:14" x14ac:dyDescent="0.25">
      <c r="A90" s="44" t="s">
        <v>129</v>
      </c>
      <c r="B90" s="47" t="str">
        <f t="shared" ref="B90:H90" si="137">+IFERROR(B89/A89-1,"nm")</f>
        <v>nm</v>
      </c>
      <c r="C90" s="47">
        <f t="shared" si="137"/>
        <v>0.22558139534883725</v>
      </c>
      <c r="D90" s="47">
        <f t="shared" si="137"/>
        <v>0.11954459203036061</v>
      </c>
      <c r="E90" s="47">
        <f t="shared" si="137"/>
        <v>0.21186440677966112</v>
      </c>
      <c r="F90" s="47">
        <f t="shared" si="137"/>
        <v>0.26433566433566424</v>
      </c>
      <c r="G90" s="47">
        <f t="shared" si="137"/>
        <v>4.8672566371681381E-2</v>
      </c>
      <c r="H90" s="47">
        <f t="shared" si="137"/>
        <v>0.2378691983122363</v>
      </c>
      <c r="I90" s="47">
        <f>+IFERROR(I89/H89-1,"nm")</f>
        <v>-0.17426501917341286</v>
      </c>
      <c r="J90" s="49">
        <f>+J91+J92</f>
        <v>4.9000000000000002E-2</v>
      </c>
      <c r="K90" s="49">
        <f t="shared" ref="K90:N90" si="138">+K91+K92</f>
        <v>4.9000000000000002E-2</v>
      </c>
      <c r="L90" s="49">
        <f t="shared" si="138"/>
        <v>4.9000000000000002E-2</v>
      </c>
      <c r="M90" s="49">
        <f t="shared" si="138"/>
        <v>4.9000000000000002E-2</v>
      </c>
      <c r="N90" s="49">
        <f t="shared" si="138"/>
        <v>4.9000000000000002E-2</v>
      </c>
    </row>
    <row r="91" spans="1:14" x14ac:dyDescent="0.25">
      <c r="A91" s="44" t="s">
        <v>137</v>
      </c>
      <c r="B91" s="47">
        <f>Historicals!B194</f>
        <v>0</v>
      </c>
      <c r="C91" s="47">
        <f>Historicals!C194</f>
        <v>0.22558139534883725</v>
      </c>
      <c r="D91" s="47">
        <f>Historicals!D194</f>
        <v>0.11954459203036061</v>
      </c>
      <c r="E91" s="47">
        <f>Historicals!E194</f>
        <v>0.21186440677966112</v>
      </c>
      <c r="F91" s="47">
        <f>Historicals!F194</f>
        <v>0.26433566433566424</v>
      </c>
      <c r="G91" s="47">
        <f>Historicals!G194</f>
        <v>4.8672566371681381E-2</v>
      </c>
      <c r="H91" s="47">
        <f>Historicals!H194</f>
        <v>0.2378691983122363</v>
      </c>
      <c r="I91" s="47">
        <f>Historicals!I194</f>
        <v>-0.21</v>
      </c>
      <c r="J91" s="56">
        <v>4.9000000000000002E-2</v>
      </c>
      <c r="K91" s="56">
        <v>4.9000000000000002E-2</v>
      </c>
      <c r="L91" s="56">
        <v>4.9000000000000002E-2</v>
      </c>
      <c r="M91" s="56">
        <v>4.9000000000000002E-2</v>
      </c>
      <c r="N91" s="56">
        <v>4.9000000000000002E-2</v>
      </c>
    </row>
    <row r="92" spans="1:14" x14ac:dyDescent="0.25">
      <c r="A92" s="44" t="s">
        <v>138</v>
      </c>
      <c r="B92" s="47" t="str">
        <f t="shared" ref="B92:H92" si="139">+IFERROR(B90-B91,"nm")</f>
        <v>nm</v>
      </c>
      <c r="C92" s="47">
        <f t="shared" si="139"/>
        <v>0</v>
      </c>
      <c r="D92" s="47">
        <f t="shared" si="139"/>
        <v>0</v>
      </c>
      <c r="E92" s="47">
        <f t="shared" si="139"/>
        <v>0</v>
      </c>
      <c r="F92" s="47">
        <f t="shared" si="139"/>
        <v>0</v>
      </c>
      <c r="G92" s="47">
        <f t="shared" si="139"/>
        <v>0</v>
      </c>
      <c r="H92" s="47">
        <f t="shared" si="139"/>
        <v>0</v>
      </c>
      <c r="I92" s="47">
        <f>+IFERROR(I90-I91,"nm")</f>
        <v>3.5734980826587132E-2</v>
      </c>
      <c r="J92" s="49">
        <v>0</v>
      </c>
      <c r="K92" s="49">
        <f t="shared" ref="K91:N92" si="140">+J92</f>
        <v>0</v>
      </c>
      <c r="L92" s="49">
        <f t="shared" si="140"/>
        <v>0</v>
      </c>
      <c r="M92" s="49">
        <f t="shared" si="140"/>
        <v>0</v>
      </c>
      <c r="N92" s="49">
        <f t="shared" si="140"/>
        <v>0</v>
      </c>
    </row>
    <row r="93" spans="1:14" x14ac:dyDescent="0.25">
      <c r="A93" s="45" t="s">
        <v>115</v>
      </c>
      <c r="B93" s="3">
        <f>Historicals!B123</f>
        <v>60</v>
      </c>
      <c r="C93" s="3">
        <f>Historicals!C123</f>
        <v>81</v>
      </c>
      <c r="D93" s="3">
        <f>Historicals!D123</f>
        <v>92</v>
      </c>
      <c r="E93" s="3">
        <f>Historicals!E123</f>
        <v>114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202.45699999999999</v>
      </c>
      <c r="K93" s="3">
        <f t="shared" ref="K93:N93" si="141">+J93*(1+K94)</f>
        <v>212.37739299999998</v>
      </c>
      <c r="L93" s="3">
        <f t="shared" si="141"/>
        <v>222.78388525699998</v>
      </c>
      <c r="M93" s="3">
        <f t="shared" si="141"/>
        <v>233.70029563459298</v>
      </c>
      <c r="N93" s="3">
        <f t="shared" si="141"/>
        <v>245.15161012068802</v>
      </c>
    </row>
    <row r="94" spans="1:14" x14ac:dyDescent="0.25">
      <c r="A94" s="44" t="s">
        <v>129</v>
      </c>
      <c r="B94" s="47" t="str">
        <f t="shared" ref="B94:H94" si="142">+IFERROR(B93/A93-1,"nm")</f>
        <v>nm</v>
      </c>
      <c r="C94" s="47">
        <f t="shared" si="142"/>
        <v>0.35000000000000009</v>
      </c>
      <c r="D94" s="47">
        <f t="shared" si="142"/>
        <v>0.13580246913580241</v>
      </c>
      <c r="E94" s="47">
        <f t="shared" si="142"/>
        <v>0.23913043478260865</v>
      </c>
      <c r="F94" s="47">
        <f t="shared" si="142"/>
        <v>0.21052631578947367</v>
      </c>
      <c r="G94" s="47">
        <f t="shared" si="142"/>
        <v>7.2463768115942129E-2</v>
      </c>
      <c r="H94" s="47">
        <f t="shared" si="142"/>
        <v>0.31756756756756754</v>
      </c>
      <c r="I94" s="47">
        <f>+IFERROR(I93/H93-1,"nm")</f>
        <v>-1.025641025641022E-2</v>
      </c>
      <c r="J94" s="49">
        <f>+J95+J96</f>
        <v>4.9000000000000002E-2</v>
      </c>
      <c r="K94" s="49">
        <f t="shared" ref="K94:N94" si="143">+K95+K96</f>
        <v>4.9000000000000002E-2</v>
      </c>
      <c r="L94" s="49">
        <f t="shared" si="143"/>
        <v>4.9000000000000002E-2</v>
      </c>
      <c r="M94" s="49">
        <f t="shared" si="143"/>
        <v>4.9000000000000002E-2</v>
      </c>
      <c r="N94" s="49">
        <f t="shared" si="143"/>
        <v>4.9000000000000002E-2</v>
      </c>
    </row>
    <row r="95" spans="1:14" x14ac:dyDescent="0.25">
      <c r="A95" s="44" t="s">
        <v>137</v>
      </c>
      <c r="B95" s="47">
        <f>Historicals!B195</f>
        <v>0</v>
      </c>
      <c r="C95" s="47">
        <f>Historicals!C195</f>
        <v>0.35000000000000009</v>
      </c>
      <c r="D95" s="47">
        <f>Historicals!D195</f>
        <v>0.13580246913580241</v>
      </c>
      <c r="E95" s="47">
        <f>Historicals!E195</f>
        <v>0.23913043478260865</v>
      </c>
      <c r="F95" s="47">
        <f>Historicals!F195</f>
        <v>0.21052631578947367</v>
      </c>
      <c r="G95" s="47">
        <f>Historicals!G195</f>
        <v>7.2463768115942129E-2</v>
      </c>
      <c r="H95" s="47">
        <f>Historicals!H195</f>
        <v>0.31756756756756754</v>
      </c>
      <c r="I95" s="47">
        <f>Historicals!I195</f>
        <v>-0.06</v>
      </c>
      <c r="J95" s="56">
        <v>4.9000000000000002E-2</v>
      </c>
      <c r="K95" s="56">
        <v>4.9000000000000002E-2</v>
      </c>
      <c r="L95" s="56">
        <v>4.9000000000000002E-2</v>
      </c>
      <c r="M95" s="56">
        <v>4.9000000000000002E-2</v>
      </c>
      <c r="N95" s="56">
        <v>4.9000000000000002E-2</v>
      </c>
    </row>
    <row r="96" spans="1:14" x14ac:dyDescent="0.25">
      <c r="A96" s="44" t="s">
        <v>138</v>
      </c>
      <c r="B96" s="47" t="str">
        <f t="shared" ref="B96:H96" si="144">+IFERROR(B94-B95,"nm")</f>
        <v>nm</v>
      </c>
      <c r="C96" s="47">
        <f t="shared" si="144"/>
        <v>0</v>
      </c>
      <c r="D96" s="47">
        <f t="shared" si="144"/>
        <v>0</v>
      </c>
      <c r="E96" s="47">
        <f t="shared" si="144"/>
        <v>0</v>
      </c>
      <c r="F96" s="47">
        <f t="shared" si="144"/>
        <v>0</v>
      </c>
      <c r="G96" s="47">
        <f t="shared" si="144"/>
        <v>0</v>
      </c>
      <c r="H96" s="47">
        <f t="shared" si="144"/>
        <v>0</v>
      </c>
      <c r="I96" s="47">
        <f>+IFERROR(I94-I95,"nm")</f>
        <v>4.9743589743589778E-2</v>
      </c>
      <c r="J96" s="49">
        <v>0</v>
      </c>
      <c r="K96" s="49">
        <f t="shared" ref="K95:N96" si="145">+J96</f>
        <v>0</v>
      </c>
      <c r="L96" s="49">
        <f t="shared" si="145"/>
        <v>0</v>
      </c>
      <c r="M96" s="49">
        <f t="shared" si="145"/>
        <v>0</v>
      </c>
      <c r="N96" s="49">
        <f t="shared" si="145"/>
        <v>0</v>
      </c>
    </row>
    <row r="97" spans="1:14" x14ac:dyDescent="0.25">
      <c r="A97" s="9" t="s">
        <v>130</v>
      </c>
      <c r="B97" s="48">
        <f t="shared" ref="B97:H97" si="146">+B104+B100</f>
        <v>1039</v>
      </c>
      <c r="C97" s="48">
        <f t="shared" si="146"/>
        <v>1420</v>
      </c>
      <c r="D97" s="48">
        <f t="shared" si="146"/>
        <v>1561</v>
      </c>
      <c r="E97" s="48">
        <f t="shared" si="146"/>
        <v>1863</v>
      </c>
      <c r="F97" s="48">
        <f t="shared" si="146"/>
        <v>2426</v>
      </c>
      <c r="G97" s="48">
        <f t="shared" si="146"/>
        <v>2534</v>
      </c>
      <c r="H97" s="48">
        <f t="shared" si="146"/>
        <v>3289</v>
      </c>
      <c r="I97" s="48">
        <f>+I104+I100</f>
        <v>2406</v>
      </c>
      <c r="J97" s="48">
        <f>+J83*J99</f>
        <v>2523.8939999999998</v>
      </c>
      <c r="K97" s="48">
        <f t="shared" ref="K97:N97" si="147">+K83*K99</f>
        <v>2647.5648059999999</v>
      </c>
      <c r="L97" s="48">
        <f t="shared" si="147"/>
        <v>2777.2954814939999</v>
      </c>
      <c r="M97" s="48">
        <f t="shared" si="147"/>
        <v>2913.3829600872059</v>
      </c>
      <c r="N97" s="48">
        <f t="shared" si="147"/>
        <v>3056.1387251314782</v>
      </c>
    </row>
    <row r="98" spans="1:14" x14ac:dyDescent="0.25">
      <c r="A98" s="46" t="s">
        <v>129</v>
      </c>
      <c r="B98" s="47" t="str">
        <f t="shared" ref="B98:H98" si="148">+IFERROR(B97/A97-1,"nm")</f>
        <v>nm</v>
      </c>
      <c r="C98" s="47">
        <f t="shared" si="148"/>
        <v>0.36669874879692022</v>
      </c>
      <c r="D98" s="47">
        <f t="shared" si="148"/>
        <v>9.9295774647887303E-2</v>
      </c>
      <c r="E98" s="47">
        <f t="shared" si="148"/>
        <v>0.19346572709801402</v>
      </c>
      <c r="F98" s="47">
        <f t="shared" si="148"/>
        <v>0.3022007514761138</v>
      </c>
      <c r="G98" s="47">
        <f t="shared" si="148"/>
        <v>4.4517724649629109E-2</v>
      </c>
      <c r="H98" s="47">
        <f t="shared" si="148"/>
        <v>0.29794790844514596</v>
      </c>
      <c r="I98" s="47">
        <f>+IFERROR(I97/H97-1,"nm")</f>
        <v>-0.26847065977500761</v>
      </c>
      <c r="J98" s="47">
        <f t="shared" ref="J98:N98" si="149">+IFERROR(J97/I97-1,"nm")</f>
        <v>4.8999999999999932E-2</v>
      </c>
      <c r="K98" s="47">
        <f t="shared" si="149"/>
        <v>4.8999999999999932E-2</v>
      </c>
      <c r="L98" s="47">
        <f t="shared" si="149"/>
        <v>4.8999999999999932E-2</v>
      </c>
      <c r="M98" s="47">
        <f t="shared" si="149"/>
        <v>4.8999999999999932E-2</v>
      </c>
      <c r="N98" s="47">
        <f t="shared" si="149"/>
        <v>4.899999999999971E-2</v>
      </c>
    </row>
    <row r="99" spans="1:14" x14ac:dyDescent="0.25">
      <c r="A99" s="46" t="s">
        <v>131</v>
      </c>
      <c r="B99" s="47">
        <f>+IFERROR(B97/B$83,"nm")</f>
        <v>0.33876752526899251</v>
      </c>
      <c r="C99" s="47">
        <f t="shared" ref="C99:I99" si="150">+IFERROR(C97/C$83,"nm")</f>
        <v>0.37516512549537651</v>
      </c>
      <c r="D99" s="47">
        <f t="shared" si="150"/>
        <v>0.36842105263157893</v>
      </c>
      <c r="E99" s="47">
        <f t="shared" si="150"/>
        <v>0.36287495130502534</v>
      </c>
      <c r="F99" s="47">
        <f t="shared" si="150"/>
        <v>0.3907860824742268</v>
      </c>
      <c r="G99" s="47">
        <f t="shared" si="150"/>
        <v>0.37939811349004343</v>
      </c>
      <c r="H99" s="47">
        <f t="shared" si="150"/>
        <v>0.39674306393244874</v>
      </c>
      <c r="I99" s="47">
        <f t="shared" si="150"/>
        <v>0.31880217304889358</v>
      </c>
      <c r="J99" s="49">
        <f>+I99</f>
        <v>0.31880217304889358</v>
      </c>
      <c r="K99" s="49">
        <f t="shared" ref="K99:N99" si="151">+J99</f>
        <v>0.31880217304889358</v>
      </c>
      <c r="L99" s="49">
        <f t="shared" si="151"/>
        <v>0.31880217304889358</v>
      </c>
      <c r="M99" s="49">
        <f t="shared" si="151"/>
        <v>0.31880217304889358</v>
      </c>
      <c r="N99" s="49">
        <f t="shared" si="151"/>
        <v>0.31880217304889358</v>
      </c>
    </row>
    <row r="100" spans="1:14" x14ac:dyDescent="0.25">
      <c r="A100" s="9" t="s">
        <v>132</v>
      </c>
      <c r="B100" s="9">
        <f>Historicals!B174</f>
        <v>46</v>
      </c>
      <c r="C100" s="9">
        <f>Historicals!C174</f>
        <v>48</v>
      </c>
      <c r="D100" s="9">
        <f>Historicals!D174</f>
        <v>54</v>
      </c>
      <c r="E100" s="9">
        <f>Historicals!E174</f>
        <v>56</v>
      </c>
      <c r="F100" s="9">
        <f>Historicals!F174</f>
        <v>50</v>
      </c>
      <c r="G100" s="9">
        <f>Historicals!G174</f>
        <v>44</v>
      </c>
      <c r="H100" s="9">
        <f>Historicals!H174</f>
        <v>46</v>
      </c>
      <c r="I100" s="9">
        <f>Historicals!I174</f>
        <v>41</v>
      </c>
      <c r="J100" s="48">
        <f>+J103*J110</f>
        <v>43.009</v>
      </c>
      <c r="K100" s="48">
        <f t="shared" ref="K100:N100" si="152">+K103*K110</f>
        <v>45.116440999999995</v>
      </c>
      <c r="L100" s="48">
        <f t="shared" si="152"/>
        <v>47.327146608999996</v>
      </c>
      <c r="M100" s="48">
        <f t="shared" si="152"/>
        <v>49.646176792840997</v>
      </c>
      <c r="N100" s="48">
        <f t="shared" si="152"/>
        <v>52.078839455690193</v>
      </c>
    </row>
    <row r="101" spans="1:14" x14ac:dyDescent="0.25">
      <c r="A101" s="46" t="s">
        <v>129</v>
      </c>
      <c r="B101" s="47" t="str">
        <f t="shared" ref="B101:H101" si="153">+IFERROR(B100/A100-1,"nm")</f>
        <v>nm</v>
      </c>
      <c r="C101" s="47">
        <f t="shared" si="153"/>
        <v>4.3478260869565188E-2</v>
      </c>
      <c r="D101" s="47">
        <f t="shared" si="153"/>
        <v>0.125</v>
      </c>
      <c r="E101" s="47">
        <f t="shared" si="153"/>
        <v>3.7037037037036979E-2</v>
      </c>
      <c r="F101" s="47">
        <f t="shared" si="153"/>
        <v>-0.1071428571428571</v>
      </c>
      <c r="G101" s="47">
        <f t="shared" si="153"/>
        <v>-0.12</v>
      </c>
      <c r="H101" s="47">
        <f t="shared" si="153"/>
        <v>4.5454545454545414E-2</v>
      </c>
      <c r="I101" s="47">
        <f>+IFERROR(I100/H100-1,"nm")</f>
        <v>-0.10869565217391308</v>
      </c>
      <c r="J101" s="47">
        <f t="shared" ref="J101:N101" si="154">+IFERROR(J100/I100-1,"nm")</f>
        <v>4.8999999999999932E-2</v>
      </c>
      <c r="K101" s="47">
        <f t="shared" si="154"/>
        <v>4.8999999999999932E-2</v>
      </c>
      <c r="L101" s="47">
        <f t="shared" si="154"/>
        <v>4.8999999999999932E-2</v>
      </c>
      <c r="M101" s="47">
        <f t="shared" si="154"/>
        <v>4.8999999999999932E-2</v>
      </c>
      <c r="N101" s="47">
        <f t="shared" si="154"/>
        <v>4.899999999999971E-2</v>
      </c>
    </row>
    <row r="102" spans="1:14" x14ac:dyDescent="0.25">
      <c r="A102" s="46" t="s">
        <v>133</v>
      </c>
      <c r="B102" s="47">
        <f>+IFERROR(B100/B$83,"nm")</f>
        <v>1.4998369742419302E-2</v>
      </c>
      <c r="C102" s="47">
        <f t="shared" ref="C102:I102" si="155">+IFERROR(C100/C$83,"nm")</f>
        <v>1.2681638044914135E-2</v>
      </c>
      <c r="D102" s="47">
        <f t="shared" si="155"/>
        <v>1.2744866650932263E-2</v>
      </c>
      <c r="E102" s="47">
        <f t="shared" si="155"/>
        <v>1.090767432800935E-2</v>
      </c>
      <c r="F102" s="47">
        <f t="shared" si="155"/>
        <v>8.0541237113402053E-3</v>
      </c>
      <c r="G102" s="47">
        <f t="shared" si="155"/>
        <v>6.5878125467884411E-3</v>
      </c>
      <c r="H102" s="47">
        <f t="shared" si="155"/>
        <v>5.5488540410132689E-3</v>
      </c>
      <c r="I102" s="47">
        <f t="shared" si="155"/>
        <v>5.4326222340002651E-3</v>
      </c>
      <c r="J102" s="47">
        <f t="shared" ref="J102:N102" si="156">+IFERROR(J100/J$21,"nm")</f>
        <v>2.2339671988230807E-3</v>
      </c>
      <c r="K102" s="47">
        <f t="shared" si="156"/>
        <v>2.2339671988230807E-3</v>
      </c>
      <c r="L102" s="47">
        <f t="shared" si="156"/>
        <v>2.2339671988230812E-3</v>
      </c>
      <c r="M102" s="47">
        <f t="shared" si="156"/>
        <v>2.2339671988230816E-3</v>
      </c>
      <c r="N102" s="47">
        <f t="shared" si="156"/>
        <v>2.2339671988230812E-3</v>
      </c>
    </row>
    <row r="103" spans="1:14" x14ac:dyDescent="0.25">
      <c r="A103" s="46" t="s">
        <v>142</v>
      </c>
      <c r="B103" s="47">
        <f t="shared" ref="B103:H103" si="157">+IFERROR(B100/B110,"nm")</f>
        <v>0.18110236220472442</v>
      </c>
      <c r="C103" s="47">
        <f t="shared" si="157"/>
        <v>0.20512820512820512</v>
      </c>
      <c r="D103" s="47">
        <f t="shared" si="157"/>
        <v>0.24</v>
      </c>
      <c r="E103" s="47">
        <f t="shared" si="157"/>
        <v>0.21875</v>
      </c>
      <c r="F103" s="47">
        <f t="shared" si="157"/>
        <v>0.2109704641350211</v>
      </c>
      <c r="G103" s="47">
        <f t="shared" si="157"/>
        <v>0.20560747663551401</v>
      </c>
      <c r="H103" s="47">
        <f t="shared" si="157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58">+J103</f>
        <v>0.13531353135313531</v>
      </c>
      <c r="L103" s="49">
        <f t="shared" si="158"/>
        <v>0.13531353135313531</v>
      </c>
      <c r="M103" s="49">
        <f t="shared" si="158"/>
        <v>0.13531353135313531</v>
      </c>
      <c r="N103" s="49">
        <f t="shared" si="158"/>
        <v>0.13531353135313531</v>
      </c>
    </row>
    <row r="104" spans="1:14" x14ac:dyDescent="0.25">
      <c r="A104" s="9" t="s">
        <v>134</v>
      </c>
      <c r="B104" s="9">
        <f>Historicals!B141</f>
        <v>993</v>
      </c>
      <c r="C104" s="9">
        <f>Historicals!C141</f>
        <v>1372</v>
      </c>
      <c r="D104" s="9">
        <f>Historicals!D141</f>
        <v>1507</v>
      </c>
      <c r="E104" s="9">
        <f>Historicals!E141</f>
        <v>1807</v>
      </c>
      <c r="F104" s="9">
        <f>Historicals!F141</f>
        <v>2376</v>
      </c>
      <c r="G104" s="9">
        <f>Historicals!G141</f>
        <v>2490</v>
      </c>
      <c r="H104" s="9">
        <f>Historicals!H141</f>
        <v>3243</v>
      </c>
      <c r="I104" s="9">
        <f>Historicals!I141</f>
        <v>2365</v>
      </c>
      <c r="J104" s="9">
        <f>+J97-J100</f>
        <v>2480.8849999999998</v>
      </c>
      <c r="K104" s="9">
        <f t="shared" ref="K104:N104" si="159">+K97-K100</f>
        <v>2602.4483649999997</v>
      </c>
      <c r="L104" s="9">
        <f t="shared" si="159"/>
        <v>2729.9683348849999</v>
      </c>
      <c r="M104" s="9">
        <f t="shared" si="159"/>
        <v>2863.7367832943651</v>
      </c>
      <c r="N104" s="9">
        <f t="shared" si="159"/>
        <v>3004.0598856757879</v>
      </c>
    </row>
    <row r="105" spans="1:14" x14ac:dyDescent="0.25">
      <c r="A105" s="46" t="s">
        <v>129</v>
      </c>
      <c r="B105" s="47" t="str">
        <f t="shared" ref="B105:H105" si="160">+IFERROR(B104/A104-1,"nm")</f>
        <v>nm</v>
      </c>
      <c r="C105" s="47">
        <f t="shared" si="160"/>
        <v>0.38167170191339372</v>
      </c>
      <c r="D105" s="47">
        <f t="shared" si="160"/>
        <v>9.8396501457725938E-2</v>
      </c>
      <c r="E105" s="47">
        <f t="shared" si="160"/>
        <v>0.19907100199071004</v>
      </c>
      <c r="F105" s="47">
        <f t="shared" si="160"/>
        <v>0.31488655229662421</v>
      </c>
      <c r="G105" s="47">
        <f t="shared" si="160"/>
        <v>4.7979797979798011E-2</v>
      </c>
      <c r="H105" s="47">
        <f t="shared" si="160"/>
        <v>0.30240963855421676</v>
      </c>
      <c r="I105" s="47">
        <f>+IFERROR(I104/H104-1,"nm")</f>
        <v>-0.27073697193956214</v>
      </c>
      <c r="J105" s="47">
        <f t="shared" ref="J105:N105" si="161">+IFERROR(J104/I104-1,"nm")</f>
        <v>4.8999999999999932E-2</v>
      </c>
      <c r="K105" s="47">
        <f t="shared" si="161"/>
        <v>4.8999999999999932E-2</v>
      </c>
      <c r="L105" s="47">
        <f t="shared" si="161"/>
        <v>4.9000000000000155E-2</v>
      </c>
      <c r="M105" s="47">
        <f t="shared" si="161"/>
        <v>4.9000000000000155E-2</v>
      </c>
      <c r="N105" s="47">
        <f t="shared" si="161"/>
        <v>4.899999999999971E-2</v>
      </c>
    </row>
    <row r="106" spans="1:14" x14ac:dyDescent="0.25">
      <c r="A106" s="46" t="s">
        <v>131</v>
      </c>
      <c r="B106" s="47">
        <f>+IFERROR(B104/B$52,"nm")</f>
        <v>0.13934886331742913</v>
      </c>
      <c r="C106" s="47">
        <f t="shared" ref="C106:I106" si="162">+IFERROR(C104/C$52,"nm")</f>
        <v>0.18128964059196617</v>
      </c>
      <c r="D106" s="47">
        <f t="shared" si="162"/>
        <v>0.1890840652446675</v>
      </c>
      <c r="E106" s="47">
        <f t="shared" si="162"/>
        <v>0.19552045011902186</v>
      </c>
      <c r="F106" s="47">
        <f t="shared" si="162"/>
        <v>0.24215246636771301</v>
      </c>
      <c r="G106" s="47">
        <f t="shared" si="162"/>
        <v>0.26639563496308977</v>
      </c>
      <c r="H106" s="47">
        <f t="shared" si="162"/>
        <v>0.28308310055865921</v>
      </c>
      <c r="I106" s="47">
        <f t="shared" si="162"/>
        <v>0.18951839089670647</v>
      </c>
      <c r="J106" s="47">
        <f t="shared" ref="J106:N106" si="163">+IFERROR(J104/J$21,"nm")</f>
        <v>0.12886176646869721</v>
      </c>
      <c r="K106" s="47">
        <f t="shared" si="163"/>
        <v>0.12886176646869721</v>
      </c>
      <c r="L106" s="47">
        <f t="shared" si="163"/>
        <v>0.12886176646869724</v>
      </c>
      <c r="M106" s="47">
        <f t="shared" si="163"/>
        <v>0.12886176646869726</v>
      </c>
      <c r="N106" s="47">
        <f t="shared" si="163"/>
        <v>0.12886176646869724</v>
      </c>
    </row>
    <row r="107" spans="1:14" x14ac:dyDescent="0.25">
      <c r="A107" s="9" t="s">
        <v>135</v>
      </c>
      <c r="B107" s="9">
        <f>Historicals!B163</f>
        <v>0</v>
      </c>
      <c r="C107" s="9">
        <f>Historicals!C163</f>
        <v>0</v>
      </c>
      <c r="D107" s="9">
        <f>Historicals!D163</f>
        <v>0</v>
      </c>
      <c r="E107" s="9">
        <f>Historicals!E163</f>
        <v>76</v>
      </c>
      <c r="F107" s="9">
        <f>Historicals!F163</f>
        <v>49</v>
      </c>
      <c r="G107" s="9">
        <f>Historicals!G163</f>
        <v>28</v>
      </c>
      <c r="H107" s="9">
        <f>Historicals!H163</f>
        <v>94</v>
      </c>
      <c r="I107" s="9">
        <f>Historicals!I163</f>
        <v>78</v>
      </c>
      <c r="J107" s="48">
        <f>+J83*J109</f>
        <v>81.822000000000003</v>
      </c>
      <c r="K107" s="48">
        <f t="shared" ref="K107:N107" si="164">+K83*K109</f>
        <v>85.831277999999998</v>
      </c>
      <c r="L107" s="48">
        <f t="shared" si="164"/>
        <v>90.037010621999997</v>
      </c>
      <c r="M107" s="48">
        <f t="shared" si="164"/>
        <v>94.448824142477989</v>
      </c>
      <c r="N107" s="48">
        <f t="shared" si="164"/>
        <v>99.076816525459407</v>
      </c>
    </row>
    <row r="108" spans="1:14" x14ac:dyDescent="0.25">
      <c r="A108" s="46" t="s">
        <v>129</v>
      </c>
      <c r="B108" s="47" t="str">
        <f t="shared" ref="B108:H108" si="165">+IFERROR(B107/A107-1,"nm")</f>
        <v>nm</v>
      </c>
      <c r="C108" s="47" t="str">
        <f t="shared" si="165"/>
        <v>nm</v>
      </c>
      <c r="D108" s="47" t="str">
        <f t="shared" si="165"/>
        <v>nm</v>
      </c>
      <c r="E108" s="47" t="str">
        <f t="shared" si="165"/>
        <v>nm</v>
      </c>
      <c r="F108" s="47">
        <f t="shared" si="165"/>
        <v>-0.35526315789473684</v>
      </c>
      <c r="G108" s="47">
        <f t="shared" si="165"/>
        <v>-0.4285714285714286</v>
      </c>
      <c r="H108" s="47">
        <f t="shared" si="165"/>
        <v>2.3571428571428572</v>
      </c>
      <c r="I108" s="47">
        <f>+IFERROR(I107/H107-1,"nm")</f>
        <v>-0.17021276595744683</v>
      </c>
      <c r="J108" s="47">
        <f t="shared" ref="J108:N108" si="166">+IFERROR(J107/I107-1,"nm")</f>
        <v>4.8999999999999932E-2</v>
      </c>
      <c r="K108" s="47">
        <f t="shared" si="166"/>
        <v>4.8999999999999932E-2</v>
      </c>
      <c r="L108" s="47">
        <f t="shared" si="166"/>
        <v>4.8999999999999932E-2</v>
      </c>
      <c r="M108" s="47">
        <f t="shared" si="166"/>
        <v>4.8999999999999932E-2</v>
      </c>
      <c r="N108" s="47">
        <f t="shared" si="166"/>
        <v>4.8999999999999932E-2</v>
      </c>
    </row>
    <row r="109" spans="1:14" x14ac:dyDescent="0.25">
      <c r="A109" s="46" t="s">
        <v>133</v>
      </c>
      <c r="B109" s="47">
        <f>+IFERROR(B107/B$83,"nm")</f>
        <v>0</v>
      </c>
      <c r="C109" s="47">
        <f t="shared" ref="C109:I109" si="167">+IFERROR(C107/C$83,"nm")</f>
        <v>0</v>
      </c>
      <c r="D109" s="47">
        <f t="shared" si="167"/>
        <v>0</v>
      </c>
      <c r="E109" s="47">
        <f t="shared" si="167"/>
        <v>1.4803272302298403E-2</v>
      </c>
      <c r="F109" s="47">
        <f t="shared" si="167"/>
        <v>7.8930412371134018E-3</v>
      </c>
      <c r="G109" s="47">
        <f t="shared" si="167"/>
        <v>4.1922443479562805E-3</v>
      </c>
      <c r="H109" s="47">
        <f t="shared" si="167"/>
        <v>1.1338962605548853E-2</v>
      </c>
      <c r="I109" s="47">
        <f t="shared" si="167"/>
        <v>1.0335232542732211E-2</v>
      </c>
      <c r="J109" s="49">
        <f>+I109</f>
        <v>1.0335232542732211E-2</v>
      </c>
      <c r="K109" s="49">
        <f t="shared" ref="K109:N109" si="168">+J109</f>
        <v>1.0335232542732211E-2</v>
      </c>
      <c r="L109" s="49">
        <f t="shared" si="168"/>
        <v>1.0335232542732211E-2</v>
      </c>
      <c r="M109" s="49">
        <f t="shared" si="168"/>
        <v>1.0335232542732211E-2</v>
      </c>
      <c r="N109" s="49">
        <f t="shared" si="168"/>
        <v>1.0335232542732211E-2</v>
      </c>
    </row>
    <row r="110" spans="1:14" x14ac:dyDescent="0.25">
      <c r="A110" s="9" t="s">
        <v>143</v>
      </c>
      <c r="B110" s="9">
        <f>Historicals!B152</f>
        <v>254</v>
      </c>
      <c r="C110" s="9">
        <f>Historicals!C152</f>
        <v>234</v>
      </c>
      <c r="D110" s="9">
        <f>Historicals!D152</f>
        <v>225</v>
      </c>
      <c r="E110" s="9">
        <f>Historicals!E152</f>
        <v>256</v>
      </c>
      <c r="F110" s="9">
        <f>Historicals!F152</f>
        <v>237</v>
      </c>
      <c r="G110" s="9">
        <f>Historicals!G152</f>
        <v>214</v>
      </c>
      <c r="H110" s="9">
        <f>Historicals!H152</f>
        <v>288</v>
      </c>
      <c r="I110" s="9">
        <f>Historicals!I152</f>
        <v>303</v>
      </c>
      <c r="J110" s="48">
        <f>+J83*J112</f>
        <v>317.84699999999998</v>
      </c>
      <c r="K110" s="48">
        <f t="shared" ref="K110:N110" si="169">+K83*K112</f>
        <v>333.42150299999997</v>
      </c>
      <c r="L110" s="48">
        <f t="shared" si="169"/>
        <v>349.759156647</v>
      </c>
      <c r="M110" s="48">
        <f t="shared" si="169"/>
        <v>366.89735532270299</v>
      </c>
      <c r="N110" s="48">
        <f t="shared" si="169"/>
        <v>384.87532573351535</v>
      </c>
    </row>
    <row r="111" spans="1:14" x14ac:dyDescent="0.25">
      <c r="A111" s="46" t="s">
        <v>129</v>
      </c>
      <c r="B111" s="47" t="str">
        <f t="shared" ref="B111:H111" si="170">+IFERROR(B110/A110-1,"nm")</f>
        <v>nm</v>
      </c>
      <c r="C111" s="47">
        <f t="shared" si="170"/>
        <v>-7.8740157480314932E-2</v>
      </c>
      <c r="D111" s="47">
        <f t="shared" si="170"/>
        <v>-3.8461538461538436E-2</v>
      </c>
      <c r="E111" s="47">
        <f t="shared" si="170"/>
        <v>0.13777777777777778</v>
      </c>
      <c r="F111" s="47">
        <f t="shared" si="170"/>
        <v>-7.421875E-2</v>
      </c>
      <c r="G111" s="47">
        <f t="shared" si="170"/>
        <v>-9.7046413502109741E-2</v>
      </c>
      <c r="H111" s="47">
        <f t="shared" si="170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71">+K112+K113</f>
        <v>4.0148403339075128E-2</v>
      </c>
      <c r="L111" s="47">
        <f t="shared" si="171"/>
        <v>4.0148403339075128E-2</v>
      </c>
      <c r="M111" s="47">
        <f t="shared" si="171"/>
        <v>4.0148403339075128E-2</v>
      </c>
      <c r="N111" s="47">
        <f t="shared" si="171"/>
        <v>4.0148403339075128E-2</v>
      </c>
    </row>
    <row r="112" spans="1:14" x14ac:dyDescent="0.25">
      <c r="A112" s="46" t="s">
        <v>133</v>
      </c>
      <c r="B112" s="47">
        <f>+IFERROR(B110/B$83,"nm")</f>
        <v>8.2817085099445714E-2</v>
      </c>
      <c r="C112" s="47">
        <f t="shared" ref="C112:I112" si="172">+IFERROR(C110/C$83,"nm")</f>
        <v>6.1822985468956405E-2</v>
      </c>
      <c r="D112" s="47">
        <f t="shared" si="172"/>
        <v>5.31036110455511E-2</v>
      </c>
      <c r="E112" s="47">
        <f t="shared" si="172"/>
        <v>4.9863654070899883E-2</v>
      </c>
      <c r="F112" s="47">
        <f t="shared" si="172"/>
        <v>3.817654639175258E-2</v>
      </c>
      <c r="G112" s="47">
        <f t="shared" si="172"/>
        <v>3.2040724659380147E-2</v>
      </c>
      <c r="H112" s="47">
        <f t="shared" si="172"/>
        <v>3.4740651387213509E-2</v>
      </c>
      <c r="I112" s="47">
        <f t="shared" si="172"/>
        <v>4.0148403339075128E-2</v>
      </c>
      <c r="J112" s="49">
        <f>+I112</f>
        <v>4.0148403339075128E-2</v>
      </c>
      <c r="K112" s="49">
        <f t="shared" ref="K112:N112" si="173">+J112</f>
        <v>4.0148403339075128E-2</v>
      </c>
      <c r="L112" s="49">
        <f t="shared" si="173"/>
        <v>4.0148403339075128E-2</v>
      </c>
      <c r="M112" s="49">
        <f t="shared" si="173"/>
        <v>4.0148403339075128E-2</v>
      </c>
      <c r="N112" s="49">
        <f t="shared" si="173"/>
        <v>4.0148403339075128E-2</v>
      </c>
    </row>
    <row r="113" spans="1:14" x14ac:dyDescent="0.25">
      <c r="A113" s="43" t="str">
        <f>[1]Historicals!A124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5">
      <c r="A114" s="9" t="s">
        <v>136</v>
      </c>
      <c r="B114" s="9">
        <f t="shared" ref="B114:I114" si="174">+SUM(B116+B120+B124)</f>
        <v>4653</v>
      </c>
      <c r="C114" s="9">
        <f t="shared" si="174"/>
        <v>4317</v>
      </c>
      <c r="D114" s="9">
        <f t="shared" si="174"/>
        <v>4737</v>
      </c>
      <c r="E114" s="9">
        <f t="shared" si="174"/>
        <v>5166</v>
      </c>
      <c r="F114" s="9">
        <f t="shared" si="174"/>
        <v>5254</v>
      </c>
      <c r="G114" s="9">
        <f t="shared" si="174"/>
        <v>5028</v>
      </c>
      <c r="H114" s="9">
        <f t="shared" si="174"/>
        <v>5343</v>
      </c>
      <c r="I114" s="9">
        <f t="shared" si="174"/>
        <v>5955</v>
      </c>
      <c r="J114" s="9">
        <f>I114*(1+J115)</f>
        <v>6246.7949999999992</v>
      </c>
      <c r="K114" s="9">
        <f t="shared" ref="K114:N114" si="175">J114*(1+K115)</f>
        <v>6552.8879549999983</v>
      </c>
      <c r="L114" s="9">
        <f t="shared" si="175"/>
        <v>6873.9794647949975</v>
      </c>
      <c r="M114" s="9">
        <f t="shared" si="175"/>
        <v>7210.8044585699517</v>
      </c>
      <c r="N114" s="9">
        <f t="shared" si="175"/>
        <v>7564.1338770398788</v>
      </c>
    </row>
    <row r="115" spans="1:14" x14ac:dyDescent="0.25">
      <c r="A115" s="44" t="s">
        <v>129</v>
      </c>
      <c r="B115" s="47" t="str">
        <f t="shared" ref="B115:H115" si="176">+IFERROR(B114/A114-1,"nm")</f>
        <v>nm</v>
      </c>
      <c r="C115" s="47">
        <f t="shared" si="176"/>
        <v>-7.2211476466795599E-2</v>
      </c>
      <c r="D115" s="47">
        <f t="shared" si="176"/>
        <v>9.7289784572619942E-2</v>
      </c>
      <c r="E115" s="47">
        <f t="shared" si="176"/>
        <v>9.0563647878403986E-2</v>
      </c>
      <c r="F115" s="47">
        <f t="shared" si="176"/>
        <v>1.7034456058846237E-2</v>
      </c>
      <c r="G115" s="47">
        <f t="shared" si="176"/>
        <v>-4.3014845831747195E-2</v>
      </c>
      <c r="H115" s="47">
        <f t="shared" si="176"/>
        <v>6.2649164677804237E-2</v>
      </c>
      <c r="I115" s="47">
        <f>+IFERROR(I114/H114-1,"nm")</f>
        <v>0.11454239191465465</v>
      </c>
      <c r="J115" s="47">
        <v>4.9000000000000002E-2</v>
      </c>
      <c r="K115" s="47">
        <v>4.9000000000000002E-2</v>
      </c>
      <c r="L115" s="47">
        <v>4.9000000000000002E-2</v>
      </c>
      <c r="M115" s="47">
        <v>4.9000000000000002E-2</v>
      </c>
      <c r="N115" s="47">
        <v>4.9000000000000002E-2</v>
      </c>
    </row>
    <row r="116" spans="1:14" x14ac:dyDescent="0.25">
      <c r="A116" s="45" t="s">
        <v>113</v>
      </c>
      <c r="B116" s="3">
        <f>Historicals!B125</f>
        <v>3198</v>
      </c>
      <c r="C116" s="3">
        <f>Historicals!C125</f>
        <v>2971</v>
      </c>
      <c r="D116" s="3">
        <f>Historicals!D125</f>
        <v>3257</v>
      </c>
      <c r="E116" s="3">
        <f>Historicals!E125</f>
        <v>3554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4312.4389999999994</v>
      </c>
      <c r="K116" s="3">
        <f t="shared" ref="K116:N116" si="177">+J116*(1+K117)</f>
        <v>4523.7485109999989</v>
      </c>
      <c r="L116" s="3">
        <f t="shared" si="177"/>
        <v>4745.4121880389985</v>
      </c>
      <c r="M116" s="3">
        <f t="shared" si="177"/>
        <v>4977.9373852529088</v>
      </c>
      <c r="N116" s="3">
        <f t="shared" si="177"/>
        <v>5221.8563171303012</v>
      </c>
    </row>
    <row r="117" spans="1:14" x14ac:dyDescent="0.25">
      <c r="A117" s="44" t="s">
        <v>129</v>
      </c>
      <c r="B117" s="47" t="str">
        <f t="shared" ref="B117:H117" si="178">+IFERROR(B116/A116-1,"nm")</f>
        <v>nm</v>
      </c>
      <c r="C117" s="47">
        <f t="shared" si="178"/>
        <v>-7.0981863664790534E-2</v>
      </c>
      <c r="D117" s="47">
        <f t="shared" si="178"/>
        <v>9.6263884214069284E-2</v>
      </c>
      <c r="E117" s="47">
        <f t="shared" si="178"/>
        <v>9.1188210009210957E-2</v>
      </c>
      <c r="F117" s="47">
        <f t="shared" si="178"/>
        <v>1.9133370849746756E-2</v>
      </c>
      <c r="G117" s="47">
        <f t="shared" si="178"/>
        <v>-4.7763666482606326E-2</v>
      </c>
      <c r="H117" s="47">
        <f t="shared" si="178"/>
        <v>6.0887213685126174E-2</v>
      </c>
      <c r="I117" s="47">
        <f>+IFERROR(I116/H116-1,"nm")</f>
        <v>0.12353101940420874</v>
      </c>
      <c r="J117" s="49">
        <f>+J118+J119</f>
        <v>4.9000000000000002E-2</v>
      </c>
      <c r="K117" s="49">
        <f t="shared" ref="K117:N117" si="179">+K118+K119</f>
        <v>4.9000000000000002E-2</v>
      </c>
      <c r="L117" s="49">
        <f t="shared" si="179"/>
        <v>4.9000000000000002E-2</v>
      </c>
      <c r="M117" s="49">
        <f t="shared" si="179"/>
        <v>4.9000000000000002E-2</v>
      </c>
      <c r="N117" s="49">
        <f t="shared" si="179"/>
        <v>4.9000000000000002E-2</v>
      </c>
    </row>
    <row r="118" spans="1:14" x14ac:dyDescent="0.25">
      <c r="A118" s="44" t="s">
        <v>137</v>
      </c>
      <c r="B118" s="47">
        <f>Historicals!B197</f>
        <v>0</v>
      </c>
      <c r="C118" s="47">
        <f>Historicals!C197</f>
        <v>-7.0981863664790534E-2</v>
      </c>
      <c r="D118" s="47">
        <f>Historicals!D197</f>
        <v>9.6263884214069284E-2</v>
      </c>
      <c r="E118" s="47">
        <f>Historicals!E197</f>
        <v>9.1188210009210957E-2</v>
      </c>
      <c r="F118" s="47">
        <f>Historicals!F197</f>
        <v>1.9133370849746756E-2</v>
      </c>
      <c r="G118" s="47">
        <f>Historicals!G197</f>
        <v>-4.7763666482606326E-2</v>
      </c>
      <c r="H118" s="47">
        <f>Historicals!H197</f>
        <v>6.0887213685126174E-2</v>
      </c>
      <c r="I118" s="47">
        <f>Historicals!I197</f>
        <v>0.17</v>
      </c>
      <c r="J118" s="56">
        <v>4.9000000000000002E-2</v>
      </c>
      <c r="K118" s="56">
        <v>4.9000000000000002E-2</v>
      </c>
      <c r="L118" s="56">
        <v>4.9000000000000002E-2</v>
      </c>
      <c r="M118" s="56">
        <v>4.9000000000000002E-2</v>
      </c>
      <c r="N118" s="56">
        <v>4.9000000000000002E-2</v>
      </c>
    </row>
    <row r="119" spans="1:14" x14ac:dyDescent="0.25">
      <c r="A119" s="44" t="s">
        <v>138</v>
      </c>
      <c r="B119" s="47" t="str">
        <f t="shared" ref="B119:H119" si="180">+IFERROR(B117-B118,"nm")</f>
        <v>nm</v>
      </c>
      <c r="C119" s="47">
        <f t="shared" si="180"/>
        <v>0</v>
      </c>
      <c r="D119" s="47">
        <f t="shared" si="180"/>
        <v>0</v>
      </c>
      <c r="E119" s="47">
        <f t="shared" si="180"/>
        <v>0</v>
      </c>
      <c r="F119" s="47">
        <f t="shared" si="180"/>
        <v>0</v>
      </c>
      <c r="G119" s="47">
        <f t="shared" si="180"/>
        <v>0</v>
      </c>
      <c r="H119" s="47">
        <f t="shared" si="180"/>
        <v>0</v>
      </c>
      <c r="I119" s="47">
        <f>+IFERROR(I117-I118,"nm")</f>
        <v>-4.646898059579127E-2</v>
      </c>
      <c r="J119" s="49">
        <v>0</v>
      </c>
      <c r="K119" s="49">
        <f t="shared" ref="K118:N119" si="181">+J119</f>
        <v>0</v>
      </c>
      <c r="L119" s="49">
        <f t="shared" si="181"/>
        <v>0</v>
      </c>
      <c r="M119" s="49">
        <f t="shared" si="181"/>
        <v>0</v>
      </c>
      <c r="N119" s="49">
        <f t="shared" si="181"/>
        <v>0</v>
      </c>
    </row>
    <row r="120" spans="1:14" x14ac:dyDescent="0.25">
      <c r="A120" s="45" t="s">
        <v>114</v>
      </c>
      <c r="B120" s="3">
        <f>Historicals!B126</f>
        <v>1264</v>
      </c>
      <c r="C120" s="3">
        <f>Historicals!C126</f>
        <v>1171</v>
      </c>
      <c r="D120" s="3">
        <f>Historicals!D126</f>
        <v>1286</v>
      </c>
      <c r="E120" s="3">
        <f>Historicals!E126</f>
        <v>1402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1688.8899999999999</v>
      </c>
      <c r="K120" s="3">
        <f t="shared" ref="K120:N120" si="182">+J120*(1+K121)</f>
        <v>1771.6456099999998</v>
      </c>
      <c r="L120" s="3">
        <f t="shared" si="182"/>
        <v>1858.4562448899997</v>
      </c>
      <c r="M120" s="3">
        <f t="shared" si="182"/>
        <v>1949.5206008896096</v>
      </c>
      <c r="N120" s="3">
        <f t="shared" si="182"/>
        <v>2045.0471103332004</v>
      </c>
    </row>
    <row r="121" spans="1:14" x14ac:dyDescent="0.25">
      <c r="A121" s="44" t="s">
        <v>129</v>
      </c>
      <c r="B121" s="47" t="str">
        <f t="shared" ref="B121:H121" si="183">+IFERROR(B120/A120-1,"nm")</f>
        <v>nm</v>
      </c>
      <c r="C121" s="47">
        <f t="shared" si="183"/>
        <v>-7.3575949367088556E-2</v>
      </c>
      <c r="D121" s="47">
        <f t="shared" si="183"/>
        <v>9.8206660973526816E-2</v>
      </c>
      <c r="E121" s="47">
        <f t="shared" si="183"/>
        <v>9.020217729393476E-2</v>
      </c>
      <c r="F121" s="47">
        <f t="shared" si="183"/>
        <v>-4.9928673323823558E-3</v>
      </c>
      <c r="G121" s="47">
        <f t="shared" si="183"/>
        <v>-2.1505376344086002E-2</v>
      </c>
      <c r="H121" s="47">
        <f t="shared" si="183"/>
        <v>9.4505494505494614E-2</v>
      </c>
      <c r="I121" s="47">
        <f>+IFERROR(I120/H120-1,"nm")</f>
        <v>7.7643908969210251E-2</v>
      </c>
      <c r="J121" s="49">
        <f>+J122+J123</f>
        <v>4.9000000000000002E-2</v>
      </c>
      <c r="K121" s="49">
        <f t="shared" ref="K121:N121" si="184">+K122+K123</f>
        <v>4.9000000000000002E-2</v>
      </c>
      <c r="L121" s="49">
        <f t="shared" si="184"/>
        <v>4.9000000000000002E-2</v>
      </c>
      <c r="M121" s="49">
        <f t="shared" si="184"/>
        <v>4.9000000000000002E-2</v>
      </c>
      <c r="N121" s="49">
        <f t="shared" si="184"/>
        <v>4.9000000000000002E-2</v>
      </c>
    </row>
    <row r="122" spans="1:14" x14ac:dyDescent="0.25">
      <c r="A122" s="44" t="s">
        <v>137</v>
      </c>
      <c r="B122" s="47">
        <f>Historicals!B198</f>
        <v>0</v>
      </c>
      <c r="C122" s="47">
        <f>Historicals!C198</f>
        <v>-7.3575949367088556E-2</v>
      </c>
      <c r="D122" s="47">
        <f>Historicals!D198</f>
        <v>9.8206660973526816E-2</v>
      </c>
      <c r="E122" s="47">
        <f>Historicals!E198</f>
        <v>9.020217729393476E-2</v>
      </c>
      <c r="F122" s="47">
        <f>Historicals!F198</f>
        <v>-4.9928673323823558E-3</v>
      </c>
      <c r="G122" s="47">
        <f>Historicals!G198</f>
        <v>-2.1505376344086002E-2</v>
      </c>
      <c r="H122" s="47">
        <f>Historicals!H198</f>
        <v>9.4505494505494614E-2</v>
      </c>
      <c r="I122" s="47">
        <f>Historicals!I198</f>
        <v>0.12</v>
      </c>
      <c r="J122" s="56">
        <v>4.9000000000000002E-2</v>
      </c>
      <c r="K122" s="56">
        <v>4.9000000000000002E-2</v>
      </c>
      <c r="L122" s="56">
        <v>4.9000000000000002E-2</v>
      </c>
      <c r="M122" s="56">
        <v>4.9000000000000002E-2</v>
      </c>
      <c r="N122" s="56">
        <v>4.9000000000000002E-2</v>
      </c>
    </row>
    <row r="123" spans="1:14" x14ac:dyDescent="0.25">
      <c r="A123" s="44" t="s">
        <v>138</v>
      </c>
      <c r="B123" s="47" t="str">
        <f t="shared" ref="B123:H123" si="185">+IFERROR(B121-B122,"nm")</f>
        <v>nm</v>
      </c>
      <c r="C123" s="47">
        <f t="shared" si="185"/>
        <v>0</v>
      </c>
      <c r="D123" s="47">
        <f t="shared" si="185"/>
        <v>0</v>
      </c>
      <c r="E123" s="47">
        <f t="shared" si="185"/>
        <v>0</v>
      </c>
      <c r="F123" s="47">
        <f t="shared" si="185"/>
        <v>0</v>
      </c>
      <c r="G123" s="47">
        <f t="shared" si="185"/>
        <v>0</v>
      </c>
      <c r="H123" s="47">
        <f t="shared" si="185"/>
        <v>0</v>
      </c>
      <c r="I123" s="47">
        <f>+IFERROR(I121-I122,"nm")</f>
        <v>-4.2356091030789744E-2</v>
      </c>
      <c r="J123" s="49">
        <v>0</v>
      </c>
      <c r="K123" s="49">
        <f t="shared" ref="K122:N123" si="186">+J123</f>
        <v>0</v>
      </c>
      <c r="L123" s="49">
        <f t="shared" si="186"/>
        <v>0</v>
      </c>
      <c r="M123" s="49">
        <f t="shared" si="186"/>
        <v>0</v>
      </c>
      <c r="N123" s="49">
        <f t="shared" si="186"/>
        <v>0</v>
      </c>
    </row>
    <row r="124" spans="1:14" x14ac:dyDescent="0.25">
      <c r="A124" s="45" t="s">
        <v>115</v>
      </c>
      <c r="B124" s="3">
        <f>Historicals!B127</f>
        <v>191</v>
      </c>
      <c r="C124" s="3">
        <f>Historicals!C127</f>
        <v>175</v>
      </c>
      <c r="D124" s="3">
        <f>Historicals!D127</f>
        <v>194</v>
      </c>
      <c r="E124" s="3">
        <f>Historicals!E127</f>
        <v>210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245.46599999999998</v>
      </c>
      <c r="K124" s="3">
        <f t="shared" ref="K124:N124" si="187">+J124*(1+K125)</f>
        <v>257.49383399999994</v>
      </c>
      <c r="L124" s="3">
        <f t="shared" si="187"/>
        <v>270.11103186599991</v>
      </c>
      <c r="M124" s="3">
        <f t="shared" si="187"/>
        <v>283.34647242743387</v>
      </c>
      <c r="N124" s="3">
        <f t="shared" si="187"/>
        <v>297.23044957637813</v>
      </c>
    </row>
    <row r="125" spans="1:14" x14ac:dyDescent="0.25">
      <c r="A125" s="44" t="s">
        <v>129</v>
      </c>
      <c r="B125" s="47" t="str">
        <f t="shared" ref="B125:H125" si="188">+IFERROR(B124/A124-1,"nm")</f>
        <v>nm</v>
      </c>
      <c r="C125" s="47">
        <f t="shared" si="188"/>
        <v>-8.376963350785338E-2</v>
      </c>
      <c r="D125" s="47">
        <f t="shared" si="188"/>
        <v>0.10857142857142854</v>
      </c>
      <c r="E125" s="47">
        <f t="shared" si="188"/>
        <v>8.247422680412364E-2</v>
      </c>
      <c r="F125" s="47">
        <f t="shared" si="188"/>
        <v>0.12857142857142856</v>
      </c>
      <c r="G125" s="47">
        <f t="shared" si="188"/>
        <v>-9.7046413502109741E-2</v>
      </c>
      <c r="H125" s="47">
        <f t="shared" si="188"/>
        <v>-0.11214953271028039</v>
      </c>
      <c r="I125" s="47">
        <f>+IFERROR(I124/H124-1,"nm")</f>
        <v>0.23157894736842111</v>
      </c>
      <c r="J125" s="49">
        <f>+J126+J127</f>
        <v>4.9000000000000002E-2</v>
      </c>
      <c r="K125" s="49">
        <f t="shared" ref="K125:N125" si="189">+K126+K127</f>
        <v>4.9000000000000002E-2</v>
      </c>
      <c r="L125" s="49">
        <f t="shared" si="189"/>
        <v>4.9000000000000002E-2</v>
      </c>
      <c r="M125" s="49">
        <f t="shared" si="189"/>
        <v>4.9000000000000002E-2</v>
      </c>
      <c r="N125" s="49">
        <f t="shared" si="189"/>
        <v>4.9000000000000002E-2</v>
      </c>
    </row>
    <row r="126" spans="1:14" x14ac:dyDescent="0.25">
      <c r="A126" s="44" t="s">
        <v>137</v>
      </c>
      <c r="B126" s="47">
        <f>Historicals!B199</f>
        <v>0</v>
      </c>
      <c r="C126" s="47">
        <f>Historicals!C199</f>
        <v>-8.376963350785338E-2</v>
      </c>
      <c r="D126" s="47">
        <f>Historicals!D199</f>
        <v>0.10857142857142854</v>
      </c>
      <c r="E126" s="47">
        <f>Historicals!E199</f>
        <v>8.247422680412364E-2</v>
      </c>
      <c r="F126" s="47">
        <f>Historicals!F199</f>
        <v>0.12857142857142856</v>
      </c>
      <c r="G126" s="47">
        <f>Historicals!G199</f>
        <v>-9.7046413502109741E-2</v>
      </c>
      <c r="H126" s="47">
        <f>Historicals!H199</f>
        <v>-0.11214953271028039</v>
      </c>
      <c r="I126" s="47">
        <f>Historicals!I199</f>
        <v>0.28000000000000003</v>
      </c>
      <c r="J126" s="56">
        <v>4.9000000000000002E-2</v>
      </c>
      <c r="K126" s="56">
        <v>4.9000000000000002E-2</v>
      </c>
      <c r="L126" s="56">
        <v>4.9000000000000002E-2</v>
      </c>
      <c r="M126" s="56">
        <v>4.9000000000000002E-2</v>
      </c>
      <c r="N126" s="56">
        <v>4.9000000000000002E-2</v>
      </c>
    </row>
    <row r="127" spans="1:14" x14ac:dyDescent="0.25">
      <c r="A127" s="44" t="s">
        <v>138</v>
      </c>
      <c r="B127" s="47" t="str">
        <f t="shared" ref="B127:H127" si="190">+IFERROR(B125-B126,"nm")</f>
        <v>nm</v>
      </c>
      <c r="C127" s="47">
        <f t="shared" si="190"/>
        <v>0</v>
      </c>
      <c r="D127" s="47">
        <f t="shared" si="190"/>
        <v>0</v>
      </c>
      <c r="E127" s="47">
        <f t="shared" si="190"/>
        <v>0</v>
      </c>
      <c r="F127" s="47">
        <f t="shared" si="190"/>
        <v>0</v>
      </c>
      <c r="G127" s="47">
        <f t="shared" si="190"/>
        <v>0</v>
      </c>
      <c r="H127" s="47">
        <f t="shared" si="190"/>
        <v>0</v>
      </c>
      <c r="I127" s="47">
        <f>+IFERROR(I125-I126,"nm")</f>
        <v>-4.842105263157892E-2</v>
      </c>
      <c r="J127" s="49">
        <v>0</v>
      </c>
      <c r="K127" s="49">
        <f t="shared" ref="K126:N127" si="191">+J127</f>
        <v>0</v>
      </c>
      <c r="L127" s="49">
        <f t="shared" si="191"/>
        <v>0</v>
      </c>
      <c r="M127" s="49">
        <f t="shared" si="191"/>
        <v>0</v>
      </c>
      <c r="N127" s="49">
        <f t="shared" si="191"/>
        <v>0</v>
      </c>
    </row>
    <row r="128" spans="1:14" x14ac:dyDescent="0.25">
      <c r="A128" s="9" t="s">
        <v>130</v>
      </c>
      <c r="B128" s="48">
        <f t="shared" ref="B128:H128" si="192">+B135+B131</f>
        <v>967</v>
      </c>
      <c r="C128" s="48">
        <f t="shared" si="192"/>
        <v>1109</v>
      </c>
      <c r="D128" s="48">
        <f t="shared" si="192"/>
        <v>1094</v>
      </c>
      <c r="E128" s="48">
        <f t="shared" si="192"/>
        <v>1244</v>
      </c>
      <c r="F128" s="48">
        <f t="shared" si="192"/>
        <v>1376</v>
      </c>
      <c r="G128" s="48">
        <f t="shared" si="192"/>
        <v>1230</v>
      </c>
      <c r="H128" s="48">
        <f t="shared" si="192"/>
        <v>1573</v>
      </c>
      <c r="I128" s="48">
        <f>+I135+I131</f>
        <v>1938</v>
      </c>
      <c r="J128" s="48">
        <f>+J114*J130</f>
        <v>2032.9619999999995</v>
      </c>
      <c r="K128" s="48">
        <f t="shared" ref="K128:N128" si="193">+K114*K130</f>
        <v>2132.5771379999992</v>
      </c>
      <c r="L128" s="48">
        <f t="shared" si="193"/>
        <v>2237.0734177619993</v>
      </c>
      <c r="M128" s="48">
        <f t="shared" si="193"/>
        <v>2346.6900152323369</v>
      </c>
      <c r="N128" s="48">
        <f t="shared" si="193"/>
        <v>2461.6778259787211</v>
      </c>
    </row>
    <row r="129" spans="1:14" x14ac:dyDescent="0.25">
      <c r="A129" s="46" t="s">
        <v>129</v>
      </c>
      <c r="B129" s="47" t="str">
        <f t="shared" ref="B129:H129" si="194">+IFERROR(B128/A128-1,"nm")</f>
        <v>nm</v>
      </c>
      <c r="C129" s="47">
        <f t="shared" si="194"/>
        <v>0.14684591520165458</v>
      </c>
      <c r="D129" s="47">
        <f t="shared" si="194"/>
        <v>-1.352569882777277E-2</v>
      </c>
      <c r="E129" s="47">
        <f t="shared" si="194"/>
        <v>0.13711151736745886</v>
      </c>
      <c r="F129" s="47">
        <f t="shared" si="194"/>
        <v>0.10610932475884249</v>
      </c>
      <c r="G129" s="47">
        <f t="shared" si="194"/>
        <v>-0.10610465116279066</v>
      </c>
      <c r="H129" s="47">
        <f t="shared" si="194"/>
        <v>0.27886178861788613</v>
      </c>
      <c r="I129" s="47">
        <f>+IFERROR(I128/H128-1,"nm")</f>
        <v>0.23204068658614108</v>
      </c>
      <c r="J129" s="47">
        <f t="shared" ref="J129:N129" si="195">+IFERROR(J128/I128-1,"nm")</f>
        <v>4.899999999999971E-2</v>
      </c>
      <c r="K129" s="47">
        <f t="shared" si="195"/>
        <v>4.8999999999999932E-2</v>
      </c>
      <c r="L129" s="47">
        <f t="shared" si="195"/>
        <v>4.9000000000000155E-2</v>
      </c>
      <c r="M129" s="47">
        <f t="shared" si="195"/>
        <v>4.8999999999999932E-2</v>
      </c>
      <c r="N129" s="47">
        <f t="shared" si="195"/>
        <v>4.8999999999999932E-2</v>
      </c>
    </row>
    <row r="130" spans="1:14" x14ac:dyDescent="0.25">
      <c r="A130" s="46" t="s">
        <v>131</v>
      </c>
      <c r="B130" s="47">
        <f>+IFERROR(B128/B$114,"nm")</f>
        <v>0.20782290995056951</v>
      </c>
      <c r="C130" s="47">
        <f t="shared" ref="C130:I130" si="196">+IFERROR(C128/C$114,"nm")</f>
        <v>0.2568913597405606</v>
      </c>
      <c r="D130" s="47">
        <f t="shared" si="196"/>
        <v>0.23094785729364578</v>
      </c>
      <c r="E130" s="47">
        <f t="shared" si="196"/>
        <v>0.2408052651955091</v>
      </c>
      <c r="F130" s="47">
        <f t="shared" si="196"/>
        <v>0.26189569851541683</v>
      </c>
      <c r="G130" s="47">
        <f t="shared" si="196"/>
        <v>0.24463007159904535</v>
      </c>
      <c r="H130" s="47">
        <f t="shared" si="196"/>
        <v>0.2944038929440389</v>
      </c>
      <c r="I130" s="47">
        <f t="shared" si="196"/>
        <v>0.32544080604534004</v>
      </c>
      <c r="J130" s="49">
        <f>+I130</f>
        <v>0.32544080604534004</v>
      </c>
      <c r="K130" s="49">
        <f t="shared" ref="K130:N130" si="197">+J130</f>
        <v>0.32544080604534004</v>
      </c>
      <c r="L130" s="49">
        <f t="shared" si="197"/>
        <v>0.32544080604534004</v>
      </c>
      <c r="M130" s="49">
        <f t="shared" si="197"/>
        <v>0.32544080604534004</v>
      </c>
      <c r="N130" s="49">
        <f t="shared" si="197"/>
        <v>0.32544080604534004</v>
      </c>
    </row>
    <row r="131" spans="1:14" x14ac:dyDescent="0.25">
      <c r="A131" s="9" t="s">
        <v>132</v>
      </c>
      <c r="B131" s="9">
        <f>Historicals!B175</f>
        <v>49</v>
      </c>
      <c r="C131" s="9">
        <f>Historicals!C175</f>
        <v>43</v>
      </c>
      <c r="D131" s="9">
        <f>Historicals!D175</f>
        <v>54</v>
      </c>
      <c r="E131" s="9">
        <f>Historicals!E175</f>
        <v>55</v>
      </c>
      <c r="F131" s="9">
        <f>Historicals!F175</f>
        <v>53</v>
      </c>
      <c r="G131" s="9">
        <f>Historicals!G175</f>
        <v>46</v>
      </c>
      <c r="H131" s="9">
        <f>Historicals!H175</f>
        <v>43</v>
      </c>
      <c r="I131" s="9">
        <f>Historicals!I175</f>
        <v>42</v>
      </c>
      <c r="J131" s="48">
        <f>+J134*J141</f>
        <v>44.058</v>
      </c>
      <c r="K131" s="48">
        <f t="shared" ref="K131:N131" si="198">+K134*K141</f>
        <v>46.216841999999986</v>
      </c>
      <c r="L131" s="48">
        <f t="shared" si="198"/>
        <v>48.481467257999988</v>
      </c>
      <c r="M131" s="48">
        <f t="shared" si="198"/>
        <v>50.857059153641984</v>
      </c>
      <c r="N131" s="48">
        <f t="shared" si="198"/>
        <v>53.349055052170428</v>
      </c>
    </row>
    <row r="132" spans="1:14" x14ac:dyDescent="0.25">
      <c r="A132" s="46" t="s">
        <v>129</v>
      </c>
      <c r="B132" s="47" t="str">
        <f t="shared" ref="B132:H132" si="199">+IFERROR(B131/A131-1,"nm")</f>
        <v>nm</v>
      </c>
      <c r="C132" s="47">
        <f t="shared" si="199"/>
        <v>-0.12244897959183676</v>
      </c>
      <c r="D132" s="47">
        <f t="shared" si="199"/>
        <v>0.2558139534883721</v>
      </c>
      <c r="E132" s="47">
        <f t="shared" si="199"/>
        <v>1.8518518518518601E-2</v>
      </c>
      <c r="F132" s="47">
        <f t="shared" si="199"/>
        <v>-3.6363636363636376E-2</v>
      </c>
      <c r="G132" s="47">
        <f t="shared" si="199"/>
        <v>-0.13207547169811318</v>
      </c>
      <c r="H132" s="47">
        <f t="shared" si="199"/>
        <v>-6.5217391304347783E-2</v>
      </c>
      <c r="I132" s="47">
        <f>+IFERROR(I131/H131-1,"nm")</f>
        <v>-2.3255813953488413E-2</v>
      </c>
      <c r="J132" s="47">
        <f t="shared" ref="J132:N132" si="200">+IFERROR(J131/I131-1,"nm")</f>
        <v>4.8999999999999932E-2</v>
      </c>
      <c r="K132" s="47">
        <f t="shared" si="200"/>
        <v>4.899999999999971E-2</v>
      </c>
      <c r="L132" s="47">
        <f t="shared" si="200"/>
        <v>4.9000000000000155E-2</v>
      </c>
      <c r="M132" s="47">
        <f t="shared" si="200"/>
        <v>4.8999999999999932E-2</v>
      </c>
      <c r="N132" s="47">
        <f t="shared" si="200"/>
        <v>4.899999999999971E-2</v>
      </c>
    </row>
    <row r="133" spans="1:14" x14ac:dyDescent="0.25">
      <c r="A133" s="46" t="s">
        <v>133</v>
      </c>
      <c r="B133" s="47">
        <f>+IFERROR(B131/B$114,"nm")</f>
        <v>1.053084031807436E-2</v>
      </c>
      <c r="C133" s="47">
        <f t="shared" ref="C133:I133" si="201">+IFERROR(C131/C$114,"nm")</f>
        <v>9.9606208014825105E-3</v>
      </c>
      <c r="D133" s="47">
        <f t="shared" si="201"/>
        <v>1.1399620012666244E-2</v>
      </c>
      <c r="E133" s="47">
        <f t="shared" si="201"/>
        <v>1.064653503677894E-2</v>
      </c>
      <c r="F133" s="47">
        <f t="shared" si="201"/>
        <v>1.0087552341073468E-2</v>
      </c>
      <c r="G133" s="47">
        <f t="shared" si="201"/>
        <v>9.148766905330152E-3</v>
      </c>
      <c r="H133" s="47">
        <f t="shared" si="201"/>
        <v>8.0479131574022079E-3</v>
      </c>
      <c r="I133" s="47">
        <f t="shared" si="201"/>
        <v>7.0528967254408059E-3</v>
      </c>
      <c r="J133" s="47">
        <f t="shared" ref="J133:N133" si="202">+IFERROR(J131/J$21,"nm")</f>
        <v>2.2884542036724241E-3</v>
      </c>
      <c r="K133" s="47">
        <f t="shared" si="202"/>
        <v>2.2884542036724236E-3</v>
      </c>
      <c r="L133" s="47">
        <f t="shared" si="202"/>
        <v>2.2884542036724241E-3</v>
      </c>
      <c r="M133" s="47">
        <f t="shared" si="202"/>
        <v>2.2884542036724245E-3</v>
      </c>
      <c r="N133" s="47">
        <f t="shared" si="202"/>
        <v>2.2884542036724236E-3</v>
      </c>
    </row>
    <row r="134" spans="1:14" x14ac:dyDescent="0.25">
      <c r="A134" s="46" t="s">
        <v>142</v>
      </c>
      <c r="B134" s="47">
        <f t="shared" ref="B134:H134" si="203">+IFERROR(B131/B141,"nm")</f>
        <v>0.15909090909090909</v>
      </c>
      <c r="C134" s="47">
        <f t="shared" si="203"/>
        <v>0.12951807228915663</v>
      </c>
      <c r="D134" s="47">
        <f t="shared" si="203"/>
        <v>0.1588235294117647</v>
      </c>
      <c r="E134" s="47">
        <f t="shared" si="203"/>
        <v>0.16224188790560473</v>
      </c>
      <c r="F134" s="47">
        <f t="shared" si="203"/>
        <v>0.16257668711656442</v>
      </c>
      <c r="G134" s="47">
        <f t="shared" si="203"/>
        <v>0.1554054054054054</v>
      </c>
      <c r="H134" s="47">
        <f t="shared" si="203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204">+J134</f>
        <v>0.15328467153284672</v>
      </c>
      <c r="L134" s="49">
        <f t="shared" si="204"/>
        <v>0.15328467153284672</v>
      </c>
      <c r="M134" s="49">
        <f t="shared" si="204"/>
        <v>0.15328467153284672</v>
      </c>
      <c r="N134" s="49">
        <f t="shared" si="204"/>
        <v>0.15328467153284672</v>
      </c>
    </row>
    <row r="135" spans="1:14" x14ac:dyDescent="0.25">
      <c r="A135" s="9" t="s">
        <v>134</v>
      </c>
      <c r="B135" s="9">
        <f>Historicals!B142</f>
        <v>918</v>
      </c>
      <c r="C135" s="9">
        <f>Historicals!C142</f>
        <v>1066</v>
      </c>
      <c r="D135" s="9">
        <f>Historicals!D142</f>
        <v>1040</v>
      </c>
      <c r="E135" s="9">
        <f>Historicals!E142</f>
        <v>1189</v>
      </c>
      <c r="F135" s="9">
        <f>Historicals!F142</f>
        <v>1323</v>
      </c>
      <c r="G135" s="9">
        <f>Historicals!G142</f>
        <v>1184</v>
      </c>
      <c r="H135" s="9">
        <f>Historicals!H142</f>
        <v>1530</v>
      </c>
      <c r="I135" s="9">
        <f>Historicals!I142</f>
        <v>1896</v>
      </c>
      <c r="J135" s="9">
        <f>+J128-J131</f>
        <v>1988.9039999999995</v>
      </c>
      <c r="K135" s="9">
        <f t="shared" ref="K135:N135" si="205">+K128-K131</f>
        <v>2086.3602959999994</v>
      </c>
      <c r="L135" s="9">
        <f t="shared" si="205"/>
        <v>2188.5919505039992</v>
      </c>
      <c r="M135" s="9">
        <f t="shared" si="205"/>
        <v>2295.8329560786951</v>
      </c>
      <c r="N135" s="9">
        <f t="shared" si="205"/>
        <v>2408.3287709265505</v>
      </c>
    </row>
    <row r="136" spans="1:14" x14ac:dyDescent="0.25">
      <c r="A136" s="46" t="s">
        <v>129</v>
      </c>
      <c r="B136" s="47" t="str">
        <f t="shared" ref="B136:H136" si="206">+IFERROR(B135/A135-1,"nm")</f>
        <v>nm</v>
      </c>
      <c r="C136" s="47">
        <f t="shared" si="206"/>
        <v>0.16122004357298469</v>
      </c>
      <c r="D136" s="47">
        <f t="shared" si="206"/>
        <v>-2.4390243902439046E-2</v>
      </c>
      <c r="E136" s="47">
        <f t="shared" si="206"/>
        <v>0.1432692307692307</v>
      </c>
      <c r="F136" s="47">
        <f t="shared" si="206"/>
        <v>0.11269974768713209</v>
      </c>
      <c r="G136" s="47">
        <f t="shared" si="206"/>
        <v>-0.1050642479213908</v>
      </c>
      <c r="H136" s="47">
        <f t="shared" si="206"/>
        <v>0.29222972972972983</v>
      </c>
      <c r="I136" s="47">
        <f>+IFERROR(I135/H135-1,"nm")</f>
        <v>0.23921568627450984</v>
      </c>
      <c r="J136" s="47">
        <f t="shared" ref="J136:N136" si="207">+IFERROR(J135/I135-1,"nm")</f>
        <v>4.899999999999971E-2</v>
      </c>
      <c r="K136" s="47">
        <f t="shared" si="207"/>
        <v>4.8999999999999932E-2</v>
      </c>
      <c r="L136" s="47">
        <f t="shared" si="207"/>
        <v>4.8999999999999932E-2</v>
      </c>
      <c r="M136" s="47">
        <f t="shared" si="207"/>
        <v>4.8999999999999932E-2</v>
      </c>
      <c r="N136" s="47">
        <f t="shared" si="207"/>
        <v>4.899999999999971E-2</v>
      </c>
    </row>
    <row r="137" spans="1:14" x14ac:dyDescent="0.25">
      <c r="A137" s="46" t="s">
        <v>131</v>
      </c>
      <c r="B137" s="47">
        <f>+IFERROR(B135/B$114,"nm")</f>
        <v>0.19729206963249515</v>
      </c>
      <c r="C137" s="47">
        <f t="shared" ref="C137:I137" si="208">+IFERROR(C135/C$114,"nm")</f>
        <v>0.24693073893907808</v>
      </c>
      <c r="D137" s="47">
        <f t="shared" si="208"/>
        <v>0.21954823728097952</v>
      </c>
      <c r="E137" s="47">
        <f t="shared" si="208"/>
        <v>0.23015873015873015</v>
      </c>
      <c r="F137" s="47">
        <f t="shared" si="208"/>
        <v>0.25180814617434338</v>
      </c>
      <c r="G137" s="47">
        <f t="shared" si="208"/>
        <v>0.2354813046937152</v>
      </c>
      <c r="H137" s="47">
        <f t="shared" si="208"/>
        <v>0.28635597978663674</v>
      </c>
      <c r="I137" s="47">
        <f t="shared" si="208"/>
        <v>0.31838790931989924</v>
      </c>
      <c r="J137" s="47">
        <f t="shared" ref="J137:N137" si="209">+IFERROR(J135/J$21,"nm")</f>
        <v>0.10330736119435513</v>
      </c>
      <c r="K137" s="47">
        <f t="shared" si="209"/>
        <v>0.10330736119435513</v>
      </c>
      <c r="L137" s="47">
        <f t="shared" si="209"/>
        <v>0.10330736119435513</v>
      </c>
      <c r="M137" s="47">
        <f t="shared" si="209"/>
        <v>0.10330736119435516</v>
      </c>
      <c r="N137" s="47">
        <f t="shared" si="209"/>
        <v>0.10330736119435513</v>
      </c>
    </row>
    <row r="138" spans="1:14" x14ac:dyDescent="0.25">
      <c r="A138" s="9" t="s">
        <v>135</v>
      </c>
      <c r="B138" s="9">
        <f>Historicals!B164</f>
        <v>0</v>
      </c>
      <c r="C138" s="9">
        <f>Historicals!C164</f>
        <v>0</v>
      </c>
      <c r="D138" s="9">
        <f>Historicals!D164</f>
        <v>0</v>
      </c>
      <c r="E138" s="9">
        <f>Historicals!E164</f>
        <v>49</v>
      </c>
      <c r="F138" s="9">
        <f>Historicals!F164</f>
        <v>47</v>
      </c>
      <c r="G138" s="9">
        <f>Historicals!G164</f>
        <v>41</v>
      </c>
      <c r="H138" s="9">
        <f>Historicals!H164</f>
        <v>54</v>
      </c>
      <c r="I138" s="9">
        <f>Historicals!I164</f>
        <v>56</v>
      </c>
      <c r="J138" s="48">
        <f>+J114*J140</f>
        <v>58.743999999999993</v>
      </c>
      <c r="K138" s="48">
        <f t="shared" ref="K138:N138" si="210">+K114*K140</f>
        <v>61.622455999999985</v>
      </c>
      <c r="L138" s="48">
        <f t="shared" si="210"/>
        <v>64.641956343999979</v>
      </c>
      <c r="M138" s="48">
        <f t="shared" si="210"/>
        <v>67.809412204855974</v>
      </c>
      <c r="N138" s="48">
        <f t="shared" si="210"/>
        <v>71.132073402893909</v>
      </c>
    </row>
    <row r="139" spans="1:14" x14ac:dyDescent="0.25">
      <c r="A139" s="46" t="s">
        <v>129</v>
      </c>
      <c r="B139" s="47" t="str">
        <f t="shared" ref="B139:H139" si="211">+IFERROR(B138/A138-1,"nm")</f>
        <v>nm</v>
      </c>
      <c r="C139" s="47" t="str">
        <f t="shared" si="211"/>
        <v>nm</v>
      </c>
      <c r="D139" s="47" t="str">
        <f t="shared" si="211"/>
        <v>nm</v>
      </c>
      <c r="E139" s="47" t="str">
        <f t="shared" si="211"/>
        <v>nm</v>
      </c>
      <c r="F139" s="47">
        <f t="shared" si="211"/>
        <v>-4.081632653061229E-2</v>
      </c>
      <c r="G139" s="47">
        <f t="shared" si="211"/>
        <v>-0.12765957446808507</v>
      </c>
      <c r="H139" s="47">
        <f t="shared" si="211"/>
        <v>0.31707317073170738</v>
      </c>
      <c r="I139" s="47">
        <f>+IFERROR(I138/H138-1,"nm")</f>
        <v>3.7037037037036979E-2</v>
      </c>
      <c r="J139" s="47">
        <f t="shared" ref="J139:N139" si="212">+IFERROR(J138/I138-1,"nm")</f>
        <v>4.8999999999999932E-2</v>
      </c>
      <c r="K139" s="47">
        <f t="shared" si="212"/>
        <v>4.8999999999999932E-2</v>
      </c>
      <c r="L139" s="47">
        <f t="shared" si="212"/>
        <v>4.8999999999999932E-2</v>
      </c>
      <c r="M139" s="47">
        <f t="shared" si="212"/>
        <v>4.8999999999999932E-2</v>
      </c>
      <c r="N139" s="47">
        <f t="shared" si="212"/>
        <v>4.8999999999999932E-2</v>
      </c>
    </row>
    <row r="140" spans="1:14" x14ac:dyDescent="0.25">
      <c r="A140" s="46" t="s">
        <v>133</v>
      </c>
      <c r="B140" s="47">
        <f>+IFERROR(B138/B$114,"nm")</f>
        <v>0</v>
      </c>
      <c r="C140" s="47">
        <f t="shared" ref="C140:I140" si="213">+IFERROR(C138/C$114,"nm")</f>
        <v>0</v>
      </c>
      <c r="D140" s="47">
        <f t="shared" si="213"/>
        <v>0</v>
      </c>
      <c r="E140" s="47">
        <f t="shared" si="213"/>
        <v>9.485094850948509E-3</v>
      </c>
      <c r="F140" s="47">
        <f t="shared" si="213"/>
        <v>8.9455652835934533E-3</v>
      </c>
      <c r="G140" s="47">
        <f t="shared" si="213"/>
        <v>8.1543357199681775E-3</v>
      </c>
      <c r="H140" s="47">
        <f t="shared" si="213"/>
        <v>1.0106681639528355E-2</v>
      </c>
      <c r="I140" s="47">
        <f t="shared" si="213"/>
        <v>9.4038623005877411E-3</v>
      </c>
      <c r="J140" s="49">
        <f>+I140</f>
        <v>9.4038623005877411E-3</v>
      </c>
      <c r="K140" s="49">
        <f t="shared" ref="K140:N140" si="214">+J140</f>
        <v>9.4038623005877411E-3</v>
      </c>
      <c r="L140" s="49">
        <f t="shared" si="214"/>
        <v>9.4038623005877411E-3</v>
      </c>
      <c r="M140" s="49">
        <f t="shared" si="214"/>
        <v>9.4038623005877411E-3</v>
      </c>
      <c r="N140" s="49">
        <f t="shared" si="214"/>
        <v>9.4038623005877411E-3</v>
      </c>
    </row>
    <row r="141" spans="1:14" x14ac:dyDescent="0.25">
      <c r="A141" s="9" t="s">
        <v>143</v>
      </c>
      <c r="B141" s="9">
        <f>Historicals!B153</f>
        <v>308</v>
      </c>
      <c r="C141" s="9">
        <f>Historicals!C153</f>
        <v>332</v>
      </c>
      <c r="D141" s="9">
        <f>Historicals!D153</f>
        <v>340</v>
      </c>
      <c r="E141" s="9">
        <f>Historicals!E153</f>
        <v>339</v>
      </c>
      <c r="F141" s="9">
        <f>Historicals!F153</f>
        <v>326</v>
      </c>
      <c r="G141" s="9">
        <f>Historicals!G153</f>
        <v>296</v>
      </c>
      <c r="H141" s="9">
        <f>Historicals!H153</f>
        <v>304</v>
      </c>
      <c r="I141" s="9">
        <f>Historicals!I153</f>
        <v>274</v>
      </c>
      <c r="J141" s="48">
        <f>+J114*J143</f>
        <v>287.42599999999999</v>
      </c>
      <c r="K141" s="48">
        <f t="shared" ref="K141:N141" si="215">+K114*K143</f>
        <v>301.50987399999991</v>
      </c>
      <c r="L141" s="48">
        <f t="shared" si="215"/>
        <v>316.28385782599992</v>
      </c>
      <c r="M141" s="48">
        <f t="shared" si="215"/>
        <v>331.78176685947386</v>
      </c>
      <c r="N141" s="48">
        <f t="shared" si="215"/>
        <v>348.03907343558802</v>
      </c>
    </row>
    <row r="142" spans="1:14" x14ac:dyDescent="0.25">
      <c r="A142" s="46" t="s">
        <v>129</v>
      </c>
      <c r="B142" s="47" t="str">
        <f t="shared" ref="B142:H142" si="216">+IFERROR(B141/A141-1,"nm")</f>
        <v>nm</v>
      </c>
      <c r="C142" s="47">
        <f t="shared" si="216"/>
        <v>7.7922077922077948E-2</v>
      </c>
      <c r="D142" s="47">
        <f t="shared" si="216"/>
        <v>2.4096385542168752E-2</v>
      </c>
      <c r="E142" s="47">
        <f t="shared" si="216"/>
        <v>-2.9411764705882248E-3</v>
      </c>
      <c r="F142" s="47">
        <f t="shared" si="216"/>
        <v>-3.8348082595870192E-2</v>
      </c>
      <c r="G142" s="47">
        <f t="shared" si="216"/>
        <v>-9.2024539877300637E-2</v>
      </c>
      <c r="H142" s="47">
        <f t="shared" si="216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17">+K143+K144</f>
        <v>4.6011754827875735E-2</v>
      </c>
      <c r="L142" s="47">
        <f t="shared" si="217"/>
        <v>4.6011754827875735E-2</v>
      </c>
      <c r="M142" s="47">
        <f t="shared" si="217"/>
        <v>4.6011754827875735E-2</v>
      </c>
      <c r="N142" s="47">
        <f t="shared" si="217"/>
        <v>4.6011754827875735E-2</v>
      </c>
    </row>
    <row r="143" spans="1:14" x14ac:dyDescent="0.25">
      <c r="A143" s="46" t="s">
        <v>133</v>
      </c>
      <c r="B143" s="47">
        <f>+IFERROR(B141/B$114,"nm")</f>
        <v>6.6193853427895979E-2</v>
      </c>
      <c r="C143" s="47">
        <f t="shared" ref="C143:I143" si="218">+IFERROR(C141/C$114,"nm")</f>
        <v>7.6905258281213806E-2</v>
      </c>
      <c r="D143" s="47">
        <f t="shared" si="218"/>
        <v>7.1775385264935612E-2</v>
      </c>
      <c r="E143" s="47">
        <f t="shared" si="218"/>
        <v>6.5621370499419282E-2</v>
      </c>
      <c r="F143" s="47">
        <f t="shared" si="218"/>
        <v>6.2047963456414161E-2</v>
      </c>
      <c r="G143" s="47">
        <f t="shared" si="218"/>
        <v>5.88703261734288E-2</v>
      </c>
      <c r="H143" s="47">
        <f t="shared" si="218"/>
        <v>5.6896874415122589E-2</v>
      </c>
      <c r="I143" s="47">
        <f t="shared" si="218"/>
        <v>4.6011754827875735E-2</v>
      </c>
      <c r="J143" s="49">
        <f>+I143</f>
        <v>4.6011754827875735E-2</v>
      </c>
      <c r="K143" s="49">
        <f t="shared" ref="K143:N143" si="219">+J143</f>
        <v>4.6011754827875735E-2</v>
      </c>
      <c r="L143" s="49">
        <f t="shared" si="219"/>
        <v>4.6011754827875735E-2</v>
      </c>
      <c r="M143" s="49">
        <f t="shared" si="219"/>
        <v>4.6011754827875735E-2</v>
      </c>
      <c r="N143" s="49">
        <f t="shared" si="219"/>
        <v>4.6011754827875735E-2</v>
      </c>
    </row>
    <row r="144" spans="1:14" x14ac:dyDescent="0.25">
      <c r="A144" s="43" t="str">
        <f>[1]Historicals!A128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5">
      <c r="A145" s="9" t="s">
        <v>136</v>
      </c>
      <c r="B145" s="9">
        <f t="shared" ref="B145:I145" si="220">+SUM(B147)</f>
        <v>115</v>
      </c>
      <c r="C145" s="9">
        <f t="shared" si="220"/>
        <v>73</v>
      </c>
      <c r="D145" s="9">
        <f t="shared" si="220"/>
        <v>73</v>
      </c>
      <c r="E145" s="9">
        <f t="shared" si="220"/>
        <v>88</v>
      </c>
      <c r="F145" s="9">
        <f t="shared" si="220"/>
        <v>42</v>
      </c>
      <c r="G145" s="9">
        <f t="shared" si="220"/>
        <v>30</v>
      </c>
      <c r="H145" s="9">
        <f t="shared" si="220"/>
        <v>25</v>
      </c>
      <c r="I145" s="9">
        <f t="shared" si="220"/>
        <v>102</v>
      </c>
      <c r="J145" s="9">
        <f>I145*(1+J146)</f>
        <v>106.99799999999999</v>
      </c>
      <c r="K145" s="9">
        <f t="shared" ref="K145:N145" si="221">J145*(1+K146)</f>
        <v>112.24090199999998</v>
      </c>
      <c r="L145" s="9">
        <f t="shared" si="221"/>
        <v>117.74070619799997</v>
      </c>
      <c r="M145" s="9">
        <f t="shared" si="221"/>
        <v>123.51000080170196</v>
      </c>
      <c r="N145" s="9">
        <f t="shared" si="221"/>
        <v>129.56199084098535</v>
      </c>
    </row>
    <row r="146" spans="1:14" x14ac:dyDescent="0.25">
      <c r="A146" s="44" t="s">
        <v>129</v>
      </c>
      <c r="B146" s="47" t="str">
        <f t="shared" ref="B146:H146" si="222">+IFERROR(B145/A145-1,"nm")</f>
        <v>nm</v>
      </c>
      <c r="C146" s="47">
        <f t="shared" si="222"/>
        <v>-0.36521739130434783</v>
      </c>
      <c r="D146" s="47">
        <f t="shared" si="222"/>
        <v>0</v>
      </c>
      <c r="E146" s="47">
        <f t="shared" si="222"/>
        <v>0.20547945205479445</v>
      </c>
      <c r="F146" s="47">
        <f t="shared" si="222"/>
        <v>-0.52272727272727271</v>
      </c>
      <c r="G146" s="47">
        <f t="shared" si="222"/>
        <v>-0.2857142857142857</v>
      </c>
      <c r="H146" s="47">
        <f t="shared" si="222"/>
        <v>-0.16666666666666663</v>
      </c>
      <c r="I146" s="47">
        <f>+IFERROR(I145/H145-1,"nm")</f>
        <v>3.08</v>
      </c>
      <c r="J146" s="47">
        <v>4.9000000000000002E-2</v>
      </c>
      <c r="K146" s="47">
        <v>4.9000000000000002E-2</v>
      </c>
      <c r="L146" s="47">
        <v>4.9000000000000002E-2</v>
      </c>
      <c r="M146" s="47">
        <v>4.9000000000000002E-2</v>
      </c>
      <c r="N146" s="47">
        <v>4.9000000000000002E-2</v>
      </c>
    </row>
    <row r="147" spans="1:14" x14ac:dyDescent="0.25">
      <c r="A147" s="45" t="s">
        <v>107</v>
      </c>
      <c r="B147" s="3">
        <f>Historicals!B128</f>
        <v>115</v>
      </c>
      <c r="C147" s="3">
        <f>Historicals!C128</f>
        <v>73</v>
      </c>
      <c r="D147" s="3">
        <f>Historicals!D128</f>
        <v>73</v>
      </c>
      <c r="E147" s="3">
        <f>Historicals!E128</f>
        <v>88</v>
      </c>
      <c r="F147" s="3">
        <f>Historicals!F128</f>
        <v>42</v>
      </c>
      <c r="G147" s="3">
        <f>Historicals!G128</f>
        <v>30</v>
      </c>
      <c r="H147" s="3">
        <f>Historicals!H128</f>
        <v>25</v>
      </c>
      <c r="I147" s="3">
        <f>Historicals!I128</f>
        <v>102</v>
      </c>
      <c r="J147" s="3">
        <f>+I147*(1+J148)</f>
        <v>106.99799999999999</v>
      </c>
      <c r="K147" s="3">
        <f t="shared" ref="K147:N147" si="223">+J147*(1+K148)</f>
        <v>112.24090199999998</v>
      </c>
      <c r="L147" s="3">
        <f t="shared" si="223"/>
        <v>117.74070619799997</v>
      </c>
      <c r="M147" s="3">
        <f t="shared" si="223"/>
        <v>123.51000080170196</v>
      </c>
      <c r="N147" s="3">
        <f t="shared" si="223"/>
        <v>129.56199084098535</v>
      </c>
    </row>
    <row r="148" spans="1:14" x14ac:dyDescent="0.25">
      <c r="A148" s="44" t="s">
        <v>129</v>
      </c>
      <c r="B148" s="47" t="str">
        <f t="shared" ref="B148:H148" si="224">+IFERROR(B147/A147-1,"nm")</f>
        <v>nm</v>
      </c>
      <c r="C148" s="47">
        <f t="shared" si="224"/>
        <v>-0.36521739130434783</v>
      </c>
      <c r="D148" s="47">
        <f t="shared" si="224"/>
        <v>0</v>
      </c>
      <c r="E148" s="47">
        <f t="shared" si="224"/>
        <v>0.20547945205479445</v>
      </c>
      <c r="F148" s="47">
        <f t="shared" si="224"/>
        <v>-0.52272727272727271</v>
      </c>
      <c r="G148" s="47">
        <f t="shared" si="224"/>
        <v>-0.2857142857142857</v>
      </c>
      <c r="H148" s="47">
        <f t="shared" si="224"/>
        <v>-0.16666666666666663</v>
      </c>
      <c r="I148" s="47">
        <f>+IFERROR(I147/H147-1,"nm")</f>
        <v>3.08</v>
      </c>
      <c r="J148" s="49">
        <f>+J149+J150</f>
        <v>4.9000000000000002E-2</v>
      </c>
      <c r="K148" s="49">
        <f t="shared" ref="K148:N148" si="225">+K149+K150</f>
        <v>4.9000000000000002E-2</v>
      </c>
      <c r="L148" s="49">
        <f t="shared" si="225"/>
        <v>4.9000000000000002E-2</v>
      </c>
      <c r="M148" s="49">
        <f t="shared" si="225"/>
        <v>4.9000000000000002E-2</v>
      </c>
      <c r="N148" s="49">
        <f t="shared" si="225"/>
        <v>4.9000000000000002E-2</v>
      </c>
    </row>
    <row r="149" spans="1:14" x14ac:dyDescent="0.25">
      <c r="A149" s="44" t="s">
        <v>137</v>
      </c>
      <c r="B149" s="47">
        <f>Historicals!B200</f>
        <v>0</v>
      </c>
      <c r="C149" s="47">
        <f>Historicals!C200</f>
        <v>-0.36521739130434783</v>
      </c>
      <c r="D149" s="47">
        <f>Historicals!D200</f>
        <v>0</v>
      </c>
      <c r="E149" s="47">
        <f>Historicals!E200</f>
        <v>0.20547945205479445</v>
      </c>
      <c r="F149" s="47">
        <f>Historicals!F200</f>
        <v>-0.52272727272727271</v>
      </c>
      <c r="G149" s="47">
        <f>Historicals!G200</f>
        <v>-0.2857142857142857</v>
      </c>
      <c r="H149" s="47">
        <f>Historicals!H200</f>
        <v>-0.16666666666666663</v>
      </c>
      <c r="I149" s="47">
        <f>Historicals!I200</f>
        <v>3.02</v>
      </c>
      <c r="J149" s="56">
        <v>4.9000000000000002E-2</v>
      </c>
      <c r="K149" s="56">
        <v>4.9000000000000002E-2</v>
      </c>
      <c r="L149" s="56">
        <v>4.9000000000000002E-2</v>
      </c>
      <c r="M149" s="56">
        <v>4.9000000000000002E-2</v>
      </c>
      <c r="N149" s="56">
        <v>4.9000000000000002E-2</v>
      </c>
    </row>
    <row r="150" spans="1:14" x14ac:dyDescent="0.25">
      <c r="A150" s="44" t="s">
        <v>138</v>
      </c>
      <c r="B150" s="47" t="str">
        <f t="shared" ref="B150:H150" si="226">+IFERROR(B148-B149,"nm")</f>
        <v>nm</v>
      </c>
      <c r="C150" s="47">
        <f t="shared" si="226"/>
        <v>0</v>
      </c>
      <c r="D150" s="47">
        <f t="shared" si="226"/>
        <v>0</v>
      </c>
      <c r="E150" s="47">
        <f t="shared" si="226"/>
        <v>0</v>
      </c>
      <c r="F150" s="47">
        <f t="shared" si="226"/>
        <v>0</v>
      </c>
      <c r="G150" s="47">
        <f t="shared" si="226"/>
        <v>0</v>
      </c>
      <c r="H150" s="47">
        <f t="shared" si="226"/>
        <v>0</v>
      </c>
      <c r="I150" s="47">
        <f>+IFERROR(I148-I149,"nm")</f>
        <v>6.0000000000000053E-2</v>
      </c>
      <c r="J150" s="49">
        <v>0</v>
      </c>
      <c r="K150" s="49">
        <f t="shared" ref="K149:N150" si="227">+J150</f>
        <v>0</v>
      </c>
      <c r="L150" s="49">
        <f t="shared" si="227"/>
        <v>0</v>
      </c>
      <c r="M150" s="49">
        <f t="shared" si="227"/>
        <v>0</v>
      </c>
      <c r="N150" s="49">
        <f t="shared" si="227"/>
        <v>0</v>
      </c>
    </row>
    <row r="151" spans="1:14" x14ac:dyDescent="0.25">
      <c r="A151" s="9" t="s">
        <v>130</v>
      </c>
      <c r="B151" s="48">
        <f t="shared" ref="B151:H151" si="228">+B158+B154</f>
        <v>-2057</v>
      </c>
      <c r="C151" s="48">
        <f t="shared" si="228"/>
        <v>-2366</v>
      </c>
      <c r="D151" s="48">
        <f t="shared" si="228"/>
        <v>-2444</v>
      </c>
      <c r="E151" s="48">
        <f t="shared" si="228"/>
        <v>-2441</v>
      </c>
      <c r="F151" s="48">
        <f t="shared" si="228"/>
        <v>-3067</v>
      </c>
      <c r="G151" s="48">
        <f t="shared" si="228"/>
        <v>-3254</v>
      </c>
      <c r="H151" s="48">
        <f t="shared" si="228"/>
        <v>-3434</v>
      </c>
      <c r="I151" s="48">
        <f>+I158+I154</f>
        <v>-4042</v>
      </c>
      <c r="J151" s="48">
        <f>+J145*J153</f>
        <v>-4240.0579999999991</v>
      </c>
      <c r="K151" s="48">
        <f>+K145*K153</f>
        <v>-4447.8208419999992</v>
      </c>
      <c r="L151" s="48">
        <f>+L145*L153</f>
        <v>-4665.7640632579987</v>
      </c>
      <c r="M151" s="48">
        <f>+M145*M153</f>
        <v>-4894.38650235764</v>
      </c>
      <c r="N151" s="48">
        <f>+N145*N153</f>
        <v>-5134.2114409731639</v>
      </c>
    </row>
    <row r="152" spans="1:14" x14ac:dyDescent="0.25">
      <c r="A152" s="46" t="s">
        <v>129</v>
      </c>
      <c r="B152" s="47" t="str">
        <f t="shared" ref="B152:H152" si="229">+IFERROR(B151/A151-1,"nm")</f>
        <v>nm</v>
      </c>
      <c r="C152" s="47">
        <f t="shared" si="229"/>
        <v>0.15021876519202726</v>
      </c>
      <c r="D152" s="47">
        <f t="shared" si="229"/>
        <v>3.2967032967033072E-2</v>
      </c>
      <c r="E152" s="47">
        <f t="shared" si="229"/>
        <v>-1.2274959083469206E-3</v>
      </c>
      <c r="F152" s="47">
        <f t="shared" si="229"/>
        <v>0.25645227365833678</v>
      </c>
      <c r="G152" s="47">
        <f t="shared" si="229"/>
        <v>6.0971633518095869E-2</v>
      </c>
      <c r="H152" s="47">
        <f t="shared" si="229"/>
        <v>5.5316533497234088E-2</v>
      </c>
      <c r="I152" s="47">
        <f>+IFERROR(I151/H151-1,"nm")</f>
        <v>0.1770529994175889</v>
      </c>
      <c r="J152" s="47">
        <f t="shared" ref="J152:N152" si="230">+IFERROR(J151/I151-1,"nm")</f>
        <v>4.899999999999971E-2</v>
      </c>
      <c r="K152" s="47">
        <f t="shared" si="230"/>
        <v>4.8999999999999932E-2</v>
      </c>
      <c r="L152" s="47">
        <f t="shared" si="230"/>
        <v>4.8999999999999932E-2</v>
      </c>
      <c r="M152" s="47">
        <f t="shared" si="230"/>
        <v>4.8999999999999932E-2</v>
      </c>
      <c r="N152" s="47">
        <f t="shared" si="230"/>
        <v>4.8999999999999932E-2</v>
      </c>
    </row>
    <row r="153" spans="1:14" x14ac:dyDescent="0.25">
      <c r="A153" s="46" t="s">
        <v>131</v>
      </c>
      <c r="B153" s="47">
        <f>+IFERROR(B151/B$145,"nm")</f>
        <v>-17.88695652173913</v>
      </c>
      <c r="C153" s="47">
        <f t="shared" ref="C153:I153" si="231">+IFERROR(C151/C$145,"nm")</f>
        <v>-32.410958904109592</v>
      </c>
      <c r="D153" s="47">
        <f t="shared" si="231"/>
        <v>-33.479452054794521</v>
      </c>
      <c r="E153" s="47">
        <f t="shared" si="231"/>
        <v>-27.738636363636363</v>
      </c>
      <c r="F153" s="47">
        <f t="shared" si="231"/>
        <v>-73.023809523809518</v>
      </c>
      <c r="G153" s="47">
        <f t="shared" si="231"/>
        <v>-108.46666666666667</v>
      </c>
      <c r="H153" s="47">
        <f t="shared" si="231"/>
        <v>-137.36000000000001</v>
      </c>
      <c r="I153" s="47">
        <f t="shared" si="231"/>
        <v>-39.627450980392155</v>
      </c>
      <c r="J153" s="49">
        <f>+I153</f>
        <v>-39.627450980392155</v>
      </c>
      <c r="K153" s="49">
        <f t="shared" ref="K153:N153" si="232">+J153</f>
        <v>-39.627450980392155</v>
      </c>
      <c r="L153" s="49">
        <f t="shared" si="232"/>
        <v>-39.627450980392155</v>
      </c>
      <c r="M153" s="49">
        <f t="shared" si="232"/>
        <v>-39.627450980392155</v>
      </c>
      <c r="N153" s="49">
        <f t="shared" si="232"/>
        <v>-39.627450980392155</v>
      </c>
    </row>
    <row r="154" spans="1:14" x14ac:dyDescent="0.25">
      <c r="A154" s="9" t="s">
        <v>132</v>
      </c>
      <c r="B154" s="9">
        <f>Historicals!B176</f>
        <v>210</v>
      </c>
      <c r="C154" s="9">
        <f>Historicals!C176</f>
        <v>230</v>
      </c>
      <c r="D154" s="9">
        <f>Historicals!D176</f>
        <v>233</v>
      </c>
      <c r="E154" s="9">
        <f>Historicals!E176</f>
        <v>217</v>
      </c>
      <c r="F154" s="9">
        <f>Historicals!F176</f>
        <v>195</v>
      </c>
      <c r="G154" s="9">
        <f>Historicals!G176</f>
        <v>214</v>
      </c>
      <c r="H154" s="9">
        <f>Historicals!H176</f>
        <v>222</v>
      </c>
      <c r="I154" s="9">
        <f>Historicals!I176</f>
        <v>220</v>
      </c>
      <c r="J154" s="48">
        <f>+J157*J164</f>
        <v>230.77999999999997</v>
      </c>
      <c r="K154" s="48">
        <f t="shared" ref="K154:N154" si="233">+K157*K164</f>
        <v>242.08821999999992</v>
      </c>
      <c r="L154" s="48">
        <f t="shared" si="233"/>
        <v>253.95054277999989</v>
      </c>
      <c r="M154" s="48">
        <f t="shared" si="233"/>
        <v>266.39411937621992</v>
      </c>
      <c r="N154" s="48">
        <f t="shared" si="233"/>
        <v>279.44743122565467</v>
      </c>
    </row>
    <row r="155" spans="1:14" x14ac:dyDescent="0.25">
      <c r="A155" s="46" t="s">
        <v>129</v>
      </c>
      <c r="B155" s="47" t="str">
        <f t="shared" ref="B155:H155" si="234">+IFERROR(B154/A154-1,"nm")</f>
        <v>nm</v>
      </c>
      <c r="C155" s="47">
        <f t="shared" si="234"/>
        <v>9.5238095238095344E-2</v>
      </c>
      <c r="D155" s="47">
        <f t="shared" si="234"/>
        <v>1.304347826086949E-2</v>
      </c>
      <c r="E155" s="47">
        <f t="shared" si="234"/>
        <v>-6.8669527896995763E-2</v>
      </c>
      <c r="F155" s="47">
        <f t="shared" si="234"/>
        <v>-0.10138248847926268</v>
      </c>
      <c r="G155" s="47">
        <f t="shared" si="234"/>
        <v>9.7435897435897534E-2</v>
      </c>
      <c r="H155" s="47">
        <f t="shared" si="234"/>
        <v>3.7383177570093462E-2</v>
      </c>
      <c r="I155" s="47">
        <f>+IFERROR(I154/H154-1,"nm")</f>
        <v>-9.009009009009028E-3</v>
      </c>
      <c r="J155" s="47">
        <f t="shared" ref="J155:N155" si="235">+IFERROR(J154/I154-1,"nm")</f>
        <v>4.8999999999999932E-2</v>
      </c>
      <c r="K155" s="47">
        <f t="shared" si="235"/>
        <v>4.899999999999971E-2</v>
      </c>
      <c r="L155" s="47">
        <f t="shared" si="235"/>
        <v>4.8999999999999932E-2</v>
      </c>
      <c r="M155" s="47">
        <f t="shared" si="235"/>
        <v>4.9000000000000155E-2</v>
      </c>
      <c r="N155" s="47">
        <f t="shared" si="235"/>
        <v>4.8999999999999932E-2</v>
      </c>
    </row>
    <row r="156" spans="1:14" x14ac:dyDescent="0.25">
      <c r="A156" s="46" t="s">
        <v>133</v>
      </c>
      <c r="B156" s="47">
        <f>+IFERROR(B154/B$145,"nm")</f>
        <v>1.826086956521739</v>
      </c>
      <c r="C156" s="47">
        <f t="shared" ref="C156:I156" si="236">+IFERROR(C154/C$145,"nm")</f>
        <v>3.1506849315068495</v>
      </c>
      <c r="D156" s="47">
        <f t="shared" si="236"/>
        <v>3.1917808219178081</v>
      </c>
      <c r="E156" s="47">
        <f t="shared" si="236"/>
        <v>2.4659090909090908</v>
      </c>
      <c r="F156" s="47">
        <f t="shared" si="236"/>
        <v>4.6428571428571432</v>
      </c>
      <c r="G156" s="47">
        <f t="shared" si="236"/>
        <v>7.1333333333333337</v>
      </c>
      <c r="H156" s="47">
        <f t="shared" si="236"/>
        <v>8.8800000000000008</v>
      </c>
      <c r="I156" s="47">
        <f t="shared" si="236"/>
        <v>2.1568627450980391</v>
      </c>
      <c r="J156" s="47">
        <f t="shared" ref="J156:N156" si="237">+IFERROR(J154/J$21,"nm")</f>
        <v>1.1987141066855554E-2</v>
      </c>
      <c r="K156" s="47">
        <f t="shared" si="237"/>
        <v>1.1987141066855552E-2</v>
      </c>
      <c r="L156" s="47">
        <f t="shared" si="237"/>
        <v>1.1987141066855552E-2</v>
      </c>
      <c r="M156" s="47">
        <f t="shared" si="237"/>
        <v>1.1987141066855557E-2</v>
      </c>
      <c r="N156" s="47">
        <f t="shared" si="237"/>
        <v>1.1987141066855556E-2</v>
      </c>
    </row>
    <row r="157" spans="1:14" x14ac:dyDescent="0.25">
      <c r="A157" s="46" t="s">
        <v>142</v>
      </c>
      <c r="B157" s="47">
        <f t="shared" ref="B157:H157" si="238">+IFERROR(B154/B164,"nm")</f>
        <v>0.43388429752066116</v>
      </c>
      <c r="C157" s="47">
        <f t="shared" si="238"/>
        <v>0.45009784735812131</v>
      </c>
      <c r="D157" s="47">
        <f t="shared" si="238"/>
        <v>0.43714821763602252</v>
      </c>
      <c r="E157" s="47">
        <f t="shared" si="238"/>
        <v>0.36348408710217756</v>
      </c>
      <c r="F157" s="47">
        <f t="shared" si="238"/>
        <v>0.2932330827067669</v>
      </c>
      <c r="G157" s="47">
        <f t="shared" si="238"/>
        <v>0.25783132530120484</v>
      </c>
      <c r="H157" s="47">
        <f t="shared" si="238"/>
        <v>0.2846153846153846</v>
      </c>
      <c r="I157" s="47">
        <f>+IFERROR(I154/I164,"nm")</f>
        <v>0.27883396704689478</v>
      </c>
      <c r="J157" s="49">
        <f>+I157</f>
        <v>0.27883396704689478</v>
      </c>
      <c r="K157" s="49">
        <f t="shared" ref="K157:N157" si="239">+J157</f>
        <v>0.27883396704689478</v>
      </c>
      <c r="L157" s="49">
        <f t="shared" si="239"/>
        <v>0.27883396704689478</v>
      </c>
      <c r="M157" s="49">
        <f t="shared" si="239"/>
        <v>0.27883396704689478</v>
      </c>
      <c r="N157" s="49">
        <f t="shared" si="239"/>
        <v>0.27883396704689478</v>
      </c>
    </row>
    <row r="158" spans="1:14" x14ac:dyDescent="0.25">
      <c r="A158" s="9" t="s">
        <v>134</v>
      </c>
      <c r="B158" s="9">
        <f>Historicals!B143</f>
        <v>-2267</v>
      </c>
      <c r="C158" s="9">
        <f>Historicals!C143</f>
        <v>-2596</v>
      </c>
      <c r="D158" s="9">
        <f>Historicals!D143</f>
        <v>-2677</v>
      </c>
      <c r="E158" s="9">
        <f>Historicals!E143</f>
        <v>-2658</v>
      </c>
      <c r="F158" s="9">
        <f>Historicals!F143</f>
        <v>-3262</v>
      </c>
      <c r="G158" s="9">
        <f>Historicals!G143</f>
        <v>-3468</v>
      </c>
      <c r="H158" s="9">
        <f>Historicals!H143</f>
        <v>-3656</v>
      </c>
      <c r="I158" s="9">
        <f>Historicals!I143</f>
        <v>-4262</v>
      </c>
      <c r="J158" s="9">
        <f>+J151-J154</f>
        <v>-4470.8379999999988</v>
      </c>
      <c r="K158" s="9">
        <f t="shared" ref="K158:N158" si="240">+K151-K154</f>
        <v>-4689.9090619999988</v>
      </c>
      <c r="L158" s="9">
        <f t="shared" si="240"/>
        <v>-4919.7146060379982</v>
      </c>
      <c r="M158" s="9">
        <f t="shared" si="240"/>
        <v>-5160.7806217338602</v>
      </c>
      <c r="N158" s="9">
        <f t="shared" si="240"/>
        <v>-5413.6588721988182</v>
      </c>
    </row>
    <row r="159" spans="1:14" x14ac:dyDescent="0.25">
      <c r="A159" s="46" t="s">
        <v>129</v>
      </c>
      <c r="B159" s="47" t="str">
        <f t="shared" ref="B159:H159" si="241">+IFERROR(B158/A158-1,"nm")</f>
        <v>nm</v>
      </c>
      <c r="C159" s="47">
        <f t="shared" si="241"/>
        <v>0.145125716806352</v>
      </c>
      <c r="D159" s="47">
        <f t="shared" si="241"/>
        <v>3.1201848998459125E-2</v>
      </c>
      <c r="E159" s="47">
        <f t="shared" si="241"/>
        <v>-7.097497198356395E-3</v>
      </c>
      <c r="F159" s="47">
        <f t="shared" si="241"/>
        <v>0.22723852520692245</v>
      </c>
      <c r="G159" s="47">
        <f t="shared" si="241"/>
        <v>6.3151440833844275E-2</v>
      </c>
      <c r="H159" s="47">
        <f t="shared" si="241"/>
        <v>5.4209919261822392E-2</v>
      </c>
      <c r="I159" s="47">
        <f>+IFERROR(I158/H158-1,"nm")</f>
        <v>0.16575492341356668</v>
      </c>
      <c r="J159" s="47">
        <f t="shared" ref="J159:N159" si="242">+IFERROR(J158/I158-1,"nm")</f>
        <v>4.899999999999971E-2</v>
      </c>
      <c r="K159" s="47">
        <f t="shared" si="242"/>
        <v>4.8999999999999932E-2</v>
      </c>
      <c r="L159" s="47">
        <f t="shared" si="242"/>
        <v>4.8999999999999932E-2</v>
      </c>
      <c r="M159" s="47">
        <f t="shared" si="242"/>
        <v>4.8999999999999932E-2</v>
      </c>
      <c r="N159" s="47">
        <f t="shared" si="242"/>
        <v>4.899999999999971E-2</v>
      </c>
    </row>
    <row r="160" spans="1:14" x14ac:dyDescent="0.25">
      <c r="A160" s="46" t="s">
        <v>131</v>
      </c>
      <c r="B160" s="47">
        <f>+IFERROR(B158/B$145,"nm")</f>
        <v>-19.713043478260868</v>
      </c>
      <c r="C160" s="47">
        <f t="shared" ref="C160:I160" si="243">+IFERROR(C158/C$145,"nm")</f>
        <v>-35.561643835616437</v>
      </c>
      <c r="D160" s="47">
        <f t="shared" si="243"/>
        <v>-36.671232876712331</v>
      </c>
      <c r="E160" s="47">
        <f t="shared" si="243"/>
        <v>-30.204545454545453</v>
      </c>
      <c r="F160" s="47">
        <f t="shared" si="243"/>
        <v>-77.666666666666671</v>
      </c>
      <c r="G160" s="47">
        <f t="shared" si="243"/>
        <v>-115.6</v>
      </c>
      <c r="H160" s="47">
        <f t="shared" si="243"/>
        <v>-146.24</v>
      </c>
      <c r="I160" s="47">
        <f t="shared" si="243"/>
        <v>-41.784313725490193</v>
      </c>
      <c r="J160" s="47">
        <f t="shared" ref="J160:N160" si="244">+IFERROR(J158/J$21,"nm")</f>
        <v>-0.23222361466790167</v>
      </c>
      <c r="K160" s="47">
        <f t="shared" si="244"/>
        <v>-0.23222361466790167</v>
      </c>
      <c r="L160" s="47">
        <f t="shared" si="244"/>
        <v>-0.23222361466790167</v>
      </c>
      <c r="M160" s="47">
        <f t="shared" si="244"/>
        <v>-0.23222361466790173</v>
      </c>
      <c r="N160" s="47">
        <f t="shared" si="244"/>
        <v>-0.23222361466790167</v>
      </c>
    </row>
    <row r="161" spans="1:14" x14ac:dyDescent="0.25">
      <c r="A161" s="9" t="s">
        <v>135</v>
      </c>
      <c r="B161" s="9">
        <f>Historicals!B165</f>
        <v>0</v>
      </c>
      <c r="C161" s="9">
        <f>Historicals!C165</f>
        <v>0</v>
      </c>
      <c r="D161" s="9">
        <f>Historicals!D165</f>
        <v>0</v>
      </c>
      <c r="E161" s="9">
        <f>Historicals!E165</f>
        <v>286</v>
      </c>
      <c r="F161" s="9">
        <f>Historicals!F165</f>
        <v>278</v>
      </c>
      <c r="G161" s="9">
        <f>Historicals!G165</f>
        <v>438</v>
      </c>
      <c r="H161" s="9">
        <f>Historicals!H165</f>
        <v>278</v>
      </c>
      <c r="I161" s="9">
        <f>Historicals!I165</f>
        <v>222</v>
      </c>
      <c r="J161" s="48">
        <f>+J145*J163</f>
        <v>232.87799999999996</v>
      </c>
      <c r="K161" s="48">
        <f>+K145*K163</f>
        <v>244.28902199999993</v>
      </c>
      <c r="L161" s="48">
        <f>+L145*L163</f>
        <v>256.25918407799992</v>
      </c>
      <c r="M161" s="48">
        <f>+M145*M163</f>
        <v>268.81588409782188</v>
      </c>
      <c r="N161" s="48">
        <f>+N145*N163</f>
        <v>281.98786241861512</v>
      </c>
    </row>
    <row r="162" spans="1:14" x14ac:dyDescent="0.25">
      <c r="A162" s="46" t="s">
        <v>129</v>
      </c>
      <c r="B162" s="47" t="str">
        <f t="shared" ref="B162:H162" si="245">+IFERROR(B161/A161-1,"nm")</f>
        <v>nm</v>
      </c>
      <c r="C162" s="47" t="str">
        <f t="shared" si="245"/>
        <v>nm</v>
      </c>
      <c r="D162" s="47" t="str">
        <f t="shared" si="245"/>
        <v>nm</v>
      </c>
      <c r="E162" s="47" t="str">
        <f t="shared" si="245"/>
        <v>nm</v>
      </c>
      <c r="F162" s="47">
        <f t="shared" si="245"/>
        <v>-2.7972027972028024E-2</v>
      </c>
      <c r="G162" s="47">
        <f t="shared" si="245"/>
        <v>0.57553956834532372</v>
      </c>
      <c r="H162" s="47">
        <f t="shared" si="245"/>
        <v>-0.36529680365296802</v>
      </c>
      <c r="I162" s="47">
        <f>+IFERROR(I161/H161-1,"nm")</f>
        <v>-0.20143884892086328</v>
      </c>
      <c r="J162" s="47">
        <f t="shared" ref="J162:N162" si="246">+IFERROR(J161/I161-1,"nm")</f>
        <v>4.899999999999971E-2</v>
      </c>
      <c r="K162" s="47">
        <f t="shared" si="246"/>
        <v>4.8999999999999932E-2</v>
      </c>
      <c r="L162" s="47">
        <f t="shared" si="246"/>
        <v>4.8999999999999932E-2</v>
      </c>
      <c r="M162" s="47">
        <f t="shared" si="246"/>
        <v>4.8999999999999932E-2</v>
      </c>
      <c r="N162" s="47">
        <f t="shared" si="246"/>
        <v>4.8999999999999932E-2</v>
      </c>
    </row>
    <row r="163" spans="1:14" x14ac:dyDescent="0.25">
      <c r="A163" s="46" t="s">
        <v>133</v>
      </c>
      <c r="B163" s="47">
        <f>+IFERROR(B161/B$145,"nm")</f>
        <v>0</v>
      </c>
      <c r="C163" s="47">
        <f t="shared" ref="C163:I163" si="247">+IFERROR(C161/C$145,"nm")</f>
        <v>0</v>
      </c>
      <c r="D163" s="47">
        <f t="shared" si="247"/>
        <v>0</v>
      </c>
      <c r="E163" s="47">
        <f t="shared" si="247"/>
        <v>3.25</v>
      </c>
      <c r="F163" s="47">
        <f t="shared" si="247"/>
        <v>6.6190476190476186</v>
      </c>
      <c r="G163" s="47">
        <f t="shared" si="247"/>
        <v>14.6</v>
      </c>
      <c r="H163" s="47">
        <f t="shared" si="247"/>
        <v>11.12</v>
      </c>
      <c r="I163" s="47">
        <f t="shared" si="247"/>
        <v>2.1764705882352939</v>
      </c>
      <c r="J163" s="49">
        <f>+I163</f>
        <v>2.1764705882352939</v>
      </c>
      <c r="K163" s="49">
        <f t="shared" ref="K163:N163" si="248">+J163</f>
        <v>2.1764705882352939</v>
      </c>
      <c r="L163" s="49">
        <f t="shared" si="248"/>
        <v>2.1764705882352939</v>
      </c>
      <c r="M163" s="49">
        <f t="shared" si="248"/>
        <v>2.1764705882352939</v>
      </c>
      <c r="N163" s="49">
        <f t="shared" si="248"/>
        <v>2.1764705882352939</v>
      </c>
    </row>
    <row r="164" spans="1:14" x14ac:dyDescent="0.25">
      <c r="A164" s="9" t="s">
        <v>143</v>
      </c>
      <c r="B164" s="9">
        <f>Historicals!B154</f>
        <v>484</v>
      </c>
      <c r="C164" s="9">
        <f>Historicals!C154</f>
        <v>511</v>
      </c>
      <c r="D164" s="9">
        <f>Historicals!D154</f>
        <v>533</v>
      </c>
      <c r="E164" s="9">
        <f>Historicals!E154</f>
        <v>597</v>
      </c>
      <c r="F164" s="9">
        <f>Historicals!F154</f>
        <v>665</v>
      </c>
      <c r="G164" s="9">
        <f>Historicals!G154</f>
        <v>830</v>
      </c>
      <c r="H164" s="9">
        <f>Historicals!H154</f>
        <v>780</v>
      </c>
      <c r="I164" s="9">
        <f>Historicals!I154</f>
        <v>789</v>
      </c>
      <c r="J164" s="48">
        <f>+J145*J166</f>
        <v>827.66099999999994</v>
      </c>
      <c r="K164" s="48">
        <f>+K145*K166</f>
        <v>868.21638899999982</v>
      </c>
      <c r="L164" s="48">
        <f>+L145*L166</f>
        <v>910.75899206099973</v>
      </c>
      <c r="M164" s="48">
        <f>+M145*M166</f>
        <v>955.38618267198876</v>
      </c>
      <c r="N164" s="48">
        <f>+N145*N166</f>
        <v>1002.2001056229161</v>
      </c>
    </row>
    <row r="165" spans="1:14" x14ac:dyDescent="0.25">
      <c r="A165" s="46" t="s">
        <v>129</v>
      </c>
      <c r="B165" s="47" t="str">
        <f t="shared" ref="B165:H165" si="249">+IFERROR(B164/A164-1,"nm")</f>
        <v>nm</v>
      </c>
      <c r="C165" s="47">
        <f t="shared" si="249"/>
        <v>5.5785123966942241E-2</v>
      </c>
      <c r="D165" s="47">
        <f t="shared" si="249"/>
        <v>4.3052837573385627E-2</v>
      </c>
      <c r="E165" s="47">
        <f t="shared" si="249"/>
        <v>0.12007504690431525</v>
      </c>
      <c r="F165" s="47">
        <f t="shared" si="249"/>
        <v>0.11390284757118918</v>
      </c>
      <c r="G165" s="47">
        <f t="shared" si="249"/>
        <v>0.24812030075187974</v>
      </c>
      <c r="H165" s="47">
        <f t="shared" si="249"/>
        <v>-6.0240963855421659E-2</v>
      </c>
      <c r="I165" s="47">
        <f>+IFERROR(I164/H164-1,"nm")</f>
        <v>1.1538461538461497E-2</v>
      </c>
      <c r="J165" s="47">
        <f>+J166+J167</f>
        <v>7.7352941176470589</v>
      </c>
      <c r="K165" s="47">
        <f t="shared" ref="K165:N165" si="250">+K166+K167</f>
        <v>7.7352941176470589</v>
      </c>
      <c r="L165" s="47">
        <f t="shared" si="250"/>
        <v>7.7352941176470589</v>
      </c>
      <c r="M165" s="47">
        <f t="shared" si="250"/>
        <v>7.7352941176470589</v>
      </c>
      <c r="N165" s="47">
        <f t="shared" si="250"/>
        <v>7.7352941176470589</v>
      </c>
    </row>
    <row r="166" spans="1:14" x14ac:dyDescent="0.25">
      <c r="A166" s="46" t="s">
        <v>133</v>
      </c>
      <c r="B166" s="47">
        <f>+IFERROR(B164/B$145,"nm")</f>
        <v>4.2086956521739127</v>
      </c>
      <c r="C166" s="47">
        <f t="shared" ref="C166:I166" si="251">+IFERROR(C164/C$145,"nm")</f>
        <v>7</v>
      </c>
      <c r="D166" s="47">
        <f t="shared" si="251"/>
        <v>7.3013698630136989</v>
      </c>
      <c r="E166" s="47">
        <f t="shared" si="251"/>
        <v>6.7840909090909092</v>
      </c>
      <c r="F166" s="47">
        <f t="shared" si="251"/>
        <v>15.833333333333334</v>
      </c>
      <c r="G166" s="47">
        <f t="shared" si="251"/>
        <v>27.666666666666668</v>
      </c>
      <c r="H166" s="47">
        <f t="shared" si="251"/>
        <v>31.2</v>
      </c>
      <c r="I166" s="47">
        <f t="shared" si="251"/>
        <v>7.7352941176470589</v>
      </c>
      <c r="J166" s="49">
        <f>+I166</f>
        <v>7.7352941176470589</v>
      </c>
      <c r="K166" s="49">
        <f t="shared" ref="K166:N166" si="252">+J166</f>
        <v>7.7352941176470589</v>
      </c>
      <c r="L166" s="49">
        <f t="shared" si="252"/>
        <v>7.7352941176470589</v>
      </c>
      <c r="M166" s="49">
        <f t="shared" si="252"/>
        <v>7.7352941176470589</v>
      </c>
      <c r="N166" s="49">
        <f t="shared" si="252"/>
        <v>7.7352941176470589</v>
      </c>
    </row>
    <row r="167" spans="1:14" x14ac:dyDescent="0.25">
      <c r="A167" s="43" t="str">
        <f>[1]Historicals!A130</f>
        <v>Converse</v>
      </c>
      <c r="B167" s="43"/>
      <c r="C167" s="43"/>
      <c r="D167" s="43"/>
      <c r="E167" s="43"/>
      <c r="F167" s="43"/>
      <c r="G167" s="43"/>
      <c r="H167" s="43"/>
      <c r="I167" s="43"/>
      <c r="J167" s="39"/>
      <c r="K167" s="39"/>
      <c r="L167" s="39"/>
      <c r="M167" s="39"/>
      <c r="N167" s="39"/>
    </row>
    <row r="168" spans="1:14" x14ac:dyDescent="0.25">
      <c r="A168" s="9" t="s">
        <v>136</v>
      </c>
      <c r="B168" s="9">
        <f>+SUM(B170+B174+B178+B182)</f>
        <v>1982</v>
      </c>
      <c r="C168" s="9">
        <f t="shared" ref="C168:I168" si="253">+SUM(C170+C174+C178+C182)</f>
        <v>1955</v>
      </c>
      <c r="D168" s="9">
        <f t="shared" si="253"/>
        <v>2042</v>
      </c>
      <c r="E168" s="9">
        <f t="shared" si="253"/>
        <v>1886</v>
      </c>
      <c r="F168" s="9">
        <f t="shared" si="253"/>
        <v>1906</v>
      </c>
      <c r="G168" s="9">
        <f t="shared" si="253"/>
        <v>1846</v>
      </c>
      <c r="H168" s="9">
        <f t="shared" si="253"/>
        <v>2205</v>
      </c>
      <c r="I168" s="9">
        <f t="shared" si="253"/>
        <v>2346</v>
      </c>
      <c r="J168" s="9">
        <f>I168*(1+J169)</f>
        <v>2460.9539999999997</v>
      </c>
      <c r="K168" s="9">
        <f t="shared" ref="K168:N168" si="254">J168*(1+K169)</f>
        <v>2581.5407459999997</v>
      </c>
      <c r="L168" s="9">
        <f t="shared" si="254"/>
        <v>2708.0362425539993</v>
      </c>
      <c r="M168" s="9">
        <f t="shared" si="254"/>
        <v>2840.7300184391452</v>
      </c>
      <c r="N168" s="9">
        <f t="shared" si="254"/>
        <v>2979.9257893426629</v>
      </c>
    </row>
    <row r="169" spans="1:14" x14ac:dyDescent="0.25">
      <c r="A169" s="44" t="s">
        <v>129</v>
      </c>
      <c r="B169" s="47" t="str">
        <f t="shared" ref="B169:H169" si="255">+IFERROR(B168/A168-1,"nm")</f>
        <v>nm</v>
      </c>
      <c r="C169" s="47">
        <f t="shared" si="255"/>
        <v>-1.3622603430877955E-2</v>
      </c>
      <c r="D169" s="47">
        <f t="shared" si="255"/>
        <v>4.4501278772378416E-2</v>
      </c>
      <c r="E169" s="47">
        <f t="shared" si="255"/>
        <v>-7.6395690499510338E-2</v>
      </c>
      <c r="F169" s="47">
        <f t="shared" si="255"/>
        <v>1.0604453870625585E-2</v>
      </c>
      <c r="G169" s="47">
        <f t="shared" si="255"/>
        <v>-3.147953830010497E-2</v>
      </c>
      <c r="H169" s="47">
        <f t="shared" si="255"/>
        <v>0.19447453954496208</v>
      </c>
      <c r="I169" s="47">
        <f>+IFERROR(I168/H168-1,"nm")</f>
        <v>6.3945578231292544E-2</v>
      </c>
      <c r="J169" s="47">
        <v>4.9000000000000002E-2</v>
      </c>
      <c r="K169" s="47">
        <v>4.9000000000000002E-2</v>
      </c>
      <c r="L169" s="47">
        <v>4.9000000000000002E-2</v>
      </c>
      <c r="M169" s="47">
        <v>4.9000000000000002E-2</v>
      </c>
      <c r="N169" s="47">
        <v>4.9000000000000002E-2</v>
      </c>
    </row>
    <row r="170" spans="1:14" x14ac:dyDescent="0.25">
      <c r="A170" s="45" t="s">
        <v>113</v>
      </c>
      <c r="B170" s="3">
        <f>Historicals!B131</f>
        <v>1760.3325047073859</v>
      </c>
      <c r="C170" s="3">
        <f>Historicals!C131</f>
        <v>1736.352193089273</v>
      </c>
      <c r="D170" s="3">
        <f>Historicals!D131</f>
        <v>1813.6220860809697</v>
      </c>
      <c r="E170" s="3">
        <f>Historicals!E131</f>
        <v>1675.0691745096517</v>
      </c>
      <c r="F170" s="3">
        <f>Historicals!F131</f>
        <v>1658</v>
      </c>
      <c r="G170" s="3">
        <f>Historicals!G131</f>
        <v>1642</v>
      </c>
      <c r="H170" s="3">
        <f>Historicals!H131</f>
        <v>1986</v>
      </c>
      <c r="I170" s="3">
        <f>Historicals!I131</f>
        <v>2094</v>
      </c>
      <c r="J170" s="3">
        <f>+I170*(1+J171)</f>
        <v>2196.6059999999998</v>
      </c>
      <c r="K170" s="3">
        <f t="shared" ref="K170:N170" si="256">+J170*(1+K171)</f>
        <v>2304.2396939999994</v>
      </c>
      <c r="L170" s="3">
        <f t="shared" si="256"/>
        <v>2417.1474390059993</v>
      </c>
      <c r="M170" s="3">
        <f t="shared" si="256"/>
        <v>2535.5876635172931</v>
      </c>
      <c r="N170" s="3">
        <f t="shared" si="256"/>
        <v>2659.8314590296404</v>
      </c>
    </row>
    <row r="171" spans="1:14" x14ac:dyDescent="0.25">
      <c r="A171" s="44" t="s">
        <v>129</v>
      </c>
      <c r="B171" s="47" t="str">
        <f t="shared" ref="B171:H171" si="257">+IFERROR(B170/A170-1,"nm")</f>
        <v>nm</v>
      </c>
      <c r="C171" s="47">
        <f t="shared" si="257"/>
        <v>-1.3622603430877955E-2</v>
      </c>
      <c r="D171" s="47">
        <f t="shared" si="257"/>
        <v>4.4501278772378638E-2</v>
      </c>
      <c r="E171" s="47">
        <f t="shared" si="257"/>
        <v>-7.6395690499510338E-2</v>
      </c>
      <c r="F171" s="47">
        <f t="shared" si="257"/>
        <v>-1.0190131111838086E-2</v>
      </c>
      <c r="G171" s="47">
        <f t="shared" si="257"/>
        <v>-9.6501809408926498E-3</v>
      </c>
      <c r="H171" s="47">
        <f t="shared" si="257"/>
        <v>0.2095006090133984</v>
      </c>
      <c r="I171" s="47">
        <f>+IFERROR(I170/H170-1,"nm")</f>
        <v>5.4380664652567967E-2</v>
      </c>
      <c r="J171" s="49">
        <f>+J172+J173</f>
        <v>4.9000000000000002E-2</v>
      </c>
      <c r="K171" s="49">
        <f t="shared" ref="K171:N171" si="258">+K172+K173</f>
        <v>4.9000000000000002E-2</v>
      </c>
      <c r="L171" s="49">
        <f t="shared" si="258"/>
        <v>4.9000000000000002E-2</v>
      </c>
      <c r="M171" s="49">
        <f t="shared" si="258"/>
        <v>4.9000000000000002E-2</v>
      </c>
      <c r="N171" s="49">
        <f t="shared" si="258"/>
        <v>4.9000000000000002E-2</v>
      </c>
    </row>
    <row r="172" spans="1:14" x14ac:dyDescent="0.25">
      <c r="A172" s="44" t="s">
        <v>137</v>
      </c>
      <c r="B172" s="47">
        <f>Historicals!B203</f>
        <v>0</v>
      </c>
      <c r="C172" s="47">
        <f>Historicals!C203</f>
        <v>-1.3622603430877955E-2</v>
      </c>
      <c r="D172" s="47">
        <f>Historicals!D203</f>
        <v>4.4501278772378638E-2</v>
      </c>
      <c r="E172" s="47">
        <f>Historicals!E203</f>
        <v>-7.6395690499510338E-2</v>
      </c>
      <c r="F172" s="47">
        <f>Historicals!F203</f>
        <v>-1.0190131111838086E-2</v>
      </c>
      <c r="G172" s="47">
        <f>Historicals!G203</f>
        <v>-9.6501809408926498E-3</v>
      </c>
      <c r="H172" s="47">
        <f>Historicals!H203</f>
        <v>0.2095006090133984</v>
      </c>
      <c r="I172" s="47">
        <f>Historicals!I203</f>
        <v>0.06</v>
      </c>
      <c r="J172" s="56">
        <v>4.9000000000000002E-2</v>
      </c>
      <c r="K172" s="56">
        <v>4.9000000000000002E-2</v>
      </c>
      <c r="L172" s="56">
        <v>4.9000000000000002E-2</v>
      </c>
      <c r="M172" s="56">
        <v>4.9000000000000002E-2</v>
      </c>
      <c r="N172" s="56">
        <v>4.9000000000000002E-2</v>
      </c>
    </row>
    <row r="173" spans="1:14" x14ac:dyDescent="0.25">
      <c r="A173" s="44" t="s">
        <v>138</v>
      </c>
      <c r="B173" s="47" t="str">
        <f t="shared" ref="B173:H173" si="259">+IFERROR(B171-B172,"nm")</f>
        <v>nm</v>
      </c>
      <c r="C173" s="47">
        <f t="shared" si="259"/>
        <v>0</v>
      </c>
      <c r="D173" s="47">
        <f t="shared" si="259"/>
        <v>0</v>
      </c>
      <c r="E173" s="47">
        <f t="shared" si="259"/>
        <v>0</v>
      </c>
      <c r="F173" s="47">
        <f t="shared" si="259"/>
        <v>0</v>
      </c>
      <c r="G173" s="47">
        <f t="shared" si="259"/>
        <v>0</v>
      </c>
      <c r="H173" s="47">
        <f t="shared" si="259"/>
        <v>0</v>
      </c>
      <c r="I173" s="47">
        <f>+IFERROR(I171-I172,"nm")</f>
        <v>-5.6193353474320307E-3</v>
      </c>
      <c r="J173" s="49">
        <v>0</v>
      </c>
      <c r="K173" s="49">
        <f t="shared" ref="K172:N173" si="260">+J173</f>
        <v>0</v>
      </c>
      <c r="L173" s="49">
        <f t="shared" si="260"/>
        <v>0</v>
      </c>
      <c r="M173" s="49">
        <f t="shared" si="260"/>
        <v>0</v>
      </c>
      <c r="N173" s="49">
        <f t="shared" si="260"/>
        <v>0</v>
      </c>
    </row>
    <row r="174" spans="1:14" x14ac:dyDescent="0.25">
      <c r="A174" s="45" t="s">
        <v>114</v>
      </c>
      <c r="B174" s="3">
        <f>Historicals!B132</f>
        <v>99.690715723479826</v>
      </c>
      <c r="C174" s="3">
        <f>Historicals!C132</f>
        <v>98.332668637438474</v>
      </c>
      <c r="D174" s="3">
        <f>Historicals!D132</f>
        <v>102.70859813690505</v>
      </c>
      <c r="E174" s="3">
        <f>Historicals!E132</f>
        <v>94.862103861999472</v>
      </c>
      <c r="F174" s="3">
        <f>Historicals!F132</f>
        <v>118</v>
      </c>
      <c r="G174" s="3">
        <f>Historicals!G132</f>
        <v>89</v>
      </c>
      <c r="H174" s="3">
        <f>Historicals!H132</f>
        <v>104</v>
      </c>
      <c r="I174" s="3">
        <f>Historicals!I132</f>
        <v>103</v>
      </c>
      <c r="J174" s="3">
        <f>+I174*(1+J175)</f>
        <v>108.047</v>
      </c>
      <c r="K174" s="3">
        <f t="shared" ref="K174:N174" si="261">+J174*(1+K175)</f>
        <v>113.341303</v>
      </c>
      <c r="L174" s="3">
        <f t="shared" si="261"/>
        <v>118.89502684699998</v>
      </c>
      <c r="M174" s="3">
        <f t="shared" si="261"/>
        <v>124.72088316250297</v>
      </c>
      <c r="N174" s="3">
        <f t="shared" si="261"/>
        <v>130.8322064374656</v>
      </c>
    </row>
    <row r="175" spans="1:14" x14ac:dyDescent="0.25">
      <c r="A175" s="44" t="s">
        <v>129</v>
      </c>
      <c r="B175" s="47" t="str">
        <f t="shared" ref="B175:H175" si="262">+IFERROR(B174/A174-1,"nm")</f>
        <v>nm</v>
      </c>
      <c r="C175" s="47">
        <f t="shared" si="262"/>
        <v>-1.3622603430877955E-2</v>
      </c>
      <c r="D175" s="47">
        <f t="shared" si="262"/>
        <v>4.4501278772378638E-2</v>
      </c>
      <c r="E175" s="47">
        <f t="shared" si="262"/>
        <v>-7.6395690499510338E-2</v>
      </c>
      <c r="F175" s="47">
        <f t="shared" si="262"/>
        <v>0.24391084738812396</v>
      </c>
      <c r="G175" s="47">
        <f t="shared" si="262"/>
        <v>-0.24576271186440679</v>
      </c>
      <c r="H175" s="47">
        <f t="shared" si="262"/>
        <v>0.1685393258426966</v>
      </c>
      <c r="I175" s="47">
        <f>+IFERROR(I174/H174-1,"nm")</f>
        <v>-9.6153846153845812E-3</v>
      </c>
      <c r="J175" s="47">
        <f>+J176+J177</f>
        <v>4.9000000000000002E-2</v>
      </c>
      <c r="K175" s="47">
        <f t="shared" ref="K175:N175" si="263">+K176+K177</f>
        <v>4.9000000000000002E-2</v>
      </c>
      <c r="L175" s="47">
        <f t="shared" si="263"/>
        <v>4.9000000000000002E-2</v>
      </c>
      <c r="M175" s="47">
        <f t="shared" si="263"/>
        <v>4.9000000000000002E-2</v>
      </c>
      <c r="N175" s="47">
        <f t="shared" si="263"/>
        <v>4.9000000000000002E-2</v>
      </c>
    </row>
    <row r="176" spans="1:14" x14ac:dyDescent="0.25">
      <c r="A176" s="44" t="s">
        <v>137</v>
      </c>
      <c r="B176" s="47">
        <f>Historicals!B204</f>
        <v>0</v>
      </c>
      <c r="C176" s="47">
        <f>Historicals!C204</f>
        <v>-1.3622603430877955E-2</v>
      </c>
      <c r="D176" s="47">
        <f>Historicals!D204</f>
        <v>4.4501278772378638E-2</v>
      </c>
      <c r="E176" s="47">
        <f>Historicals!E204</f>
        <v>-7.6395690499510338E-2</v>
      </c>
      <c r="F176" s="47">
        <f>Historicals!F204</f>
        <v>0.24391084738812396</v>
      </c>
      <c r="G176" s="47">
        <f>Historicals!G204</f>
        <v>-0.24576271186440679</v>
      </c>
      <c r="H176" s="47">
        <f>Historicals!H204</f>
        <v>0.1685393258426966</v>
      </c>
      <c r="I176" s="47">
        <f>Historicals!I204</f>
        <v>-0.03</v>
      </c>
      <c r="J176" s="49">
        <v>4.9000000000000002E-2</v>
      </c>
      <c r="K176" s="49">
        <v>4.9000000000000002E-2</v>
      </c>
      <c r="L176" s="49">
        <v>4.9000000000000002E-2</v>
      </c>
      <c r="M176" s="49">
        <v>4.9000000000000002E-2</v>
      </c>
      <c r="N176" s="49">
        <v>4.9000000000000002E-2</v>
      </c>
    </row>
    <row r="177" spans="1:14" x14ac:dyDescent="0.25">
      <c r="A177" s="44" t="s">
        <v>138</v>
      </c>
      <c r="B177" s="47" t="str">
        <f t="shared" ref="B177:H177" si="264">+IFERROR(B175-B176,"nm")</f>
        <v>nm</v>
      </c>
      <c r="C177" s="47">
        <f t="shared" si="264"/>
        <v>0</v>
      </c>
      <c r="D177" s="47">
        <f t="shared" si="264"/>
        <v>0</v>
      </c>
      <c r="E177" s="47">
        <f t="shared" si="264"/>
        <v>0</v>
      </c>
      <c r="F177" s="47">
        <f t="shared" si="264"/>
        <v>0</v>
      </c>
      <c r="G177" s="47">
        <f t="shared" si="264"/>
        <v>0</v>
      </c>
      <c r="H177" s="47">
        <f t="shared" si="264"/>
        <v>0</v>
      </c>
      <c r="I177" s="47">
        <f>+IFERROR(I175-I176,"nm")</f>
        <v>2.0384615384615418E-2</v>
      </c>
      <c r="J177" s="49">
        <v>0</v>
      </c>
      <c r="K177" s="49">
        <f t="shared" ref="K176:N177" si="265">+J177</f>
        <v>0</v>
      </c>
      <c r="L177" s="49">
        <f t="shared" si="265"/>
        <v>0</v>
      </c>
      <c r="M177" s="49">
        <f t="shared" si="265"/>
        <v>0</v>
      </c>
      <c r="N177" s="49">
        <f t="shared" si="265"/>
        <v>0</v>
      </c>
    </row>
    <row r="178" spans="1:14" x14ac:dyDescent="0.25">
      <c r="A178" s="45" t="s">
        <v>115</v>
      </c>
      <c r="B178" s="3">
        <f>Historicals!B133</f>
        <v>24.95795442516199</v>
      </c>
      <c r="C178" s="3">
        <f>Historicals!C133</f>
        <v>24.617962109582084</v>
      </c>
      <c r="D178" s="3">
        <f>Historicals!D133</f>
        <v>25.713492904228445</v>
      </c>
      <c r="E178" s="3">
        <f>Historicals!E133</f>
        <v>23.749092858655658</v>
      </c>
      <c r="F178" s="3">
        <f>Historicals!F133</f>
        <v>24</v>
      </c>
      <c r="G178" s="3">
        <f>Historicals!G133</f>
        <v>25</v>
      </c>
      <c r="H178" s="3">
        <f>Historicals!H133</f>
        <v>29</v>
      </c>
      <c r="I178" s="3">
        <f>Historicals!I133</f>
        <v>26</v>
      </c>
      <c r="J178" s="3">
        <f>+I178*(1+J179)</f>
        <v>27.273999999999997</v>
      </c>
      <c r="K178" s="3">
        <f t="shared" ref="K178:N178" si="266">+J178*(1+K179)</f>
        <v>28.610425999999997</v>
      </c>
      <c r="L178" s="3">
        <f t="shared" si="266"/>
        <v>30.012336873999995</v>
      </c>
      <c r="M178" s="3">
        <f t="shared" si="266"/>
        <v>31.482941380825991</v>
      </c>
      <c r="N178" s="3">
        <f t="shared" si="266"/>
        <v>33.025605508486464</v>
      </c>
    </row>
    <row r="179" spans="1:14" x14ac:dyDescent="0.25">
      <c r="A179" s="44" t="s">
        <v>129</v>
      </c>
      <c r="B179" s="47" t="str">
        <f t="shared" ref="B179:H179" si="267">+IFERROR(B178/A178-1,"nm")</f>
        <v>nm</v>
      </c>
      <c r="C179" s="47">
        <f t="shared" si="267"/>
        <v>-1.3622603430877844E-2</v>
      </c>
      <c r="D179" s="47">
        <f t="shared" si="267"/>
        <v>4.4501278772378416E-2</v>
      </c>
      <c r="E179" s="47">
        <f t="shared" si="267"/>
        <v>-7.6395690499510227E-2</v>
      </c>
      <c r="F179" s="47">
        <f t="shared" si="267"/>
        <v>1.0564914745907705E-2</v>
      </c>
      <c r="G179" s="47">
        <f t="shared" si="267"/>
        <v>4.1666666666666741E-2</v>
      </c>
      <c r="H179" s="47">
        <f t="shared" si="267"/>
        <v>0.15999999999999992</v>
      </c>
      <c r="I179" s="47">
        <f>+IFERROR(I178/H178-1,"nm")</f>
        <v>-0.10344827586206895</v>
      </c>
      <c r="J179" s="47">
        <f>+J180+J181</f>
        <v>4.9000000000000002E-2</v>
      </c>
      <c r="K179" s="47">
        <f t="shared" ref="K179:N179" si="268">+K180+K181</f>
        <v>4.9000000000000002E-2</v>
      </c>
      <c r="L179" s="47">
        <f t="shared" si="268"/>
        <v>4.9000000000000002E-2</v>
      </c>
      <c r="M179" s="47">
        <f t="shared" si="268"/>
        <v>4.9000000000000002E-2</v>
      </c>
      <c r="N179" s="47">
        <f t="shared" si="268"/>
        <v>4.9000000000000002E-2</v>
      </c>
    </row>
    <row r="180" spans="1:14" x14ac:dyDescent="0.25">
      <c r="A180" s="44" t="s">
        <v>137</v>
      </c>
      <c r="B180" s="47">
        <f>Historicals!B205</f>
        <v>0</v>
      </c>
      <c r="C180" s="47">
        <f>Historicals!C205</f>
        <v>-1.3622603430877844E-2</v>
      </c>
      <c r="D180" s="47">
        <f>Historicals!D205</f>
        <v>4.4501278772378416E-2</v>
      </c>
      <c r="E180" s="47">
        <f>Historicals!E205</f>
        <v>-7.6395690499510227E-2</v>
      </c>
      <c r="F180" s="47">
        <f>Historicals!F205</f>
        <v>1.0564914745907705E-2</v>
      </c>
      <c r="G180" s="47">
        <f>Historicals!G205</f>
        <v>4.1666666666666741E-2</v>
      </c>
      <c r="H180" s="47">
        <f>Historicals!H205</f>
        <v>0.15999999999999992</v>
      </c>
      <c r="I180" s="47">
        <f>Historicals!I205</f>
        <v>-0.16</v>
      </c>
      <c r="J180" s="49">
        <v>4.9000000000000002E-2</v>
      </c>
      <c r="K180" s="49">
        <v>4.9000000000000002E-2</v>
      </c>
      <c r="L180" s="49">
        <v>4.9000000000000002E-2</v>
      </c>
      <c r="M180" s="49">
        <v>4.9000000000000002E-2</v>
      </c>
      <c r="N180" s="49">
        <v>4.9000000000000002E-2</v>
      </c>
    </row>
    <row r="181" spans="1:14" x14ac:dyDescent="0.25">
      <c r="A181" s="44" t="s">
        <v>138</v>
      </c>
      <c r="B181" s="47" t="str">
        <f t="shared" ref="B181:H181" si="269">+IFERROR(B179-B180,"nm")</f>
        <v>nm</v>
      </c>
      <c r="C181" s="47">
        <f t="shared" si="269"/>
        <v>0</v>
      </c>
      <c r="D181" s="47">
        <f t="shared" si="269"/>
        <v>0</v>
      </c>
      <c r="E181" s="47">
        <f t="shared" si="269"/>
        <v>0</v>
      </c>
      <c r="F181" s="47">
        <f t="shared" si="269"/>
        <v>0</v>
      </c>
      <c r="G181" s="47">
        <f t="shared" si="269"/>
        <v>0</v>
      </c>
      <c r="H181" s="47">
        <f t="shared" si="269"/>
        <v>0</v>
      </c>
      <c r="I181" s="47">
        <f>+IFERROR(I179-I180,"nm")</f>
        <v>5.6551724137931053E-2</v>
      </c>
      <c r="J181" s="49">
        <v>0</v>
      </c>
      <c r="K181" s="49">
        <f t="shared" ref="K180:N181" si="270">+J181</f>
        <v>0</v>
      </c>
      <c r="L181" s="49">
        <f t="shared" si="270"/>
        <v>0</v>
      </c>
      <c r="M181" s="49">
        <f t="shared" si="270"/>
        <v>0</v>
      </c>
      <c r="N181" s="49">
        <f t="shared" si="270"/>
        <v>0</v>
      </c>
    </row>
    <row r="182" spans="1:14" x14ac:dyDescent="0.25">
      <c r="A182" s="45" t="s">
        <v>121</v>
      </c>
      <c r="B182" s="3">
        <f>Historicals!B134</f>
        <v>97.018825143972478</v>
      </c>
      <c r="C182" s="3">
        <f>Historicals!C134</f>
        <v>95.697176163706459</v>
      </c>
      <c r="D182" s="3">
        <f>Historicals!D134</f>
        <v>99.955822877896978</v>
      </c>
      <c r="E182" s="3">
        <f>Historicals!E134</f>
        <v>92.319628769693296</v>
      </c>
      <c r="F182" s="3">
        <f>Historicals!F134</f>
        <v>106</v>
      </c>
      <c r="G182" s="3">
        <f>Historicals!G134</f>
        <v>90</v>
      </c>
      <c r="H182" s="3">
        <f>Historicals!H134</f>
        <v>86</v>
      </c>
      <c r="I182" s="3">
        <f>Historicals!I134</f>
        <v>123</v>
      </c>
      <c r="J182" s="3">
        <f>+I182*(1+J183)</f>
        <v>129.02699999999999</v>
      </c>
      <c r="K182" s="3">
        <f t="shared" ref="K182" si="271">+J182*(1+K183)</f>
        <v>135.34932299999997</v>
      </c>
      <c r="L182" s="3">
        <f t="shared" ref="L182" si="272">+K182*(1+L183)</f>
        <v>141.98143982699995</v>
      </c>
      <c r="M182" s="3">
        <f t="shared" ref="M182" si="273">+L182*(1+M183)</f>
        <v>148.93853037852293</v>
      </c>
      <c r="N182" s="3">
        <f t="shared" ref="N182" si="274">+M182*(1+N183)</f>
        <v>156.23651836707054</v>
      </c>
    </row>
    <row r="183" spans="1:14" x14ac:dyDescent="0.25">
      <c r="A183" s="44" t="s">
        <v>129</v>
      </c>
      <c r="B183" s="47" t="str">
        <f t="shared" ref="B183" si="275">+IFERROR(B182/A182-1,"nm")</f>
        <v>nm</v>
      </c>
      <c r="C183" s="47">
        <f t="shared" ref="C183" si="276">+IFERROR(C182/B182-1,"nm")</f>
        <v>-1.3622603430877844E-2</v>
      </c>
      <c r="D183" s="47">
        <f t="shared" ref="D183" si="277">+IFERROR(D182/C182-1,"nm")</f>
        <v>4.4501278772378638E-2</v>
      </c>
      <c r="E183" s="47">
        <f t="shared" ref="E183" si="278">+IFERROR(E182/D182-1,"nm")</f>
        <v>-7.6395690499510227E-2</v>
      </c>
      <c r="F183" s="47">
        <f t="shared" ref="F183" si="279">+IFERROR(F182/E182-1,"nm")</f>
        <v>0.14818485962973993</v>
      </c>
      <c r="G183" s="47">
        <f t="shared" ref="G183" si="280">+IFERROR(G182/F182-1,"nm")</f>
        <v>-0.15094339622641506</v>
      </c>
      <c r="H183" s="47">
        <f t="shared" ref="H183" si="281">+IFERROR(H182/G182-1,"nm")</f>
        <v>-4.4444444444444398E-2</v>
      </c>
      <c r="I183" s="47">
        <f>+IFERROR(I182/H182-1,"nm")</f>
        <v>0.43023255813953498</v>
      </c>
      <c r="J183" s="47">
        <f>+J184+J185</f>
        <v>4.9000000000000002E-2</v>
      </c>
      <c r="K183" s="47">
        <f t="shared" ref="K183:N183" si="282">+K184+K185</f>
        <v>4.9000000000000002E-2</v>
      </c>
      <c r="L183" s="47">
        <f t="shared" si="282"/>
        <v>4.9000000000000002E-2</v>
      </c>
      <c r="M183" s="47">
        <f t="shared" si="282"/>
        <v>4.9000000000000002E-2</v>
      </c>
      <c r="N183" s="47">
        <f t="shared" si="282"/>
        <v>4.9000000000000002E-2</v>
      </c>
    </row>
    <row r="184" spans="1:14" x14ac:dyDescent="0.25">
      <c r="A184" s="44" t="s">
        <v>137</v>
      </c>
      <c r="B184" s="47">
        <f>Historicals!B206</f>
        <v>0</v>
      </c>
      <c r="C184" s="47">
        <f>Historicals!C206</f>
        <v>-1.3622603430877844E-2</v>
      </c>
      <c r="D184" s="47">
        <f>Historicals!D206</f>
        <v>4.4501278772378638E-2</v>
      </c>
      <c r="E184" s="47">
        <f>Historicals!E206</f>
        <v>-7.6395690499510227E-2</v>
      </c>
      <c r="F184" s="47">
        <f>Historicals!F206</f>
        <v>0.14818485962973993</v>
      </c>
      <c r="G184" s="47">
        <f>Historicals!G206</f>
        <v>-0.15094339622641506</v>
      </c>
      <c r="H184" s="47">
        <f>Historicals!H206</f>
        <v>-4.4444444444444398E-2</v>
      </c>
      <c r="I184" s="47">
        <f>Historicals!I206</f>
        <v>0.42</v>
      </c>
      <c r="J184" s="49">
        <v>4.9000000000000002E-2</v>
      </c>
      <c r="K184" s="49">
        <v>4.9000000000000002E-2</v>
      </c>
      <c r="L184" s="49">
        <v>4.9000000000000002E-2</v>
      </c>
      <c r="M184" s="49">
        <v>4.9000000000000002E-2</v>
      </c>
      <c r="N184" s="49">
        <v>4.9000000000000002E-2</v>
      </c>
    </row>
    <row r="185" spans="1:14" x14ac:dyDescent="0.25">
      <c r="A185" s="44" t="s">
        <v>138</v>
      </c>
      <c r="B185" s="47" t="str">
        <f t="shared" ref="B185:H185" si="283">+IFERROR(B183-B184,"nm")</f>
        <v>nm</v>
      </c>
      <c r="C185" s="47">
        <f t="shared" si="283"/>
        <v>0</v>
      </c>
      <c r="D185" s="47">
        <f t="shared" si="283"/>
        <v>0</v>
      </c>
      <c r="E185" s="47">
        <f t="shared" si="283"/>
        <v>0</v>
      </c>
      <c r="F185" s="47">
        <f t="shared" si="283"/>
        <v>0</v>
      </c>
      <c r="G185" s="47">
        <f t="shared" si="283"/>
        <v>0</v>
      </c>
      <c r="H185" s="47">
        <f t="shared" si="283"/>
        <v>0</v>
      </c>
      <c r="I185" s="47">
        <f>+IFERROR(I183-I184,"nm")</f>
        <v>1.0232558139534997E-2</v>
      </c>
      <c r="J185" s="49">
        <v>0</v>
      </c>
      <c r="K185" s="49">
        <f t="shared" ref="K184:K185" si="284">+J185</f>
        <v>0</v>
      </c>
      <c r="L185" s="49">
        <f t="shared" ref="L184:L185" si="285">+K185</f>
        <v>0</v>
      </c>
      <c r="M185" s="49">
        <f t="shared" ref="M184:M185" si="286">+L185</f>
        <v>0</v>
      </c>
      <c r="N185" s="49">
        <f t="shared" ref="N184:N185" si="287">+M185</f>
        <v>0</v>
      </c>
    </row>
    <row r="186" spans="1:14" x14ac:dyDescent="0.25">
      <c r="A186" s="9" t="s">
        <v>130</v>
      </c>
      <c r="B186" s="48">
        <f t="shared" ref="B186:H186" si="288">+B193+B189</f>
        <v>535</v>
      </c>
      <c r="C186" s="48">
        <f t="shared" si="288"/>
        <v>514</v>
      </c>
      <c r="D186" s="48">
        <f t="shared" si="288"/>
        <v>505</v>
      </c>
      <c r="E186" s="48">
        <f t="shared" si="288"/>
        <v>343</v>
      </c>
      <c r="F186" s="48">
        <f t="shared" si="288"/>
        <v>334</v>
      </c>
      <c r="G186" s="48">
        <f t="shared" si="288"/>
        <v>322</v>
      </c>
      <c r="H186" s="48">
        <f t="shared" si="288"/>
        <v>569</v>
      </c>
      <c r="I186" s="48">
        <f>+I193+I189</f>
        <v>691</v>
      </c>
      <c r="J186" s="48">
        <f>+J168*J188</f>
        <v>724.85899999999992</v>
      </c>
      <c r="K186" s="48">
        <f t="shared" ref="K186:N186" si="289">+K168*K188</f>
        <v>760.37709099999995</v>
      </c>
      <c r="L186" s="48">
        <f t="shared" si="289"/>
        <v>797.63556845899973</v>
      </c>
      <c r="M186" s="48">
        <f t="shared" si="289"/>
        <v>836.71971131349073</v>
      </c>
      <c r="N186" s="48">
        <f t="shared" si="289"/>
        <v>877.71897716785168</v>
      </c>
    </row>
    <row r="187" spans="1:14" x14ac:dyDescent="0.25">
      <c r="A187" s="46" t="s">
        <v>129</v>
      </c>
      <c r="B187" s="47" t="str">
        <f t="shared" ref="B187:H187" si="290">+IFERROR(B186/A186-1,"nm")</f>
        <v>nm</v>
      </c>
      <c r="C187" s="47">
        <f t="shared" si="290"/>
        <v>-3.9252336448598157E-2</v>
      </c>
      <c r="D187" s="47">
        <f t="shared" si="290"/>
        <v>-1.7509727626459193E-2</v>
      </c>
      <c r="E187" s="47">
        <f t="shared" si="290"/>
        <v>-0.32079207920792074</v>
      </c>
      <c r="F187" s="47">
        <f t="shared" si="290"/>
        <v>-2.6239067055393583E-2</v>
      </c>
      <c r="G187" s="47">
        <f t="shared" si="290"/>
        <v>-3.59281437125748E-2</v>
      </c>
      <c r="H187" s="47">
        <f t="shared" si="290"/>
        <v>0.76708074534161486</v>
      </c>
      <c r="I187" s="47">
        <f>+IFERROR(I186/H186-1,"nm")</f>
        <v>0.21441124780316345</v>
      </c>
      <c r="J187" s="47">
        <f t="shared" ref="J187:N187" si="291">+IFERROR(J186/I186-1,"nm")</f>
        <v>4.8999999999999932E-2</v>
      </c>
      <c r="K187" s="47">
        <f t="shared" si="291"/>
        <v>4.8999999999999932E-2</v>
      </c>
      <c r="L187" s="47">
        <f t="shared" si="291"/>
        <v>4.899999999999971E-2</v>
      </c>
      <c r="M187" s="47">
        <f t="shared" si="291"/>
        <v>4.8999999999999932E-2</v>
      </c>
      <c r="N187" s="47">
        <f t="shared" si="291"/>
        <v>4.8999999999999932E-2</v>
      </c>
    </row>
    <row r="188" spans="1:14" x14ac:dyDescent="0.25">
      <c r="A188" s="46" t="s">
        <v>131</v>
      </c>
      <c r="B188" s="47">
        <f>+IFERROR(B186/B$168,"nm")</f>
        <v>0.26992936427850656</v>
      </c>
      <c r="C188" s="47">
        <f t="shared" ref="C188:I188" si="292">+IFERROR(C186/C$168,"nm")</f>
        <v>0.26291560102301792</v>
      </c>
      <c r="D188" s="47">
        <f t="shared" si="292"/>
        <v>0.24730656219392752</v>
      </c>
      <c r="E188" s="47">
        <f t="shared" si="292"/>
        <v>0.18186638388123011</v>
      </c>
      <c r="F188" s="47">
        <f t="shared" si="292"/>
        <v>0.17523609653725078</v>
      </c>
      <c r="G188" s="47">
        <f t="shared" si="292"/>
        <v>0.17443120260021669</v>
      </c>
      <c r="H188" s="47">
        <f t="shared" si="292"/>
        <v>0.25804988662131517</v>
      </c>
      <c r="I188" s="47">
        <f t="shared" si="292"/>
        <v>0.29454390451832907</v>
      </c>
      <c r="J188" s="49">
        <f>+I188</f>
        <v>0.29454390451832907</v>
      </c>
      <c r="K188" s="49">
        <f t="shared" ref="K188:N188" si="293">+J188</f>
        <v>0.29454390451832907</v>
      </c>
      <c r="L188" s="49">
        <f t="shared" si="293"/>
        <v>0.29454390451832907</v>
      </c>
      <c r="M188" s="49">
        <f t="shared" si="293"/>
        <v>0.29454390451832907</v>
      </c>
      <c r="N188" s="49">
        <f t="shared" si="293"/>
        <v>0.29454390451832907</v>
      </c>
    </row>
    <row r="189" spans="1:14" x14ac:dyDescent="0.25">
      <c r="A189" s="9" t="s">
        <v>132</v>
      </c>
      <c r="B189" s="9">
        <f>Historicals!B178</f>
        <v>18</v>
      </c>
      <c r="C189" s="9">
        <f>Historicals!C178</f>
        <v>27</v>
      </c>
      <c r="D189" s="9">
        <f>Historicals!D178</f>
        <v>28</v>
      </c>
      <c r="E189" s="9">
        <f>Historicals!E178</f>
        <v>33</v>
      </c>
      <c r="F189" s="9">
        <f>Historicals!F178</f>
        <v>31</v>
      </c>
      <c r="G189" s="9">
        <f>Historicals!G178</f>
        <v>25</v>
      </c>
      <c r="H189" s="9">
        <f>Historicals!H178</f>
        <v>26</v>
      </c>
      <c r="I189" s="9">
        <f>Historicals!I178</f>
        <v>22</v>
      </c>
      <c r="J189" s="48">
        <f>+J192*J199</f>
        <v>23.077999999999999</v>
      </c>
      <c r="K189" s="48">
        <f t="shared" ref="K189:N189" si="294">+K192*K199</f>
        <v>24.208821999999998</v>
      </c>
      <c r="L189" s="48">
        <f t="shared" si="294"/>
        <v>25.395054277999993</v>
      </c>
      <c r="M189" s="48">
        <f t="shared" si="294"/>
        <v>26.639411937621993</v>
      </c>
      <c r="N189" s="48">
        <f t="shared" si="294"/>
        <v>27.944743122565466</v>
      </c>
    </row>
    <row r="190" spans="1:14" x14ac:dyDescent="0.25">
      <c r="A190" s="46" t="s">
        <v>129</v>
      </c>
      <c r="B190" s="47" t="str">
        <f t="shared" ref="B190:H190" si="295">+IFERROR(B189/A189-1,"nm")</f>
        <v>nm</v>
      </c>
      <c r="C190" s="47">
        <f t="shared" si="295"/>
        <v>0.5</v>
      </c>
      <c r="D190" s="47">
        <f t="shared" si="295"/>
        <v>3.7037037037036979E-2</v>
      </c>
      <c r="E190" s="47">
        <f t="shared" si="295"/>
        <v>0.1785714285714286</v>
      </c>
      <c r="F190" s="47">
        <f t="shared" si="295"/>
        <v>-6.0606060606060552E-2</v>
      </c>
      <c r="G190" s="47">
        <f t="shared" si="295"/>
        <v>-0.19354838709677424</v>
      </c>
      <c r="H190" s="47">
        <f t="shared" si="295"/>
        <v>4.0000000000000036E-2</v>
      </c>
      <c r="I190" s="47">
        <f>+IFERROR(I189/H189-1,"nm")</f>
        <v>-0.15384615384615385</v>
      </c>
      <c r="J190" s="47">
        <f t="shared" ref="J190:N190" si="296">+IFERROR(J189/I189-1,"nm")</f>
        <v>4.8999999999999932E-2</v>
      </c>
      <c r="K190" s="47">
        <f t="shared" si="296"/>
        <v>4.8999999999999932E-2</v>
      </c>
      <c r="L190" s="47">
        <f t="shared" si="296"/>
        <v>4.899999999999971E-2</v>
      </c>
      <c r="M190" s="47">
        <f t="shared" si="296"/>
        <v>4.8999999999999932E-2</v>
      </c>
      <c r="N190" s="47">
        <f t="shared" si="296"/>
        <v>4.899999999999971E-2</v>
      </c>
    </row>
    <row r="191" spans="1:14" x14ac:dyDescent="0.25">
      <c r="A191" s="46" t="s">
        <v>133</v>
      </c>
      <c r="B191" s="47">
        <f t="shared" ref="B191:H191" si="297">+IFERROR(B189/B$21,"nm")</f>
        <v>1.3100436681222707E-3</v>
      </c>
      <c r="C191" s="47">
        <f t="shared" si="297"/>
        <v>1.8287726903278244E-3</v>
      </c>
      <c r="D191" s="47">
        <f t="shared" si="297"/>
        <v>1.840168243953733E-3</v>
      </c>
      <c r="E191" s="47">
        <f t="shared" si="297"/>
        <v>2.2214742510939076E-3</v>
      </c>
      <c r="F191" s="47">
        <f t="shared" si="297"/>
        <v>1.949440321972079E-3</v>
      </c>
      <c r="G191" s="47">
        <f t="shared" si="297"/>
        <v>1.7260425296879314E-3</v>
      </c>
      <c r="H191" s="47">
        <f t="shared" si="297"/>
        <v>1.5134757552826125E-3</v>
      </c>
      <c r="I191" s="47">
        <f>+IFERROR(I189/I$21,"nm")</f>
        <v>1.1987141066855556E-3</v>
      </c>
      <c r="J191" s="47">
        <f t="shared" ref="J191:N191" si="298">+IFERROR(J189/J$21,"nm")</f>
        <v>1.1987141066855556E-3</v>
      </c>
      <c r="K191" s="47">
        <f t="shared" si="298"/>
        <v>1.1987141066855556E-3</v>
      </c>
      <c r="L191" s="47">
        <f t="shared" si="298"/>
        <v>1.1987141066855554E-3</v>
      </c>
      <c r="M191" s="47">
        <f t="shared" si="298"/>
        <v>1.1987141066855558E-3</v>
      </c>
      <c r="N191" s="47">
        <f t="shared" si="298"/>
        <v>1.1987141066855556E-3</v>
      </c>
    </row>
    <row r="192" spans="1:14" x14ac:dyDescent="0.25">
      <c r="A192" s="46" t="s">
        <v>142</v>
      </c>
      <c r="B192" s="47">
        <f t="shared" ref="B192:H192" si="299">+IFERROR(B189/B199,"nm")</f>
        <v>0.14754098360655737</v>
      </c>
      <c r="C192" s="47">
        <f t="shared" si="299"/>
        <v>0.216</v>
      </c>
      <c r="D192" s="47">
        <f t="shared" si="299"/>
        <v>0.224</v>
      </c>
      <c r="E192" s="47">
        <f t="shared" si="299"/>
        <v>0.28695652173913044</v>
      </c>
      <c r="F192" s="47">
        <f t="shared" si="299"/>
        <v>0.31</v>
      </c>
      <c r="G192" s="47">
        <f t="shared" si="299"/>
        <v>0.3125</v>
      </c>
      <c r="H192" s="47">
        <f t="shared" si="299"/>
        <v>0.41269841269841268</v>
      </c>
      <c r="I192" s="47">
        <f>+IFERROR(I189/I199,"nm")</f>
        <v>0.44897959183673469</v>
      </c>
      <c r="J192" s="49">
        <f>+I192</f>
        <v>0.44897959183673469</v>
      </c>
      <c r="K192" s="49">
        <f t="shared" ref="K192:N192" si="300">+J192</f>
        <v>0.44897959183673469</v>
      </c>
      <c r="L192" s="49">
        <f t="shared" si="300"/>
        <v>0.44897959183673469</v>
      </c>
      <c r="M192" s="49">
        <f t="shared" si="300"/>
        <v>0.44897959183673469</v>
      </c>
      <c r="N192" s="49">
        <f t="shared" si="300"/>
        <v>0.44897959183673469</v>
      </c>
    </row>
    <row r="193" spans="1:14" x14ac:dyDescent="0.25">
      <c r="A193" s="9" t="s">
        <v>134</v>
      </c>
      <c r="B193" s="9">
        <f>Historicals!B145</f>
        <v>517</v>
      </c>
      <c r="C193" s="9">
        <f>Historicals!C145</f>
        <v>487</v>
      </c>
      <c r="D193" s="9">
        <f>Historicals!D145</f>
        <v>477</v>
      </c>
      <c r="E193" s="9">
        <f>Historicals!E145</f>
        <v>310</v>
      </c>
      <c r="F193" s="9">
        <f>Historicals!F145</f>
        <v>303</v>
      </c>
      <c r="G193" s="9">
        <f>Historicals!G145</f>
        <v>297</v>
      </c>
      <c r="H193" s="9">
        <f>Historicals!H145</f>
        <v>543</v>
      </c>
      <c r="I193" s="9">
        <f>Historicals!I145</f>
        <v>669</v>
      </c>
      <c r="J193" s="9">
        <f>+J186-J189</f>
        <v>701.78099999999995</v>
      </c>
      <c r="K193" s="9">
        <f t="shared" ref="K193:N193" si="301">+K186-K189</f>
        <v>736.16826900000001</v>
      </c>
      <c r="L193" s="9">
        <f t="shared" si="301"/>
        <v>772.24051418099975</v>
      </c>
      <c r="M193" s="9">
        <f t="shared" si="301"/>
        <v>810.08029937586878</v>
      </c>
      <c r="N193" s="9">
        <f t="shared" si="301"/>
        <v>849.77423404528622</v>
      </c>
    </row>
    <row r="194" spans="1:14" x14ac:dyDescent="0.25">
      <c r="A194" s="46" t="s">
        <v>129</v>
      </c>
      <c r="B194" s="47" t="str">
        <f t="shared" ref="B194:H194" si="302">+IFERROR(B193/A193-1,"nm")</f>
        <v>nm</v>
      </c>
      <c r="C194" s="47">
        <f t="shared" si="302"/>
        <v>-5.8027079303675011E-2</v>
      </c>
      <c r="D194" s="47">
        <f t="shared" si="302"/>
        <v>-2.0533880903490731E-2</v>
      </c>
      <c r="E194" s="47">
        <f t="shared" si="302"/>
        <v>-0.35010482180293501</v>
      </c>
      <c r="F194" s="47">
        <f t="shared" si="302"/>
        <v>-2.2580645161290325E-2</v>
      </c>
      <c r="G194" s="47">
        <f t="shared" si="302"/>
        <v>-1.980198019801982E-2</v>
      </c>
      <c r="H194" s="47">
        <f t="shared" si="302"/>
        <v>0.82828282828282829</v>
      </c>
      <c r="I194" s="47">
        <f>+IFERROR(I193/H193-1,"nm")</f>
        <v>0.2320441988950277</v>
      </c>
      <c r="J194" s="47">
        <f t="shared" ref="J194:N194" si="303">+IFERROR(J193/I193-1,"nm")</f>
        <v>4.8999999999999932E-2</v>
      </c>
      <c r="K194" s="47">
        <f t="shared" si="303"/>
        <v>4.9000000000000155E-2</v>
      </c>
      <c r="L194" s="47">
        <f t="shared" si="303"/>
        <v>4.899999999999971E-2</v>
      </c>
      <c r="M194" s="47">
        <f t="shared" si="303"/>
        <v>4.9000000000000155E-2</v>
      </c>
      <c r="N194" s="47">
        <f t="shared" si="303"/>
        <v>4.8999999999999932E-2</v>
      </c>
    </row>
    <row r="195" spans="1:14" x14ac:dyDescent="0.25">
      <c r="A195" s="46" t="s">
        <v>131</v>
      </c>
      <c r="B195" s="47">
        <f>+IFERROR(B193/B$168,"nm")</f>
        <v>0.26084762865792127</v>
      </c>
      <c r="C195" s="47">
        <f t="shared" ref="C195:I195" si="304">+IFERROR(C193/C$168,"nm")</f>
        <v>0.24910485933503837</v>
      </c>
      <c r="D195" s="47">
        <f t="shared" si="304"/>
        <v>0.23359451518119489</v>
      </c>
      <c r="E195" s="47">
        <f t="shared" si="304"/>
        <v>0.16436903499469777</v>
      </c>
      <c r="F195" s="47">
        <f t="shared" si="304"/>
        <v>0.1589716684155299</v>
      </c>
      <c r="G195" s="47">
        <f t="shared" si="304"/>
        <v>0.16088840736728061</v>
      </c>
      <c r="H195" s="47">
        <f t="shared" si="304"/>
        <v>0.24625850340136055</v>
      </c>
      <c r="I195" s="47">
        <f t="shared" si="304"/>
        <v>0.28516624040920718</v>
      </c>
      <c r="J195" s="47">
        <f t="shared" ref="J195:N195" si="305">+IFERROR(J193/J$21,"nm")</f>
        <v>3.6451806244210759E-2</v>
      </c>
      <c r="K195" s="47">
        <f t="shared" si="305"/>
        <v>3.6451806244210759E-2</v>
      </c>
      <c r="L195" s="47">
        <f t="shared" si="305"/>
        <v>3.6451806244210752E-2</v>
      </c>
      <c r="M195" s="47">
        <f t="shared" si="305"/>
        <v>3.6451806244210759E-2</v>
      </c>
      <c r="N195" s="47">
        <f t="shared" si="305"/>
        <v>3.6451806244210759E-2</v>
      </c>
    </row>
    <row r="196" spans="1:14" x14ac:dyDescent="0.25">
      <c r="A196" s="9" t="s">
        <v>135</v>
      </c>
      <c r="B196" s="9">
        <f>Historicals!B167</f>
        <v>0</v>
      </c>
      <c r="C196" s="9">
        <f>Historicals!C167</f>
        <v>0</v>
      </c>
      <c r="D196" s="9">
        <f>Historicals!D167</f>
        <v>0</v>
      </c>
      <c r="E196" s="9">
        <f>Historicals!E167</f>
        <v>22</v>
      </c>
      <c r="F196" s="9">
        <f>Historicals!F167</f>
        <v>18</v>
      </c>
      <c r="G196" s="9">
        <f>Historicals!G167</f>
        <v>12</v>
      </c>
      <c r="H196" s="9">
        <f>Historicals!H167</f>
        <v>7</v>
      </c>
      <c r="I196" s="9">
        <f>Historicals!I167</f>
        <v>9</v>
      </c>
      <c r="J196" s="48">
        <f>+J168*J198</f>
        <v>9.4409999999999989</v>
      </c>
      <c r="K196" s="48">
        <f t="shared" ref="K196:N196" si="306">+K168*K198</f>
        <v>9.9036089999999994</v>
      </c>
      <c r="L196" s="48">
        <f t="shared" si="306"/>
        <v>10.388885840999997</v>
      </c>
      <c r="M196" s="48">
        <f t="shared" si="306"/>
        <v>10.897941247208998</v>
      </c>
      <c r="N196" s="48">
        <f t="shared" si="306"/>
        <v>11.431940368322236</v>
      </c>
    </row>
    <row r="197" spans="1:14" x14ac:dyDescent="0.25">
      <c r="A197" s="46" t="s">
        <v>129</v>
      </c>
      <c r="B197" s="47" t="str">
        <f t="shared" ref="B197:H197" si="307">+IFERROR(B196/A196-1,"nm")</f>
        <v>nm</v>
      </c>
      <c r="C197" s="47" t="str">
        <f t="shared" si="307"/>
        <v>nm</v>
      </c>
      <c r="D197" s="47" t="str">
        <f t="shared" si="307"/>
        <v>nm</v>
      </c>
      <c r="E197" s="47" t="str">
        <f t="shared" si="307"/>
        <v>nm</v>
      </c>
      <c r="F197" s="47">
        <f t="shared" si="307"/>
        <v>-0.18181818181818177</v>
      </c>
      <c r="G197" s="47">
        <f t="shared" si="307"/>
        <v>-0.33333333333333337</v>
      </c>
      <c r="H197" s="47">
        <f t="shared" si="307"/>
        <v>-0.41666666666666663</v>
      </c>
      <c r="I197" s="47">
        <f>+IFERROR(I196/H196-1,"nm")</f>
        <v>0.28571428571428581</v>
      </c>
      <c r="J197" s="47">
        <f t="shared" ref="J197:N197" si="308">+IFERROR(J196/I196-1,"nm")</f>
        <v>4.8999999999999932E-2</v>
      </c>
      <c r="K197" s="47">
        <f t="shared" si="308"/>
        <v>4.9000000000000155E-2</v>
      </c>
      <c r="L197" s="47">
        <f t="shared" si="308"/>
        <v>4.899999999999971E-2</v>
      </c>
      <c r="M197" s="47">
        <f t="shared" si="308"/>
        <v>4.9000000000000155E-2</v>
      </c>
      <c r="N197" s="47">
        <f t="shared" si="308"/>
        <v>4.899999999999971E-2</v>
      </c>
    </row>
    <row r="198" spans="1:14" x14ac:dyDescent="0.25">
      <c r="A198" s="46" t="s">
        <v>133</v>
      </c>
      <c r="B198" s="47">
        <f>+IFERROR(B196/B$168,"nm")</f>
        <v>0</v>
      </c>
      <c r="C198" s="47">
        <f t="shared" ref="C198:I198" si="309">+IFERROR(C196/C$168,"nm")</f>
        <v>0</v>
      </c>
      <c r="D198" s="47">
        <f t="shared" si="309"/>
        <v>0</v>
      </c>
      <c r="E198" s="47">
        <f t="shared" si="309"/>
        <v>1.166489925768823E-2</v>
      </c>
      <c r="F198" s="47">
        <f t="shared" si="309"/>
        <v>9.4438614900314802E-3</v>
      </c>
      <c r="G198" s="47">
        <f t="shared" si="309"/>
        <v>6.5005417118093175E-3</v>
      </c>
      <c r="H198" s="47">
        <f t="shared" si="309"/>
        <v>3.1746031746031746E-3</v>
      </c>
      <c r="I198" s="47">
        <f t="shared" si="309"/>
        <v>3.8363171355498722E-3</v>
      </c>
      <c r="J198" s="49">
        <f>+I198</f>
        <v>3.8363171355498722E-3</v>
      </c>
      <c r="K198" s="49">
        <f t="shared" ref="K198:N198" si="310">+J198</f>
        <v>3.8363171355498722E-3</v>
      </c>
      <c r="L198" s="49">
        <f t="shared" si="310"/>
        <v>3.8363171355498722E-3</v>
      </c>
      <c r="M198" s="49">
        <f t="shared" si="310"/>
        <v>3.8363171355498722E-3</v>
      </c>
      <c r="N198" s="49">
        <f t="shared" si="310"/>
        <v>3.8363171355498722E-3</v>
      </c>
    </row>
    <row r="199" spans="1:14" x14ac:dyDescent="0.25">
      <c r="A199" s="9" t="s">
        <v>143</v>
      </c>
      <c r="B199" s="9">
        <f>Historicals!B156</f>
        <v>122</v>
      </c>
      <c r="C199" s="9">
        <f>Historicals!C156</f>
        <v>125</v>
      </c>
      <c r="D199" s="9">
        <f>Historicals!D156</f>
        <v>125</v>
      </c>
      <c r="E199" s="9">
        <f>Historicals!E156</f>
        <v>115</v>
      </c>
      <c r="F199" s="9">
        <f>Historicals!F156</f>
        <v>100</v>
      </c>
      <c r="G199" s="9">
        <f>Historicals!G156</f>
        <v>80</v>
      </c>
      <c r="H199" s="9">
        <f>Historicals!H156</f>
        <v>63</v>
      </c>
      <c r="I199" s="9">
        <f>Historicals!I156</f>
        <v>49</v>
      </c>
      <c r="J199" s="48">
        <f>+J168*J201</f>
        <v>51.400999999999996</v>
      </c>
      <c r="K199" s="48">
        <f t="shared" ref="K199:N199" si="311">+K168*K201</f>
        <v>53.919648999999993</v>
      </c>
      <c r="L199" s="48">
        <f t="shared" si="311"/>
        <v>56.561711800999987</v>
      </c>
      <c r="M199" s="48">
        <f t="shared" si="311"/>
        <v>59.333235679248986</v>
      </c>
      <c r="N199" s="48">
        <f t="shared" si="311"/>
        <v>62.240564227532175</v>
      </c>
    </row>
    <row r="200" spans="1:14" x14ac:dyDescent="0.25">
      <c r="A200" s="46" t="s">
        <v>129</v>
      </c>
      <c r="B200" s="47" t="str">
        <f t="shared" ref="B200:H200" si="312">+IFERROR(B199/A199-1,"nm")</f>
        <v>nm</v>
      </c>
      <c r="C200" s="47">
        <f t="shared" si="312"/>
        <v>2.4590163934426146E-2</v>
      </c>
      <c r="D200" s="47">
        <f t="shared" si="312"/>
        <v>0</v>
      </c>
      <c r="E200" s="47">
        <f t="shared" si="312"/>
        <v>-7.999999999999996E-2</v>
      </c>
      <c r="F200" s="47">
        <f t="shared" si="312"/>
        <v>-0.13043478260869568</v>
      </c>
      <c r="G200" s="47">
        <f t="shared" si="312"/>
        <v>-0.19999999999999996</v>
      </c>
      <c r="H200" s="47">
        <f t="shared" si="312"/>
        <v>-0.21250000000000002</v>
      </c>
      <c r="I200" s="47">
        <f>+IFERROR(I199/H199-1,"nm")</f>
        <v>-0.22222222222222221</v>
      </c>
      <c r="J200" s="47">
        <f>+J201+J202</f>
        <v>2.0886615515771527E-2</v>
      </c>
      <c r="K200" s="47">
        <f t="shared" ref="K200:N200" si="313">+K201+K202</f>
        <v>2.0886615515771527E-2</v>
      </c>
      <c r="L200" s="47">
        <f t="shared" si="313"/>
        <v>2.0886615515771527E-2</v>
      </c>
      <c r="M200" s="47">
        <f t="shared" si="313"/>
        <v>2.0886615515771527E-2</v>
      </c>
      <c r="N200" s="47">
        <f t="shared" si="313"/>
        <v>2.0886615515771527E-2</v>
      </c>
    </row>
    <row r="201" spans="1:14" x14ac:dyDescent="0.25">
      <c r="A201" s="46" t="s">
        <v>133</v>
      </c>
      <c r="B201" s="47">
        <f>+IFERROR(B199/B$168,"nm")</f>
        <v>6.1553985872855703E-2</v>
      </c>
      <c r="C201" s="47">
        <f t="shared" ref="C201:I201" si="314">+IFERROR(C199/C$168,"nm")</f>
        <v>6.3938618925831206E-2</v>
      </c>
      <c r="D201" s="47">
        <f t="shared" si="314"/>
        <v>6.1214495592556317E-2</v>
      </c>
      <c r="E201" s="47">
        <f t="shared" si="314"/>
        <v>6.097560975609756E-2</v>
      </c>
      <c r="F201" s="47">
        <f t="shared" si="314"/>
        <v>5.2465897166841552E-2</v>
      </c>
      <c r="G201" s="47">
        <f t="shared" si="314"/>
        <v>4.3336944745395449E-2</v>
      </c>
      <c r="H201" s="47">
        <f t="shared" si="314"/>
        <v>2.8571428571428571E-2</v>
      </c>
      <c r="I201" s="47">
        <f t="shared" si="314"/>
        <v>2.0886615515771527E-2</v>
      </c>
      <c r="J201" s="49">
        <f>+I201</f>
        <v>2.0886615515771527E-2</v>
      </c>
      <c r="K201" s="49">
        <f t="shared" ref="K201:N201" si="315">+J201</f>
        <v>2.0886615515771527E-2</v>
      </c>
      <c r="L201" s="49">
        <f t="shared" si="315"/>
        <v>2.0886615515771527E-2</v>
      </c>
      <c r="M201" s="49">
        <f t="shared" si="315"/>
        <v>2.0886615515771527E-2</v>
      </c>
      <c r="N201" s="49">
        <f t="shared" si="315"/>
        <v>2.0886615515771527E-2</v>
      </c>
    </row>
    <row r="202" spans="1:14" x14ac:dyDescent="0.25">
      <c r="A202" s="43" t="str">
        <f>[1]Historicals!A135</f>
        <v>Corporate</v>
      </c>
      <c r="B202" s="43"/>
      <c r="C202" s="43"/>
      <c r="D202" s="43"/>
      <c r="E202" s="43"/>
      <c r="F202" s="43"/>
      <c r="G202" s="43"/>
      <c r="H202" s="43"/>
      <c r="I202" s="43"/>
      <c r="J202" s="39"/>
      <c r="K202" s="39"/>
      <c r="L202" s="39"/>
      <c r="M202" s="39"/>
      <c r="N202" s="39"/>
    </row>
    <row r="203" spans="1:14" x14ac:dyDescent="0.25">
      <c r="A203" s="9" t="s">
        <v>136</v>
      </c>
      <c r="B203" s="9">
        <f t="shared" ref="B203:I203" si="316">+SUM(B205)</f>
        <v>-82</v>
      </c>
      <c r="C203" s="9">
        <f t="shared" si="316"/>
        <v>-86</v>
      </c>
      <c r="D203" s="9">
        <f t="shared" si="316"/>
        <v>75</v>
      </c>
      <c r="E203" s="9">
        <f t="shared" si="316"/>
        <v>26</v>
      </c>
      <c r="F203" s="9">
        <f t="shared" si="316"/>
        <v>-7</v>
      </c>
      <c r="G203" s="9">
        <f t="shared" si="316"/>
        <v>-11</v>
      </c>
      <c r="H203" s="9">
        <f t="shared" si="316"/>
        <v>40</v>
      </c>
      <c r="I203" s="9">
        <f t="shared" si="316"/>
        <v>-72</v>
      </c>
      <c r="J203" s="9">
        <f>I203*(1+J204)</f>
        <v>-75.527999999999992</v>
      </c>
      <c r="K203" s="9">
        <f t="shared" ref="K203:N203" si="317">J203*(1+K204)</f>
        <v>-79.228871999999981</v>
      </c>
      <c r="L203" s="9">
        <f t="shared" si="317"/>
        <v>-83.111086727999975</v>
      </c>
      <c r="M203" s="9">
        <f t="shared" si="317"/>
        <v>-87.183529977671967</v>
      </c>
      <c r="N203" s="9">
        <f t="shared" si="317"/>
        <v>-91.455522946577887</v>
      </c>
    </row>
    <row r="204" spans="1:14" x14ac:dyDescent="0.25">
      <c r="A204" s="44" t="s">
        <v>129</v>
      </c>
      <c r="B204" s="47" t="str">
        <f t="shared" ref="B204:H204" si="318">+IFERROR(B203/A203-1,"nm")</f>
        <v>nm</v>
      </c>
      <c r="C204" s="47">
        <f t="shared" si="318"/>
        <v>4.8780487804878092E-2</v>
      </c>
      <c r="D204" s="47">
        <f t="shared" si="318"/>
        <v>-1.8720930232558139</v>
      </c>
      <c r="E204" s="47">
        <f t="shared" si="318"/>
        <v>-0.65333333333333332</v>
      </c>
      <c r="F204" s="47">
        <f t="shared" si="318"/>
        <v>-1.2692307692307692</v>
      </c>
      <c r="G204" s="47">
        <f t="shared" si="318"/>
        <v>0.5714285714285714</v>
      </c>
      <c r="H204" s="47">
        <f t="shared" si="318"/>
        <v>-4.6363636363636367</v>
      </c>
      <c r="I204" s="47">
        <f>+IFERROR(I203/H203-1,"nm")</f>
        <v>-2.8</v>
      </c>
      <c r="J204" s="47">
        <v>4.9000000000000002E-2</v>
      </c>
      <c r="K204" s="47">
        <v>4.9000000000000002E-2</v>
      </c>
      <c r="L204" s="47">
        <v>4.9000000000000002E-2</v>
      </c>
      <c r="M204" s="47">
        <v>4.9000000000000002E-2</v>
      </c>
      <c r="N204" s="47">
        <v>4.9000000000000002E-2</v>
      </c>
    </row>
    <row r="205" spans="1:14" x14ac:dyDescent="0.25">
      <c r="A205" s="45" t="s">
        <v>108</v>
      </c>
      <c r="B205" s="3">
        <f>Historicals!B135</f>
        <v>-82</v>
      </c>
      <c r="C205" s="3">
        <f>Historicals!C135</f>
        <v>-86</v>
      </c>
      <c r="D205" s="3">
        <f>Historicals!D135</f>
        <v>75</v>
      </c>
      <c r="E205" s="3">
        <f>Historicals!E135</f>
        <v>26</v>
      </c>
      <c r="F205" s="3">
        <f>Historicals!F135</f>
        <v>-7</v>
      </c>
      <c r="G205" s="3">
        <f>Historicals!G135</f>
        <v>-11</v>
      </c>
      <c r="H205" s="3">
        <f>Historicals!H135</f>
        <v>40</v>
      </c>
      <c r="I205" s="3">
        <f>Historicals!I135</f>
        <v>-72</v>
      </c>
      <c r="J205" s="3">
        <f>+I205*(1+J206)</f>
        <v>-75.527999999999992</v>
      </c>
      <c r="K205" s="3">
        <f t="shared" ref="K205:N205" si="319">+J205*(1+K206)</f>
        <v>-79.228871999999981</v>
      </c>
      <c r="L205" s="3">
        <f t="shared" si="319"/>
        <v>-83.111086727999975</v>
      </c>
      <c r="M205" s="3">
        <f t="shared" si="319"/>
        <v>-87.183529977671967</v>
      </c>
      <c r="N205" s="3">
        <f t="shared" si="319"/>
        <v>-91.455522946577887</v>
      </c>
    </row>
    <row r="206" spans="1:14" x14ac:dyDescent="0.25">
      <c r="A206" s="44" t="s">
        <v>129</v>
      </c>
      <c r="B206" s="47" t="str">
        <f t="shared" ref="B206:H206" si="320">+IFERROR(B205/A205-1,"nm")</f>
        <v>nm</v>
      </c>
      <c r="C206" s="47">
        <f t="shared" si="320"/>
        <v>4.8780487804878092E-2</v>
      </c>
      <c r="D206" s="47">
        <f t="shared" si="320"/>
        <v>-1.8720930232558139</v>
      </c>
      <c r="E206" s="47">
        <f t="shared" si="320"/>
        <v>-0.65333333333333332</v>
      </c>
      <c r="F206" s="47">
        <f t="shared" si="320"/>
        <v>-1.2692307692307692</v>
      </c>
      <c r="G206" s="47">
        <f t="shared" si="320"/>
        <v>0.5714285714285714</v>
      </c>
      <c r="H206" s="47">
        <f t="shared" si="320"/>
        <v>-4.6363636363636367</v>
      </c>
      <c r="I206" s="47">
        <f>+IFERROR(I205/H205-1,"nm")</f>
        <v>-2.8</v>
      </c>
      <c r="J206" s="49">
        <f>+J207+J208</f>
        <v>4.9000000000000002E-2</v>
      </c>
      <c r="K206" s="49">
        <f t="shared" ref="K206:N206" si="321">+K207+K208</f>
        <v>4.9000000000000002E-2</v>
      </c>
      <c r="L206" s="49">
        <f t="shared" si="321"/>
        <v>4.9000000000000002E-2</v>
      </c>
      <c r="M206" s="49">
        <f t="shared" si="321"/>
        <v>4.9000000000000002E-2</v>
      </c>
      <c r="N206" s="49">
        <f t="shared" si="321"/>
        <v>4.9000000000000002E-2</v>
      </c>
    </row>
    <row r="207" spans="1:14" x14ac:dyDescent="0.25">
      <c r="A207" s="44" t="s">
        <v>137</v>
      </c>
      <c r="B207" s="47">
        <f>Historicals!B207</f>
        <v>0</v>
      </c>
      <c r="C207" s="47">
        <f>Historicals!C207</f>
        <v>4.8780487804878092E-2</v>
      </c>
      <c r="D207" s="47">
        <f>Historicals!D207</f>
        <v>-0.12790697674418605</v>
      </c>
      <c r="E207" s="47">
        <f>Historicals!E207</f>
        <v>-0.65333333333333332</v>
      </c>
      <c r="F207" s="47">
        <f>Historicals!F207</f>
        <v>-0.73076923076923084</v>
      </c>
      <c r="G207" s="47">
        <f>Historicals!G207</f>
        <v>0.5714285714285714</v>
      </c>
      <c r="H207" s="47">
        <f>Historicals!H207</f>
        <v>2.6363636363636362</v>
      </c>
      <c r="I207" s="47">
        <f>Historicals!I207</f>
        <v>0</v>
      </c>
      <c r="J207" s="56">
        <v>4.9000000000000002E-2</v>
      </c>
      <c r="K207" s="56">
        <v>4.9000000000000002E-2</v>
      </c>
      <c r="L207" s="56">
        <v>4.9000000000000002E-2</v>
      </c>
      <c r="M207" s="56">
        <v>4.9000000000000002E-2</v>
      </c>
      <c r="N207" s="56">
        <v>4.9000000000000002E-2</v>
      </c>
    </row>
    <row r="208" spans="1:14" x14ac:dyDescent="0.25">
      <c r="A208" s="44" t="s">
        <v>138</v>
      </c>
      <c r="B208" s="47" t="str">
        <f t="shared" ref="B208:H208" si="322">+IFERROR(B206-B207,"nm")</f>
        <v>nm</v>
      </c>
      <c r="C208" s="47">
        <f t="shared" si="322"/>
        <v>0</v>
      </c>
      <c r="D208" s="47">
        <f t="shared" si="322"/>
        <v>-1.7441860465116279</v>
      </c>
      <c r="E208" s="47">
        <f t="shared" si="322"/>
        <v>0</v>
      </c>
      <c r="F208" s="47">
        <f t="shared" si="322"/>
        <v>-0.53846153846153832</v>
      </c>
      <c r="G208" s="47">
        <f t="shared" si="322"/>
        <v>0</v>
      </c>
      <c r="H208" s="47">
        <f t="shared" si="322"/>
        <v>-7.2727272727272734</v>
      </c>
      <c r="I208" s="47">
        <f>+IFERROR(I206-I207,"nm")</f>
        <v>-2.8</v>
      </c>
      <c r="J208" s="49">
        <v>0</v>
      </c>
      <c r="K208" s="49">
        <f t="shared" ref="K207:N208" si="323">+J208</f>
        <v>0</v>
      </c>
      <c r="L208" s="49">
        <f t="shared" si="323"/>
        <v>0</v>
      </c>
      <c r="M208" s="49">
        <f t="shared" si="323"/>
        <v>0</v>
      </c>
      <c r="N208" s="49">
        <f t="shared" si="323"/>
        <v>0</v>
      </c>
    </row>
    <row r="209" spans="1:14" x14ac:dyDescent="0.25">
      <c r="A209" s="9" t="s">
        <v>130</v>
      </c>
      <c r="B209" s="48">
        <f t="shared" ref="B209:H209" si="324">+B216+B212</f>
        <v>-1022</v>
      </c>
      <c r="C209" s="48">
        <f t="shared" si="324"/>
        <v>-1089</v>
      </c>
      <c r="D209" s="48">
        <f t="shared" si="324"/>
        <v>-633</v>
      </c>
      <c r="E209" s="48">
        <f t="shared" si="324"/>
        <v>-1346</v>
      </c>
      <c r="F209" s="48">
        <f t="shared" si="324"/>
        <v>-1694</v>
      </c>
      <c r="G209" s="48">
        <f t="shared" si="324"/>
        <v>-1855</v>
      </c>
      <c r="H209" s="48">
        <f t="shared" si="324"/>
        <v>-2120</v>
      </c>
      <c r="I209" s="48">
        <f>+I216+I212</f>
        <v>-2085</v>
      </c>
      <c r="J209" s="48">
        <f>+J203*J211</f>
        <v>-2187.1649999999995</v>
      </c>
      <c r="K209" s="48">
        <f>+K203*K211</f>
        <v>-2294.3360849999995</v>
      </c>
      <c r="L209" s="48">
        <f>+L203*L211</f>
        <v>-2406.7585531649993</v>
      </c>
      <c r="M209" s="48">
        <f>+M203*M211</f>
        <v>-2524.6897222700841</v>
      </c>
      <c r="N209" s="48">
        <f>+N203*N211</f>
        <v>-2648.3995186613179</v>
      </c>
    </row>
    <row r="210" spans="1:14" x14ac:dyDescent="0.25">
      <c r="A210" s="46" t="s">
        <v>129</v>
      </c>
      <c r="B210" s="47" t="str">
        <f t="shared" ref="B210:H210" si="325">+IFERROR(B209/A209-1,"nm")</f>
        <v>nm</v>
      </c>
      <c r="C210" s="47">
        <f t="shared" si="325"/>
        <v>6.5557729941291498E-2</v>
      </c>
      <c r="D210" s="47">
        <f t="shared" si="325"/>
        <v>-0.41873278236914602</v>
      </c>
      <c r="E210" s="47">
        <f t="shared" si="325"/>
        <v>1.126382306477093</v>
      </c>
      <c r="F210" s="47">
        <f t="shared" si="325"/>
        <v>0.25854383358098065</v>
      </c>
      <c r="G210" s="47">
        <f t="shared" si="325"/>
        <v>9.5041322314049603E-2</v>
      </c>
      <c r="H210" s="47">
        <f t="shared" si="325"/>
        <v>0.14285714285714279</v>
      </c>
      <c r="I210" s="47">
        <f>+IFERROR(I209/H209-1,"nm")</f>
        <v>-1.650943396226412E-2</v>
      </c>
      <c r="J210" s="47">
        <f t="shared" ref="J210:N210" si="326">+IFERROR(J209/I209-1,"nm")</f>
        <v>4.899999999999971E-2</v>
      </c>
      <c r="K210" s="47">
        <f t="shared" si="326"/>
        <v>4.8999999999999932E-2</v>
      </c>
      <c r="L210" s="47">
        <f t="shared" si="326"/>
        <v>4.8999999999999932E-2</v>
      </c>
      <c r="M210" s="47">
        <f t="shared" si="326"/>
        <v>4.8999999999999932E-2</v>
      </c>
      <c r="N210" s="47">
        <f t="shared" si="326"/>
        <v>4.8999999999999932E-2</v>
      </c>
    </row>
    <row r="211" spans="1:14" x14ac:dyDescent="0.25">
      <c r="A211" s="46" t="s">
        <v>131</v>
      </c>
      <c r="B211" s="47">
        <f>+IFERROR(B209/B$203,"nm")</f>
        <v>12.463414634146341</v>
      </c>
      <c r="C211" s="47">
        <f t="shared" ref="C211:I211" si="327">+IFERROR(C209/C$203,"nm")</f>
        <v>12.662790697674419</v>
      </c>
      <c r="D211" s="47">
        <f t="shared" si="327"/>
        <v>-8.44</v>
      </c>
      <c r="E211" s="47">
        <f t="shared" si="327"/>
        <v>-51.769230769230766</v>
      </c>
      <c r="F211" s="47">
        <f t="shared" si="327"/>
        <v>242</v>
      </c>
      <c r="G211" s="47">
        <f t="shared" si="327"/>
        <v>168.63636363636363</v>
      </c>
      <c r="H211" s="47">
        <f t="shared" si="327"/>
        <v>-53</v>
      </c>
      <c r="I211" s="47">
        <f t="shared" si="327"/>
        <v>28.958333333333332</v>
      </c>
      <c r="J211" s="49">
        <f>+I211</f>
        <v>28.958333333333332</v>
      </c>
      <c r="K211" s="49">
        <f t="shared" ref="K211:N211" si="328">+J211</f>
        <v>28.958333333333332</v>
      </c>
      <c r="L211" s="49">
        <f t="shared" si="328"/>
        <v>28.958333333333332</v>
      </c>
      <c r="M211" s="49">
        <f t="shared" si="328"/>
        <v>28.958333333333332</v>
      </c>
      <c r="N211" s="49">
        <f t="shared" si="328"/>
        <v>28.958333333333332</v>
      </c>
    </row>
    <row r="212" spans="1:14" x14ac:dyDescent="0.25">
      <c r="A212" s="9" t="s">
        <v>132</v>
      </c>
      <c r="B212" s="9">
        <f>Historicals!B179</f>
        <v>75</v>
      </c>
      <c r="C212" s="9">
        <f>Historicals!C179</f>
        <v>84</v>
      </c>
      <c r="D212" s="9">
        <f>Historicals!D179</f>
        <v>91</v>
      </c>
      <c r="E212" s="9">
        <f>Historicals!E179</f>
        <v>110</v>
      </c>
      <c r="F212" s="9">
        <f>Historicals!F179</f>
        <v>116</v>
      </c>
      <c r="G212" s="9">
        <f>Historicals!G179</f>
        <v>112</v>
      </c>
      <c r="H212" s="9">
        <f>Historicals!H179</f>
        <v>141</v>
      </c>
      <c r="I212" s="9">
        <f>Historicals!I179</f>
        <v>134</v>
      </c>
      <c r="J212" s="48">
        <f>+J215*J222</f>
        <v>140.56599999999997</v>
      </c>
      <c r="K212" s="48">
        <f t="shared" ref="K212:N212" si="329">+K215*K222</f>
        <v>147.45373399999997</v>
      </c>
      <c r="L212" s="48">
        <f t="shared" si="329"/>
        <v>154.67896696599996</v>
      </c>
      <c r="M212" s="48">
        <f t="shared" si="329"/>
        <v>162.25823634733396</v>
      </c>
      <c r="N212" s="48">
        <f t="shared" si="329"/>
        <v>170.2088899283533</v>
      </c>
    </row>
    <row r="213" spans="1:14" x14ac:dyDescent="0.25">
      <c r="A213" s="46" t="s">
        <v>129</v>
      </c>
      <c r="B213" s="47" t="str">
        <f t="shared" ref="B213:H213" si="330">+IFERROR(B212/A212-1,"nm")</f>
        <v>nm</v>
      </c>
      <c r="C213" s="47">
        <f t="shared" si="330"/>
        <v>0.12000000000000011</v>
      </c>
      <c r="D213" s="47">
        <f t="shared" si="330"/>
        <v>8.3333333333333259E-2</v>
      </c>
      <c r="E213" s="47">
        <f t="shared" si="330"/>
        <v>0.20879120879120872</v>
      </c>
      <c r="F213" s="47">
        <f t="shared" si="330"/>
        <v>5.4545454545454453E-2</v>
      </c>
      <c r="G213" s="47">
        <f t="shared" si="330"/>
        <v>-3.4482758620689613E-2</v>
      </c>
      <c r="H213" s="47">
        <f t="shared" si="330"/>
        <v>0.2589285714285714</v>
      </c>
      <c r="I213" s="47">
        <f>+IFERROR(I212/H212-1,"nm")</f>
        <v>-4.9645390070921946E-2</v>
      </c>
      <c r="J213" s="47">
        <f t="shared" ref="J213:N213" si="331">+IFERROR(J212/I212-1,"nm")</f>
        <v>4.899999999999971E-2</v>
      </c>
      <c r="K213" s="47">
        <f t="shared" si="331"/>
        <v>4.8999999999999932E-2</v>
      </c>
      <c r="L213" s="47">
        <f t="shared" si="331"/>
        <v>4.8999999999999932E-2</v>
      </c>
      <c r="M213" s="47">
        <f t="shared" si="331"/>
        <v>4.8999999999999932E-2</v>
      </c>
      <c r="N213" s="47">
        <f t="shared" si="331"/>
        <v>4.8999999999999932E-2</v>
      </c>
    </row>
    <row r="214" spans="1:14" x14ac:dyDescent="0.25">
      <c r="A214" s="46" t="s">
        <v>133</v>
      </c>
      <c r="B214" s="47">
        <f>+IFERROR(B212/B$203,"nm")</f>
        <v>-0.91463414634146345</v>
      </c>
      <c r="C214" s="47">
        <f t="shared" ref="C214:I214" si="332">+IFERROR(C212/C$203,"nm")</f>
        <v>-0.97674418604651159</v>
      </c>
      <c r="D214" s="47">
        <f t="shared" si="332"/>
        <v>1.2133333333333334</v>
      </c>
      <c r="E214" s="47">
        <f t="shared" si="332"/>
        <v>4.2307692307692308</v>
      </c>
      <c r="F214" s="47">
        <f t="shared" si="332"/>
        <v>-16.571428571428573</v>
      </c>
      <c r="G214" s="47">
        <f t="shared" si="332"/>
        <v>-10.181818181818182</v>
      </c>
      <c r="H214" s="47">
        <f t="shared" si="332"/>
        <v>3.5249999999999999</v>
      </c>
      <c r="I214" s="47">
        <f t="shared" si="332"/>
        <v>-1.8611111111111112</v>
      </c>
      <c r="J214" s="47">
        <f t="shared" ref="J214:N214" si="333">+IFERROR(J212/J$21,"nm")</f>
        <v>7.301258649812019E-3</v>
      </c>
      <c r="K214" s="47">
        <f t="shared" si="333"/>
        <v>7.301258649812019E-3</v>
      </c>
      <c r="L214" s="47">
        <f t="shared" si="333"/>
        <v>7.3012586498120199E-3</v>
      </c>
      <c r="M214" s="47">
        <f t="shared" si="333"/>
        <v>7.3012586498120216E-3</v>
      </c>
      <c r="N214" s="47">
        <f t="shared" si="333"/>
        <v>7.3012586498120199E-3</v>
      </c>
    </row>
    <row r="215" spans="1:14" x14ac:dyDescent="0.25">
      <c r="A215" s="46" t="s">
        <v>142</v>
      </c>
      <c r="B215" s="47">
        <f t="shared" ref="B215:H215" si="334">+IFERROR(B212/B222,"nm")</f>
        <v>0.10518934081346423</v>
      </c>
      <c r="C215" s="47">
        <f t="shared" si="334"/>
        <v>8.9647812166488788E-2</v>
      </c>
      <c r="D215" s="47">
        <f t="shared" si="334"/>
        <v>7.3505654281098551E-2</v>
      </c>
      <c r="E215" s="47">
        <f t="shared" si="334"/>
        <v>7.586206896551724E-2</v>
      </c>
      <c r="F215" s="47">
        <f t="shared" si="334"/>
        <v>6.9336521219366412E-2</v>
      </c>
      <c r="G215" s="47">
        <f t="shared" si="334"/>
        <v>5.845511482254697E-2</v>
      </c>
      <c r="H215" s="47">
        <f t="shared" si="334"/>
        <v>7.5401069518716571E-2</v>
      </c>
      <c r="I215" s="47">
        <f>+IFERROR(I212/I222,"nm")</f>
        <v>7.374793615850303E-2</v>
      </c>
      <c r="J215" s="49">
        <f>+I215</f>
        <v>7.374793615850303E-2</v>
      </c>
      <c r="K215" s="49">
        <f t="shared" ref="K215:N215" si="335">+J215</f>
        <v>7.374793615850303E-2</v>
      </c>
      <c r="L215" s="49">
        <f t="shared" si="335"/>
        <v>7.374793615850303E-2</v>
      </c>
      <c r="M215" s="49">
        <f t="shared" si="335"/>
        <v>7.374793615850303E-2</v>
      </c>
      <c r="N215" s="49">
        <f t="shared" si="335"/>
        <v>7.374793615850303E-2</v>
      </c>
    </row>
    <row r="216" spans="1:14" x14ac:dyDescent="0.25">
      <c r="A216" s="9" t="s">
        <v>134</v>
      </c>
      <c r="B216" s="9">
        <f>Historicals!B146</f>
        <v>-1097</v>
      </c>
      <c r="C216" s="9">
        <f>Historicals!C146</f>
        <v>-1173</v>
      </c>
      <c r="D216" s="9">
        <f>Historicals!D146</f>
        <v>-724</v>
      </c>
      <c r="E216" s="9">
        <f>Historicals!E146</f>
        <v>-1456</v>
      </c>
      <c r="F216" s="9">
        <f>Historicals!F146</f>
        <v>-1810</v>
      </c>
      <c r="G216" s="9">
        <f>Historicals!G146</f>
        <v>-1967</v>
      </c>
      <c r="H216" s="9">
        <f>Historicals!H146</f>
        <v>-2261</v>
      </c>
      <c r="I216" s="9">
        <f>Historicals!I146</f>
        <v>-2219</v>
      </c>
      <c r="J216" s="9">
        <f>+J209-J212</f>
        <v>-2327.7309999999993</v>
      </c>
      <c r="K216" s="9">
        <f t="shared" ref="K216:N216" si="336">+K209-K212</f>
        <v>-2441.7898189999996</v>
      </c>
      <c r="L216" s="9">
        <f t="shared" si="336"/>
        <v>-2561.4375201309995</v>
      </c>
      <c r="M216" s="9">
        <f t="shared" si="336"/>
        <v>-2686.947958617418</v>
      </c>
      <c r="N216" s="9">
        <f t="shared" si="336"/>
        <v>-2818.6084085896709</v>
      </c>
    </row>
    <row r="217" spans="1:14" x14ac:dyDescent="0.25">
      <c r="A217" s="46" t="s">
        <v>129</v>
      </c>
      <c r="B217" s="47" t="str">
        <f t="shared" ref="B217:H217" si="337">+IFERROR(B216/A216-1,"nm")</f>
        <v>nm</v>
      </c>
      <c r="C217" s="47">
        <f t="shared" si="337"/>
        <v>6.9279854147675568E-2</v>
      </c>
      <c r="D217" s="47">
        <f t="shared" si="337"/>
        <v>-0.38277919863597609</v>
      </c>
      <c r="E217" s="47">
        <f t="shared" si="337"/>
        <v>1.0110497237569063</v>
      </c>
      <c r="F217" s="47">
        <f t="shared" si="337"/>
        <v>0.24313186813186816</v>
      </c>
      <c r="G217" s="47">
        <f t="shared" si="337"/>
        <v>8.6740331491712785E-2</v>
      </c>
      <c r="H217" s="47">
        <f t="shared" si="337"/>
        <v>0.14946619217081847</v>
      </c>
      <c r="I217" s="47">
        <f>+IFERROR(I216/H216-1,"nm")</f>
        <v>-1.8575851393188847E-2</v>
      </c>
      <c r="J217" s="47">
        <f t="shared" ref="J217:N217" si="338">+IFERROR(J216/I216-1,"nm")</f>
        <v>4.899999999999971E-2</v>
      </c>
      <c r="K217" s="47">
        <f t="shared" si="338"/>
        <v>4.9000000000000155E-2</v>
      </c>
      <c r="L217" s="47">
        <f t="shared" si="338"/>
        <v>4.8999999999999932E-2</v>
      </c>
      <c r="M217" s="47">
        <f t="shared" si="338"/>
        <v>4.899999999999971E-2</v>
      </c>
      <c r="N217" s="47">
        <f t="shared" si="338"/>
        <v>4.899999999999971E-2</v>
      </c>
    </row>
    <row r="218" spans="1:14" x14ac:dyDescent="0.25">
      <c r="A218" s="46" t="s">
        <v>131</v>
      </c>
      <c r="B218" s="47">
        <f>+IFERROR(B216/B$203,"nm")</f>
        <v>13.378048780487806</v>
      </c>
      <c r="C218" s="47">
        <f t="shared" ref="C218:I218" si="339">+IFERROR(C216/C$203,"nm")</f>
        <v>13.63953488372093</v>
      </c>
      <c r="D218" s="47">
        <f t="shared" si="339"/>
        <v>-9.6533333333333342</v>
      </c>
      <c r="E218" s="47">
        <f t="shared" si="339"/>
        <v>-56</v>
      </c>
      <c r="F218" s="47">
        <f t="shared" si="339"/>
        <v>258.57142857142856</v>
      </c>
      <c r="G218" s="47">
        <f t="shared" si="339"/>
        <v>178.81818181818181</v>
      </c>
      <c r="H218" s="47">
        <f t="shared" si="339"/>
        <v>-56.524999999999999</v>
      </c>
      <c r="I218" s="47">
        <f t="shared" si="339"/>
        <v>30.819444444444443</v>
      </c>
      <c r="J218" s="47">
        <f t="shared" ref="J218:N218" si="340">+IFERROR(J216/J$21,"nm")</f>
        <v>-0.12090666376069305</v>
      </c>
      <c r="K218" s="47">
        <f t="shared" si="340"/>
        <v>-0.12090666376069308</v>
      </c>
      <c r="L218" s="47">
        <f t="shared" si="340"/>
        <v>-0.12090666376069308</v>
      </c>
      <c r="M218" s="47">
        <f t="shared" si="340"/>
        <v>-0.12090666376069308</v>
      </c>
      <c r="N218" s="47">
        <f t="shared" si="340"/>
        <v>-0.12090666376069306</v>
      </c>
    </row>
    <row r="219" spans="1:14" x14ac:dyDescent="0.25">
      <c r="A219" s="9" t="s">
        <v>135</v>
      </c>
      <c r="B219" s="9">
        <f>Historicals!B168</f>
        <v>963</v>
      </c>
      <c r="C219" s="9">
        <f>Historicals!C168</f>
        <v>1143</v>
      </c>
      <c r="D219" s="9">
        <f>Historicals!D168</f>
        <v>1105</v>
      </c>
      <c r="E219" s="9">
        <f>Historicals!E168</f>
        <v>159</v>
      </c>
      <c r="F219" s="9">
        <f>Historicals!F168</f>
        <v>377</v>
      </c>
      <c r="G219" s="9">
        <f>Historicals!G168</f>
        <v>318</v>
      </c>
      <c r="H219" s="9">
        <f>Historicals!H168</f>
        <v>11</v>
      </c>
      <c r="I219" s="9">
        <f>Historicals!I168</f>
        <v>50</v>
      </c>
      <c r="J219" s="48">
        <f>+J203*J221</f>
        <v>52.449999999999996</v>
      </c>
      <c r="K219" s="48">
        <f>+K203*K221</f>
        <v>55.020049999999983</v>
      </c>
      <c r="L219" s="48">
        <f>+L203*L221</f>
        <v>57.716032449999979</v>
      </c>
      <c r="M219" s="48">
        <f>+M203*M221</f>
        <v>60.544118040049973</v>
      </c>
      <c r="N219" s="48">
        <f>+N203*N221</f>
        <v>63.510779824012417</v>
      </c>
    </row>
    <row r="220" spans="1:14" x14ac:dyDescent="0.25">
      <c r="A220" s="46" t="s">
        <v>129</v>
      </c>
      <c r="B220" s="47" t="str">
        <f t="shared" ref="B220:H220" si="341">+IFERROR(B219/A219-1,"nm")</f>
        <v>nm</v>
      </c>
      <c r="C220" s="47">
        <f t="shared" si="341"/>
        <v>0.18691588785046731</v>
      </c>
      <c r="D220" s="47">
        <f t="shared" si="341"/>
        <v>-3.3245844269466307E-2</v>
      </c>
      <c r="E220" s="47">
        <f t="shared" si="341"/>
        <v>-0.85610859728506794</v>
      </c>
      <c r="F220" s="47">
        <f t="shared" si="341"/>
        <v>1.3710691823899372</v>
      </c>
      <c r="G220" s="47">
        <f t="shared" si="341"/>
        <v>-0.156498673740053</v>
      </c>
      <c r="H220" s="47">
        <f t="shared" si="341"/>
        <v>-0.96540880503144655</v>
      </c>
      <c r="I220" s="47">
        <f>+IFERROR(I219/H219-1,"nm")</f>
        <v>3.5454545454545459</v>
      </c>
      <c r="J220" s="47">
        <f t="shared" ref="J220:N220" si="342">+IFERROR(J219/I219-1,"nm")</f>
        <v>4.8999999999999932E-2</v>
      </c>
      <c r="K220" s="47">
        <f t="shared" si="342"/>
        <v>4.899999999999971E-2</v>
      </c>
      <c r="L220" s="47">
        <f t="shared" si="342"/>
        <v>4.8999999999999932E-2</v>
      </c>
      <c r="M220" s="47">
        <f t="shared" si="342"/>
        <v>4.8999999999999932E-2</v>
      </c>
      <c r="N220" s="47">
        <f t="shared" si="342"/>
        <v>4.8999999999999932E-2</v>
      </c>
    </row>
    <row r="221" spans="1:14" x14ac:dyDescent="0.25">
      <c r="A221" s="46" t="s">
        <v>133</v>
      </c>
      <c r="B221" s="47">
        <f>+IFERROR(B219/B$203,"nm")</f>
        <v>-11.74390243902439</v>
      </c>
      <c r="C221" s="47">
        <f t="shared" ref="C221:I221" si="343">+IFERROR(C219/C$203,"nm")</f>
        <v>-13.290697674418604</v>
      </c>
      <c r="D221" s="47">
        <f t="shared" si="343"/>
        <v>14.733333333333333</v>
      </c>
      <c r="E221" s="47">
        <f t="shared" si="343"/>
        <v>6.115384615384615</v>
      </c>
      <c r="F221" s="47">
        <f t="shared" si="343"/>
        <v>-53.857142857142854</v>
      </c>
      <c r="G221" s="47">
        <f t="shared" si="343"/>
        <v>-28.90909090909091</v>
      </c>
      <c r="H221" s="47">
        <f t="shared" si="343"/>
        <v>0.27500000000000002</v>
      </c>
      <c r="I221" s="47">
        <f t="shared" si="343"/>
        <v>-0.69444444444444442</v>
      </c>
      <c r="J221" s="49">
        <f>+I221</f>
        <v>-0.69444444444444442</v>
      </c>
      <c r="K221" s="49">
        <f t="shared" ref="K221:N221" si="344">+J221</f>
        <v>-0.69444444444444442</v>
      </c>
      <c r="L221" s="49">
        <f t="shared" si="344"/>
        <v>-0.69444444444444442</v>
      </c>
      <c r="M221" s="49">
        <f t="shared" si="344"/>
        <v>-0.69444444444444442</v>
      </c>
      <c r="N221" s="49">
        <f t="shared" si="344"/>
        <v>-0.69444444444444442</v>
      </c>
    </row>
    <row r="222" spans="1:14" x14ac:dyDescent="0.25">
      <c r="A222" s="9" t="s">
        <v>143</v>
      </c>
      <c r="B222" s="9">
        <f>Historicals!B157</f>
        <v>713</v>
      </c>
      <c r="C222" s="9">
        <f>Historicals!C157</f>
        <v>937</v>
      </c>
      <c r="D222" s="9">
        <f>Historicals!D157</f>
        <v>1238</v>
      </c>
      <c r="E222" s="9">
        <f>Historicals!E157</f>
        <v>1450</v>
      </c>
      <c r="F222" s="9">
        <f>Historicals!F157</f>
        <v>1673</v>
      </c>
      <c r="G222" s="9">
        <f>Historicals!G157</f>
        <v>1916</v>
      </c>
      <c r="H222" s="9">
        <f>Historicals!H157</f>
        <v>1870</v>
      </c>
      <c r="I222" s="9">
        <f>Historicals!I157</f>
        <v>1817</v>
      </c>
      <c r="J222" s="48">
        <f>+J203*J224</f>
        <v>1906.0329999999997</v>
      </c>
      <c r="K222" s="48">
        <f>+K203*K224</f>
        <v>1999.4286169999996</v>
      </c>
      <c r="L222" s="48">
        <f>+L203*L224</f>
        <v>2097.4006192329994</v>
      </c>
      <c r="M222" s="48">
        <f>+M203*M224</f>
        <v>2200.1732495754163</v>
      </c>
      <c r="N222" s="48">
        <f>+N203*N224</f>
        <v>2307.9817388046113</v>
      </c>
    </row>
    <row r="223" spans="1:14" x14ac:dyDescent="0.25">
      <c r="A223" s="46" t="s">
        <v>129</v>
      </c>
      <c r="B223" s="47" t="str">
        <f t="shared" ref="B223:H223" si="345">+IFERROR(B222/A222-1,"nm")</f>
        <v>nm</v>
      </c>
      <c r="C223" s="47">
        <f t="shared" si="345"/>
        <v>0.31416549789621318</v>
      </c>
      <c r="D223" s="47">
        <f t="shared" si="345"/>
        <v>0.32123799359658478</v>
      </c>
      <c r="E223" s="47">
        <f t="shared" si="345"/>
        <v>0.17124394184168024</v>
      </c>
      <c r="F223" s="47">
        <f t="shared" si="345"/>
        <v>0.15379310344827579</v>
      </c>
      <c r="G223" s="47">
        <f t="shared" si="345"/>
        <v>0.14524805738194857</v>
      </c>
      <c r="H223" s="47">
        <f t="shared" si="345"/>
        <v>-2.4008350730688965E-2</v>
      </c>
      <c r="I223" s="47">
        <f>+IFERROR(I222/H222-1,"nm")</f>
        <v>-2.8342245989304793E-2</v>
      </c>
      <c r="J223" s="47">
        <f>+J224+J225</f>
        <v>-25.236111111111111</v>
      </c>
      <c r="K223" s="47">
        <f t="shared" ref="K223:N223" si="346">+K224+K225</f>
        <v>-25.236111111111111</v>
      </c>
      <c r="L223" s="47">
        <f t="shared" si="346"/>
        <v>-25.236111111111111</v>
      </c>
      <c r="M223" s="47">
        <f t="shared" si="346"/>
        <v>-25.236111111111111</v>
      </c>
      <c r="N223" s="47">
        <f t="shared" si="346"/>
        <v>-25.236111111111111</v>
      </c>
    </row>
    <row r="224" spans="1:14" x14ac:dyDescent="0.25">
      <c r="A224" s="46" t="s">
        <v>133</v>
      </c>
      <c r="B224" s="47">
        <f>+IFERROR(B222/B$203,"nm")</f>
        <v>-8.6951219512195124</v>
      </c>
      <c r="C224" s="47">
        <f t="shared" ref="C224:I224" si="347">+IFERROR(C222/C$203,"nm")</f>
        <v>-10.895348837209303</v>
      </c>
      <c r="D224" s="47">
        <f t="shared" si="347"/>
        <v>16.506666666666668</v>
      </c>
      <c r="E224" s="47">
        <f t="shared" si="347"/>
        <v>55.769230769230766</v>
      </c>
      <c r="F224" s="47">
        <f t="shared" si="347"/>
        <v>-239</v>
      </c>
      <c r="G224" s="47">
        <f t="shared" si="347"/>
        <v>-174.18181818181819</v>
      </c>
      <c r="H224" s="47">
        <f t="shared" si="347"/>
        <v>46.75</v>
      </c>
      <c r="I224" s="47">
        <f t="shared" si="347"/>
        <v>-25.236111111111111</v>
      </c>
      <c r="J224" s="49">
        <f>+I224</f>
        <v>-25.236111111111111</v>
      </c>
      <c r="K224" s="49">
        <f t="shared" ref="K224:N224" si="348">+J224</f>
        <v>-25.236111111111111</v>
      </c>
      <c r="L224" s="49">
        <f t="shared" si="348"/>
        <v>-25.236111111111111</v>
      </c>
      <c r="M224" s="49">
        <f t="shared" si="348"/>
        <v>-25.236111111111111</v>
      </c>
      <c r="N224" s="49">
        <f t="shared" si="348"/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Damilola Adekanmbi</cp:lastModifiedBy>
  <dcterms:created xsi:type="dcterms:W3CDTF">2020-05-20T17:26:08Z</dcterms:created>
  <dcterms:modified xsi:type="dcterms:W3CDTF">2025-01-11T11:39:21Z</dcterms:modified>
</cp:coreProperties>
</file>