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YAWEEH\Downloads\"/>
    </mc:Choice>
  </mc:AlternateContent>
  <xr:revisionPtr revIDLastSave="0" documentId="8_{6B61D28A-FAFF-4B98-ABCB-9C544890BCE9}" xr6:coauthVersionLast="47" xr6:coauthVersionMax="47" xr10:uidLastSave="{00000000-0000-0000-0000-000000000000}"/>
  <bookViews>
    <workbookView xWindow="-120" yWindow="-120" windowWidth="20730" windowHeight="11040" activeTab="2" xr2:uid="{00000000-000D-0000-FFFF-FFFF00000000}"/>
  </bookViews>
  <sheets>
    <sheet name="Instructions" sheetId="1" r:id="rId1"/>
    <sheet name="Financial Statements" sheetId="2" r:id="rId2"/>
    <sheet name="List of Ratio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3" l="1"/>
  <c r="D40" i="3"/>
  <c r="C40" i="3"/>
  <c r="D43" i="3"/>
  <c r="D42" i="3" s="1"/>
  <c r="D51" i="3"/>
  <c r="E51" i="3"/>
  <c r="C51" i="3"/>
  <c r="D49" i="3"/>
  <c r="E49" i="3"/>
  <c r="C49" i="3"/>
  <c r="D48" i="3"/>
  <c r="E48" i="3"/>
  <c r="C48" i="3"/>
  <c r="D47" i="3"/>
  <c r="E47" i="3"/>
  <c r="C47" i="3"/>
  <c r="D45" i="3"/>
  <c r="D46" i="3" s="1"/>
  <c r="E45" i="3"/>
  <c r="E46" i="3" s="1"/>
  <c r="C45" i="3"/>
  <c r="C46" i="3" s="1"/>
  <c r="C43" i="3"/>
  <c r="C42" i="3" s="1"/>
  <c r="D44" i="3"/>
  <c r="E44" i="3"/>
  <c r="C44" i="3"/>
  <c r="E43" i="3"/>
  <c r="E42" i="3" s="1"/>
  <c r="D41" i="3"/>
  <c r="E41" i="3"/>
  <c r="C41" i="3"/>
  <c r="D37" i="3"/>
  <c r="E37" i="3"/>
  <c r="C37" i="3"/>
  <c r="D36" i="3"/>
  <c r="E36" i="3"/>
  <c r="C36" i="3"/>
  <c r="D35" i="3"/>
  <c r="E35" i="3"/>
  <c r="C35" i="3"/>
  <c r="D34" i="3"/>
  <c r="E34" i="3"/>
  <c r="C34" i="3"/>
  <c r="D31" i="3" l="1"/>
  <c r="D30" i="3" s="1"/>
  <c r="E31" i="3"/>
  <c r="E30" i="3" s="1"/>
  <c r="C31" i="3"/>
  <c r="C30" i="3" s="1"/>
  <c r="D29" i="3"/>
  <c r="E29" i="3"/>
  <c r="C29" i="3"/>
  <c r="D28" i="3"/>
  <c r="E28" i="3"/>
  <c r="C28" i="3"/>
  <c r="D27" i="3"/>
  <c r="E27" i="3"/>
  <c r="C27" i="3"/>
  <c r="D26" i="3"/>
  <c r="E26" i="3"/>
  <c r="C26" i="3"/>
  <c r="D25" i="3"/>
  <c r="E25" i="3"/>
  <c r="C25" i="3"/>
  <c r="D22" i="3"/>
  <c r="E22" i="3"/>
  <c r="C22" i="3"/>
  <c r="D21" i="3"/>
  <c r="D20" i="3" s="1"/>
  <c r="E21" i="3"/>
  <c r="E20" i="3" s="1"/>
  <c r="C21" i="3"/>
  <c r="C20" i="3" s="1"/>
  <c r="D19" i="3"/>
  <c r="D50" i="3" s="1"/>
  <c r="E19" i="3"/>
  <c r="E50" i="3" s="1"/>
  <c r="C18" i="3"/>
  <c r="C19" i="3"/>
  <c r="C50" i="3" s="1"/>
  <c r="D17" i="3"/>
  <c r="E17" i="3"/>
  <c r="D18" i="3"/>
  <c r="E18" i="3"/>
  <c r="C17" i="3"/>
  <c r="D14" i="3"/>
  <c r="D13" i="3" s="1"/>
  <c r="E14" i="3"/>
  <c r="E13" i="3" s="1"/>
  <c r="C14" i="3"/>
  <c r="C13" i="3" s="1"/>
  <c r="D11" i="3"/>
  <c r="E11" i="3"/>
  <c r="C11" i="3"/>
  <c r="D10" i="3"/>
  <c r="E10" i="3"/>
  <c r="C10" i="3"/>
  <c r="D9" i="3"/>
  <c r="D12" i="3" s="1"/>
  <c r="E9" i="3"/>
  <c r="E12" i="3" s="1"/>
  <c r="C9" i="3"/>
  <c r="C12" i="3" s="1"/>
  <c r="D8" i="3"/>
  <c r="E8" i="3"/>
  <c r="C8" i="3"/>
  <c r="D7" i="3"/>
  <c r="E7" i="3"/>
  <c r="C7" i="3"/>
  <c r="D6" i="3"/>
  <c r="E6" i="3"/>
  <c r="C6" i="3"/>
  <c r="D5" i="3"/>
  <c r="E5" i="3"/>
  <c r="C5" i="3"/>
  <c r="A47" i="3" l="1"/>
  <c r="A49" i="3" s="1"/>
  <c r="A16" i="3"/>
  <c r="A24" i="3" s="1"/>
  <c r="A5" i="3"/>
  <c r="A6" i="3" s="1"/>
  <c r="A7" i="3" s="1"/>
  <c r="A8" i="3" s="1"/>
  <c r="A9" i="3" s="1"/>
  <c r="A10" i="3" s="1"/>
  <c r="A11" i="3" s="1"/>
  <c r="A12" i="3" s="1"/>
  <c r="A13" i="3" s="1"/>
  <c r="A33" i="3" l="1"/>
  <c r="A25" i="3"/>
  <c r="A26" i="3" s="1"/>
  <c r="A27" i="3" s="1"/>
  <c r="A28" i="3" s="1"/>
  <c r="A29" i="3" s="1"/>
  <c r="A30" i="3" s="1"/>
  <c r="A17" i="3"/>
  <c r="A18" i="3" s="1"/>
  <c r="A20" i="3" s="1"/>
  <c r="A22" i="3" s="1"/>
  <c r="A34" i="3" l="1"/>
  <c r="A35" i="3" s="1"/>
  <c r="A36" i="3" s="1"/>
  <c r="A37" i="3" s="1"/>
  <c r="A39" i="3"/>
  <c r="A40" i="3" s="1"/>
  <c r="A41" i="3" s="1"/>
  <c r="A42" i="3" s="1"/>
  <c r="A43" i="3" s="1"/>
  <c r="A44" i="3" s="1"/>
  <c r="A46" i="3" s="1"/>
  <c r="A48" i="3" s="1"/>
  <c r="A50" i="3" s="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2"/>
        </ext>
      </extLst>
    </bk>
  </futureMetadata>
  <valueMetadata count="1">
    <bk>
      <rc t="1" v="0"/>
    </bk>
  </valueMetadata>
</metadata>
</file>

<file path=xl/sharedStrings.xml><?xml version="1.0" encoding="utf-8"?>
<sst xmlns="http://schemas.openxmlformats.org/spreadsheetml/2006/main" count="169" uniqueCount="157">
  <si>
    <t>Instructions</t>
  </si>
  <si>
    <t>https://ir.aboutamazon.com/annual-reports-proxies-and-shareholder-letters/default.aspx</t>
  </si>
  <si>
    <t>You are required write up a 1-2 page report commenting on the financial health of Amazon Inc. based on the ratios you have calculated, addressing the five key topics mentioned in the ratios tab.</t>
  </si>
  <si>
    <t>Formats:</t>
  </si>
  <si>
    <t>However make sure you have covered the five key topics in the ratio analysis</t>
  </si>
  <si>
    <t>Please refer to the below website in order to download the company financial statements:</t>
  </si>
  <si>
    <t>You are free to use any additional publicly available information/ news articles whilst mentioning the sources at the end page</t>
  </si>
  <si>
    <t>The report should be submitted as a word document</t>
  </si>
  <si>
    <t>The supporting calculations should be submitted in excel document as same as the previous task.</t>
  </si>
  <si>
    <t>(In millions, except number of shares which are reflected in thousands and per share amounts)</t>
  </si>
  <si>
    <t>CONSOLIDATED STATEMENTS OF OPERATIONS</t>
  </si>
  <si>
    <t>Gross margin</t>
  </si>
  <si>
    <t>CONSOLIDATED BALANCE SHEETS</t>
  </si>
  <si>
    <t>CONSOLIDATED STATEMENTS OF CASH FLOWS</t>
  </si>
  <si>
    <t>Liquidity</t>
  </si>
  <si>
    <t>Current ratio</t>
  </si>
  <si>
    <t>Quick Ratio</t>
  </si>
  <si>
    <t>Cash Ratio</t>
  </si>
  <si>
    <t>Defensive Interval</t>
  </si>
  <si>
    <t>Inventory Days</t>
  </si>
  <si>
    <t>Payable Days</t>
  </si>
  <si>
    <t>Receivable Days</t>
  </si>
  <si>
    <t>Net trading cycle</t>
  </si>
  <si>
    <t>Working Capital as a % of Sales</t>
  </si>
  <si>
    <t>Working Capital</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</si>
  <si>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</si>
  <si>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</si>
  <si>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</si>
  <si>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</si>
  <si>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</si>
  <si>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</si>
  <si>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</si>
  <si>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</si>
  <si>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</si>
  <si>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</si>
  <si>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</si>
  <si>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</si>
  <si>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</si>
  <si>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</si>
  <si>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</si>
  <si>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</si>
  <si>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</si>
  <si>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</si>
  <si>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</si>
  <si>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</si>
  <si>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</si>
  <si>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</si>
  <si>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</si>
  <si>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</si>
  <si>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</si>
  <si>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</si>
  <si>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</si>
  <si>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</si>
  <si>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</si>
  <si>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 xml:space="preserve">Years ended </t>
  </si>
  <si>
    <t xml:space="preserve">As at </t>
  </si>
  <si>
    <t>Years ended ,</t>
  </si>
  <si>
    <t>Please input the three financial statements in the format from previous task, attached here in the second tab</t>
  </si>
  <si>
    <t>Perform the calculations on tab three similar to previous task.</t>
  </si>
  <si>
    <t>Perform a management report, analyzing the financial health of Amazon Inc. based on its recent two annual reports (2022 &amp; 2021).</t>
  </si>
  <si>
    <t xml:space="preserve">AMAZON </t>
  </si>
  <si>
    <t>Operating activities:</t>
  </si>
  <si>
    <t>Net income</t>
  </si>
  <si>
    <t>Changes in operating assets and liabilities:</t>
  </si>
  <si>
    <t>Inventories</t>
  </si>
  <si>
    <t>Accounts payable</t>
  </si>
  <si>
    <t>Purchases of marketable securities</t>
  </si>
  <si>
    <t>Cash, cash equivalents and restricted cash, beginning of period</t>
  </si>
  <si>
    <t xml:space="preserve">Adjustments to reconcile net income to net cash from operating activities </t>
  </si>
  <si>
    <t xml:space="preserve">Depreciation and amortization of property and equipment and capitalized content costs, operating  lease assets, and other </t>
  </si>
  <si>
    <t xml:space="preserve">Stock based compensation </t>
  </si>
  <si>
    <t xml:space="preserve">Other  operating expense (income), net </t>
  </si>
  <si>
    <t xml:space="preserve">Other expense (income), net </t>
  </si>
  <si>
    <t>Deferred income taxes</t>
  </si>
  <si>
    <t xml:space="preserve">Accounts receivable, net and other </t>
  </si>
  <si>
    <t xml:space="preserve">Accrued expenses and other </t>
  </si>
  <si>
    <t>Unearned revenue</t>
  </si>
  <si>
    <t>Net Cash provided by (used in) operating activities</t>
  </si>
  <si>
    <t>INVESTING ACTIVITIES :</t>
  </si>
  <si>
    <t xml:space="preserve">Purchases of property and equipment </t>
  </si>
  <si>
    <t>Proceeds from property and equipment sales and incencitives</t>
  </si>
  <si>
    <t>Acquisitions, net of cash acquired, and other</t>
  </si>
  <si>
    <t>Sales and maturities of marketable securities</t>
  </si>
  <si>
    <t xml:space="preserve">      Net cash provided by ( used in ) financing activities</t>
  </si>
  <si>
    <t>FINANCING ACTIVITIES:</t>
  </si>
  <si>
    <t>Proceeds from long-term debt and other</t>
  </si>
  <si>
    <t xml:space="preserve">Repayments of long -term debt and other </t>
  </si>
  <si>
    <t>Principal repayments of finance leases</t>
  </si>
  <si>
    <t>Principal repayments of financing obligations</t>
  </si>
  <si>
    <t xml:space="preserve">      Net cash provided by ( used in ) investing  activities</t>
  </si>
  <si>
    <t>foreign currency effect on cash equivalents, and restricted cash</t>
  </si>
  <si>
    <t xml:space="preserve">Net increase(decrease) in cash, cash equivalents and restricted cash </t>
  </si>
  <si>
    <t>CASH , CASH EQUIVALENTS AND RESTRICTED CASH, END OF PERIOD</t>
  </si>
  <si>
    <t>SUPPLEMENTAL CASH FLOW INFORMATION</t>
  </si>
  <si>
    <t xml:space="preserve">cash  paid for interest on long -term debt </t>
  </si>
  <si>
    <t>cash paid for operating leases</t>
  </si>
  <si>
    <t>cash paid for interest on finance leases</t>
  </si>
  <si>
    <t>cash paid for interst of financing obligations</t>
  </si>
  <si>
    <t xml:space="preserve">cash paid for income taxs, net of refunds </t>
  </si>
  <si>
    <t>Assets acquired under operating leases</t>
  </si>
  <si>
    <t>Property and equipments acquired under finance leases</t>
  </si>
  <si>
    <t>-</t>
  </si>
  <si>
    <t xml:space="preserve"> -</t>
  </si>
  <si>
    <t>Net product sales</t>
  </si>
  <si>
    <t>Net service sales</t>
  </si>
  <si>
    <t>Total net sales</t>
  </si>
  <si>
    <t>Operating expenes:</t>
  </si>
  <si>
    <t xml:space="preserve">Fulfillment </t>
  </si>
  <si>
    <t xml:space="preserve">Cost of sales </t>
  </si>
  <si>
    <t xml:space="preserve">Technology and content </t>
  </si>
  <si>
    <t xml:space="preserve">Marketing </t>
  </si>
  <si>
    <t xml:space="preserve">General and administrative </t>
  </si>
  <si>
    <t>Other operating expense (income),net</t>
  </si>
  <si>
    <t>Total operating expenses</t>
  </si>
  <si>
    <t>Operating  income</t>
  </si>
  <si>
    <t xml:space="preserve">Interest income </t>
  </si>
  <si>
    <t>Other income (expense), net</t>
  </si>
  <si>
    <t>Total non-operating income (expense)</t>
  </si>
  <si>
    <t xml:space="preserve">Income before income taxes </t>
  </si>
  <si>
    <t>Equity-method investment activityy, net of tax</t>
  </si>
  <si>
    <t xml:space="preserve">Diluted earnings per share </t>
  </si>
  <si>
    <t xml:space="preserve">Net income </t>
  </si>
  <si>
    <t xml:space="preserve">Basic earnings per share </t>
  </si>
  <si>
    <t xml:space="preserve">Weighted-average shares used in computation of earnings per share </t>
  </si>
  <si>
    <t>Basic</t>
  </si>
  <si>
    <t xml:space="preserve">Diluted </t>
  </si>
  <si>
    <t xml:space="preserve">Provision for income taxes </t>
  </si>
  <si>
    <t xml:space="preserve">Interest expense </t>
  </si>
  <si>
    <t xml:space="preserve">property and equipments acquired under buid-to-suit arrangements </t>
  </si>
  <si>
    <t>Current assets:</t>
  </si>
  <si>
    <t>cash and cash equivalents</t>
  </si>
  <si>
    <t>Marketable securities</t>
  </si>
  <si>
    <t>inventories</t>
  </si>
  <si>
    <t xml:space="preserve">Accounts recievable , net and other </t>
  </si>
  <si>
    <t xml:space="preserve">Total current assets </t>
  </si>
  <si>
    <t xml:space="preserve">Property and equipmet,net </t>
  </si>
  <si>
    <t xml:space="preserve">Operating leases </t>
  </si>
  <si>
    <t>Gooodwill</t>
  </si>
  <si>
    <t xml:space="preserve">Other assets </t>
  </si>
  <si>
    <t xml:space="preserve">   Total assets </t>
  </si>
  <si>
    <t xml:space="preserve">                                                 LIABILITIES AND STOCKHOLDERS EQUITY </t>
  </si>
  <si>
    <t>current  liabilities:</t>
  </si>
  <si>
    <t xml:space="preserve">Account payable </t>
  </si>
  <si>
    <t xml:space="preserve">       Total current liabilities </t>
  </si>
  <si>
    <t xml:space="preserve">Long-term leases liabilities </t>
  </si>
  <si>
    <t xml:space="preserve">long-term debt </t>
  </si>
  <si>
    <t xml:space="preserve"> common stock, $0.01 par value, Authorized shares -5000 issued shares- 514 and 521 outstanding shares - 491 and 498</t>
  </si>
  <si>
    <t xml:space="preserve">Commitments and contigencies (note 7) stockholders' equity preferred stock , $0.01 per value Authorized shares - 500, issued and outstanding shares- none </t>
  </si>
  <si>
    <t xml:space="preserve">Treasury stock, at cost </t>
  </si>
  <si>
    <t xml:space="preserve">Additional paid -in capital </t>
  </si>
  <si>
    <t>Accumulated other comprehensive income (loss)</t>
  </si>
  <si>
    <t xml:space="preserve">Raetained earnings </t>
  </si>
  <si>
    <t>Total stockholders' equity</t>
  </si>
  <si>
    <t xml:space="preserve">Total liabilities and stockholders' equity </t>
  </si>
  <si>
    <t xml:space="preserve">Others long-term liabilities </t>
  </si>
  <si>
    <t xml:space="preserve">Profitabilty </t>
  </si>
  <si>
    <t xml:space="preserve">Asset Utilization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</si>
</sst>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0.0"/>
    <numFmt numFmtId="168" formatCode="0.000E+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u/>
      <sz val="11"/>
      <color theme="10"/>
      <name val="Calibri"/>
      <family val="2"/>
      <scheme val="minor"/>
    </font>
    <font>
      <b/>
      <sz val="20"/>
      <color theme="0"/>
      <name val="Calibri"/>
      <family val="2"/>
      <scheme val="minor"/>
    </font>
    <font>
      <sz val="20"/>
      <color theme="0"/>
      <name val="Calibri"/>
      <family val="2"/>
      <scheme val="minor"/>
    </font>
    <font>
      <u val="singleAccounting"/>
      <sz val="11"/>
      <color theme="1"/>
      <name val="Calibri"/>
      <family val="2"/>
      <scheme val="minor"/>
    </font>
    <font>
      <b/>
      <u/>
      <sz val="11"/>
      <color theme="1"/>
      <name val="Calibri"/>
      <family val="2"/>
      <scheme val="minor"/>
    </font>
    <font>
      <u/>
      <sz val="11"/>
      <color theme="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s>
  <borders count="3">
    <border>
      <left/>
      <right/>
      <top/>
      <bottom/>
      <diagonal/>
    </border>
    <border>
      <left/>
      <right/>
      <top style="thin">
        <color indexed="64"/>
      </top>
      <bottom/>
      <diagonal/>
    </border>
    <border>
      <left/>
      <right/>
      <top style="thin">
        <color indexed="64"/>
      </top>
      <bottom style="double">
        <color indexed="64"/>
      </bottom>
      <diagonal/>
    </border>
  </borders>
  <cellStyleXfs count="4">
    <xf numFmtId="0" fontId="0" fillId="0" borderId="0"/>
    <xf numFmtId="164" fontId="1" fillId="0" borderId="0" applyFon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cellStyleXfs>
  <cellXfs count="40">
    <xf numFmtId="0" fontId="0" fillId="0" borderId="0" xfId="0"/>
    <xf numFmtId="0" fontId="0" fillId="0" borderId="0" xfId="0" applyAlignment="1">
      <alignment horizontal="left" indent="1"/>
    </xf>
    <xf numFmtId="0" fontId="0" fillId="0" borderId="0" xfId="0" applyAlignment="1">
      <alignment wrapText="1"/>
    </xf>
    <xf numFmtId="0" fontId="4" fillId="2" borderId="0" xfId="0" applyFont="1" applyFill="1" applyAlignment="1">
      <alignment wrapText="1"/>
    </xf>
    <xf numFmtId="0" fontId="2" fillId="0" borderId="0" xfId="0" applyFont="1" applyAlignment="1">
      <alignment wrapText="1"/>
    </xf>
    <xf numFmtId="0" fontId="0" fillId="0" borderId="0" xfId="0" applyAlignment="1">
      <alignment horizontal="left" wrapText="1" indent="1"/>
    </xf>
    <xf numFmtId="0" fontId="5" fillId="0" borderId="0" xfId="2" applyAlignment="1">
      <alignment horizontal="left" wrapText="1" indent="1"/>
    </xf>
    <xf numFmtId="0" fontId="6" fillId="2" borderId="0" xfId="0" applyFont="1" applyFill="1" applyAlignment="1">
      <alignment vertical="center"/>
    </xf>
    <xf numFmtId="0" fontId="3" fillId="2" borderId="0" xfId="0" applyFont="1" applyFill="1"/>
    <xf numFmtId="0" fontId="2" fillId="0" borderId="0" xfId="0" applyFont="1"/>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7" fillId="2" borderId="0" xfId="0" applyFont="1" applyFill="1" applyAlignment="1">
      <alignment horizontal="left"/>
    </xf>
    <xf numFmtId="0" fontId="3" fillId="2" borderId="0" xfId="0" applyFont="1" applyFill="1" applyAlignment="1">
      <alignment horizontal="center"/>
    </xf>
    <xf numFmtId="166" fontId="0" fillId="0" borderId="0" xfId="0" applyNumberFormat="1"/>
    <xf numFmtId="0" fontId="2" fillId="0" borderId="0" xfId="0" applyFont="1" applyAlignment="1">
      <alignment horizontal="left"/>
    </xf>
    <xf numFmtId="0" fontId="2" fillId="3" borderId="0" xfId="0" applyFont="1" applyFill="1" applyAlignment="1">
      <alignment horizontal="center"/>
    </xf>
    <xf numFmtId="0" fontId="0" fillId="0" borderId="1" xfId="0" applyBorder="1"/>
    <xf numFmtId="0" fontId="0" fillId="0" borderId="2" xfId="0" applyBorder="1"/>
    <xf numFmtId="165" fontId="8" fillId="0" borderId="0" xfId="1" applyNumberFormat="1" applyFont="1"/>
    <xf numFmtId="165" fontId="1" fillId="0" borderId="0" xfId="1" applyNumberFormat="1" applyFont="1"/>
    <xf numFmtId="165" fontId="1" fillId="0" borderId="1" xfId="1" applyNumberFormat="1" applyFont="1" applyBorder="1"/>
    <xf numFmtId="165" fontId="1" fillId="0" borderId="2" xfId="1" applyNumberFormat="1" applyFont="1" applyBorder="1"/>
    <xf numFmtId="0" fontId="9" fillId="0" borderId="0" xfId="0" applyFont="1"/>
    <xf numFmtId="165" fontId="8" fillId="0" borderId="1" xfId="1" applyNumberFormat="1" applyFont="1" applyBorder="1"/>
    <xf numFmtId="3" fontId="10" fillId="4" borderId="0" xfId="0" applyNumberFormat="1" applyFont="1" applyFill="1"/>
    <xf numFmtId="0" fontId="10" fillId="4" borderId="0" xfId="0" applyFont="1" applyFill="1"/>
    <xf numFmtId="0" fontId="10" fillId="0" borderId="0" xfId="0" applyFont="1"/>
    <xf numFmtId="10" fontId="0" fillId="0" borderId="0" xfId="3" applyNumberFormat="1" applyFont="1"/>
    <xf numFmtId="0" fontId="2" fillId="0" borderId="0" xfId="0" applyFont="1" applyAlignment="1">
      <alignment horizontal="center"/>
    </xf>
    <xf numFmtId="0" fontId="2" fillId="3" borderId="0" xfId="0" applyFont="1" applyFill="1" applyAlignment="1">
      <alignment horizontal="center"/>
    </xf>
    <xf numFmtId="0" fontId="9" fillId="0" borderId="0" xfId="0" applyFont="1" applyAlignment="1">
      <alignment horizontal="center"/>
    </xf>
    <xf numFmtId="168" fontId="0" fillId="0" borderId="0" xfId="0" applyNumberFormat="1"/>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heetMetadata" Target="metadata.xml"/><Relationship Id="rId12" Type="http://schemas.microsoft.com/office/2017/06/relationships/rdSupportingPropertyBag" Target="richData/rdsupporting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SupportingPropertyBagStructure" Target="richData/rdsupportingpropertybagstructure.xml"/><Relationship Id="rId5" Type="http://schemas.openxmlformats.org/officeDocument/2006/relationships/styles" Target="styles.xml"/><Relationship Id="rId15" Type="http://schemas.openxmlformats.org/officeDocument/2006/relationships/customXml" Target="../customXml/item1.xml"/><Relationship Id="rId10" Type="http://schemas.microsoft.com/office/2017/06/relationships/richStyles" Target="richData/richStyles.xml"/><Relationship Id="rId4" Type="http://schemas.openxmlformats.org/officeDocument/2006/relationships/theme" Target="theme/theme1.xml"/><Relationship Id="rId9" Type="http://schemas.microsoft.com/office/2017/06/relationships/rdRichValueStructure" Target="richData/rdrichvaluestructure.xml"/><Relationship Id="rId14" Type="http://schemas.openxmlformats.org/officeDocument/2006/relationships/calcChain" Target="calcChain.xm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
      <keyFlags>
        <key name="%cvi">
          <flag name="ShowInCardView" value="0"/>
          <flag name="ShowInDotNotation" value="0"/>
          <flag name="ShowInAutoComplete" value="0"/>
          <flag name="ExcludeFromCalcComparison" value="1"/>
        </key>
      </keyFlags>
    </type>
    <type name="_linkedentitycore">
      <keyFlags>
        <key name="%EntityServiceId">
          <flag name="ShowInCardView" value="0"/>
          <flag name="ShowInDotNotation" value="0"/>
          <flag name="ShowInAutoComplete" value="0"/>
        </key>
        <key name="%EntitySubDomain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s>
</rvTypesInfo>
</file>

<file path=xl/richData/rdrichvalue.xml><?xml version="1.0" encoding="utf-8"?>
<rvData xmlns="http://schemas.microsoft.com/office/spreadsheetml/2017/richdata" count="3">
  <rv s="0">
    <v>https://www.bing.com/financeapi/forcetrigger?t=a1nhlh&amp;q=XNAS%3aAMZN&amp;form=skydnc</v>
    <v>Learn more on Bing</v>
  </rv>
  <rv s="1">
    <v>en-GB</v>
    <v>a1nhlh</v>
    <v>268435456</v>
    <v>1</v>
    <v>Powered by Refinitiv</v>
    <v>0</v>
    <v>AMAZON.COM, INC. (XNAS:AMZN)</v>
    <v>2</v>
    <v>3</v>
    <v>Finance</v>
    <v>4</v>
    <v>227.15</v>
    <v>143.63999999999999</v>
    <v>1.1621999999999999</v>
    <v>6.48</v>
    <v>-2.8189999999999999E-3</v>
    <v>2.9381000000000001E-2</v>
    <v>-0.64</v>
    <v>USD</v>
    <v>Amazon.com, Inc. provides a range of products and services to customers. The products offered through its stores include merchandise and content it has purchased for resale and products offered by third-party sellers. The Company’s segments include North America, International and Amazon Web Services (AWS). It serves consumers through its online and physical stores and focuses on selection, price, and convenience. Customers access its offerings through its Websites, mobile apps, Alexa, devices, streaming, and physically visiting its stores. It manufactures and sells electronic devices, including Kindle, Fire tablet, Fire TV, Echo, Ring, Blink, and eero, and it develops and produces media content. It serves developers and enterprises of all sizes, including start-ups, government agencies, and academic institutions, through AWS, which offers a broad set of on-demand technology services, including compute, storage, database, analytics, and machine learning, and other services.</v>
    <v>1551000</v>
    <v>Nasdaq Stock Market</v>
    <v>XNAS</v>
    <v>XNAS</v>
    <v>410 Terry Ave N, SEATTLE, WA, 98109 US</v>
    <v>227.15</v>
    <v>Diversified Retail</v>
    <v>Stock</v>
    <v>45632.921427407033</v>
    <v>0</v>
    <v>220.6</v>
    <v>2387223000000</v>
    <v>AMAZON.COM, INC.</v>
    <v>AMAZON.COM, INC.</v>
    <v>220.75</v>
    <v>48.657299999999999</v>
    <v>220.55</v>
    <v>227.03</v>
    <v>226.39</v>
    <v>10515010000</v>
    <v>AMZN</v>
    <v>AMAZON.COM, INC. (XNAS:AMZN)</v>
    <v>44178069</v>
    <v>45708353</v>
    <v>1996</v>
  </rv>
  <rv s="2">
    <v>1</v>
  </rv>
</rvData>
</file>

<file path=xl/richData/rdrichvaluestructure.xml><?xml version="1.0" encoding="utf-8"?>
<rvStructures xmlns="http://schemas.microsoft.com/office/spreadsheetml/2017/richdata" count="3">
  <s t="_hyperlink">
    <k n="Address" t="s"/>
    <k n="Text" t="s"/>
  </s>
  <s t="_linkedentitycore">
    <k n="%EntityCulture" t="s"/>
    <k n="%EntityId" t="s"/>
    <k n="%EntityServiceId"/>
    <k n="%IsRefreshable" t="b"/>
    <k n="%ProviderInfo" t="s"/>
    <k n="_Display" t="spb"/>
    <k n="_DisplayString" t="s"/>
    <k n="_Flags" t="spb"/>
    <k n="_Format" t="spb"/>
    <k n="_Icon" t="s"/>
    <k n="_SubLabel" t="spb"/>
    <k n="52 week high"/>
    <k n="52 week low"/>
    <k n="Beta"/>
    <k n="Change"/>
    <k n="Change % (Extended hours)"/>
    <k n="Change (%)"/>
    <k n="Change (Extended hours)"/>
    <k n="Currency" t="s"/>
    <k n="Description" t="s"/>
    <k n="Employees"/>
    <k n="Exchange" t="s"/>
    <k n="Exchange abbreviation" t="s"/>
    <k n="ExchangeID" t="s"/>
    <k n="Headquarters" t="s"/>
    <k n="High"/>
    <k n="Industry" t="s"/>
    <k n="Instrument type" t="s"/>
    <k n="Last trade time"/>
    <k n="LearnMoreOnLink" t="r"/>
    <k n="Low"/>
    <k n="Market cap"/>
    <k n="Name" t="s"/>
    <k n="Official name" t="s"/>
    <k n="Open"/>
    <k n="P/E"/>
    <k n="Previous close"/>
    <k n="Price"/>
    <k n="Price (Extended hours)"/>
    <k n="Shares outstanding"/>
    <k n="Ticker symbol" t="s"/>
    <k n="UniqueName" t="s"/>
    <k n="Volume"/>
    <k n="Volume average"/>
    <k n="Year incorporated"/>
  </s>
  <s t="_linkedentity">
    <k n="%cvi" t="r"/>
  </s>
</rvStructures>
</file>

<file path=xl/richData/rdsupportingpropertybag.xml><?xml version="1.0" encoding="utf-8"?>
<supportingPropertyBags xmlns="http://schemas.microsoft.com/office/spreadsheetml/2017/richdata2">
  <spbArrays count="1">
    <a count="45">
      <v t="s">%EntityServiceId</v>
      <v t="s">_Format</v>
      <v t="s">%IsRefreshable</v>
      <v t="s">%EntityCulture</v>
      <v t="s">%EntityId</v>
      <v t="s">_Icon</v>
      <v t="s">_Display</v>
      <v t="s">Name</v>
      <v t="s">_SubLabel</v>
      <v t="s">Price</v>
      <v t="s">Price (Extended hours)</v>
      <v t="s">Exchange</v>
      <v t="s">Official name</v>
      <v t="s">Last trade time</v>
      <v t="s">Ticker symbol</v>
      <v t="s">Exchange abbreviation</v>
      <v t="s">Change</v>
      <v t="s">Change (Extended hours)</v>
      <v t="s">Change (%)</v>
      <v t="s">Change % (Extended hours)</v>
      <v t="s">Currency</v>
      <v t="s">Previous close</v>
      <v t="s">Open</v>
      <v t="s">High</v>
      <v t="s">Low</v>
      <v t="s">52 week high</v>
      <v t="s">52 week low</v>
      <v t="s">Volume</v>
      <v t="s">Volume average</v>
      <v t="s">Market cap</v>
      <v t="s">Beta</v>
      <v t="s">P/E</v>
      <v t="s">Shares outstanding</v>
      <v t="s">Description</v>
      <v t="s">Employees</v>
      <v t="s">Headquarters</v>
      <v t="s">Industry</v>
      <v t="s">Instrument type</v>
      <v t="s">Year incorporated</v>
      <v t="s">_Flags</v>
      <v t="s">UniqueName</v>
      <v t="s">_DisplayString</v>
      <v t="s">LearnMoreOnLink</v>
      <v t="s">ExchangeID</v>
      <v t="s">%ProviderInfo</v>
    </a>
  </spbArrays>
  <spbData count="5">
    <spb s="0">
      <v>0</v>
      <v>Name</v>
      <v>LearnMoreOnLink</v>
    </spb>
    <spb s="1">
      <v>0</v>
      <v>0</v>
      <v>0</v>
    </spb>
    <spb s="2">
      <v>1</v>
      <v>1</v>
      <v>1</v>
      <v>1</v>
    </spb>
    <spb s="3">
      <v>1</v>
      <v>2</v>
      <v>2</v>
      <v>1</v>
      <v>3</v>
      <v>1</v>
      <v>1</v>
      <v>1</v>
      <v>4</v>
      <v>4</v>
      <v>5</v>
      <v>6</v>
      <v>1</v>
      <v>1</v>
      <v>1</v>
      <v>4</v>
      <v>7</v>
      <v>8</v>
      <v>9</v>
      <v>4</v>
      <v>1</v>
      <v>1</v>
      <v>5</v>
    </spb>
    <spb s="4">
      <v>at close</v>
      <v>from previous close</v>
      <v>from previous close</v>
      <v>Source: Nasdaq</v>
      <v>GMT</v>
      <v>Delayed 15 minutes</v>
      <v>from close</v>
      <v>from close</v>
    </spb>
  </spbData>
</supportingPropertyBags>
</file>

<file path=xl/richData/rdsupportingpropertybagstructure.xml><?xml version="1.0" encoding="utf-8"?>
<spbStructures xmlns="http://schemas.microsoft.com/office/spreadsheetml/2017/richdata2" count="5">
  <s>
    <k n="^Order" t="spba"/>
    <k n="TitleProperty" t="s"/>
    <k n="SubTitleProperty" t="s"/>
  </s>
  <s>
    <k n="ShowInCardView" t="b"/>
    <k n="ShowInDotNotation" t="b"/>
    <k n="ShowInAutoComplete" t="b"/>
  </s>
  <s>
    <k n="ExchangeID" t="spb"/>
    <k n="UniqueName" t="spb"/>
    <k n="`%ProviderInfo" t="spb"/>
    <k n="LearnMoreOnLink" t="spb"/>
  </s>
  <s>
    <k n="Low" t="i"/>
    <k n="P/E" t="i"/>
    <k n="Beta" t="i"/>
    <k n="High" t="i"/>
    <k n="Name" t="i"/>
    <k n="Open" t="i"/>
    <k n="Price" t="i"/>
    <k n="Change" t="i"/>
    <k n="Volume" t="i"/>
    <k n="Employees" t="i"/>
    <k n="Change (%)" t="i"/>
    <k n="Market cap" t="i"/>
    <k n="52 week low" t="i"/>
    <k n="52 week high" t="i"/>
    <k n="Previous close" t="i"/>
    <k n="Volume average" t="i"/>
    <k n="Last trade time" t="i"/>
    <k n="Year incorporated" t="i"/>
    <k n="`%EntityServiceId" t="i"/>
    <k n="Shares outstanding" t="i"/>
    <k n="Price (Extended hours)" t="i"/>
    <k n="Change (Extended hours)" t="i"/>
    <k n="Change % (Extended hours)" t="i"/>
  </s>
  <s>
    <k n="Price" t="s"/>
    <k n="Change" t="s"/>
    <k n="Change (%)" t="s"/>
    <k n="ExchangeID" t="s"/>
    <k n="Last trade time" t="s"/>
    <k n="Price (Extended hours)" t="s"/>
    <k n="Change (Extended hours)" t="s"/>
    <k n="Change % (Extended hours)"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7">
    <x:dxf>
      <x:numFmt numFmtId="2" formatCode="0.00"/>
    </x:dxf>
    <x:dxf>
      <x:numFmt numFmtId="0" formatCode="General"/>
    </x:dxf>
    <x:dxf>
      <x:numFmt numFmtId="27" formatCode="dd/mm/yyyy\ hh:mm"/>
    </x:dxf>
    <x:dxf>
      <x:numFmt numFmtId="14" formatCode="0.00%"/>
    </x:dxf>
    <x:dxf>
      <x:numFmt numFmtId="3" formatCode="#,##0"/>
    </x:dxf>
    <x:dxf>
      <x:numFmt numFmtId="4" formatCode="#,##0.00"/>
    </x:dxf>
    <x:dxf>
      <x:numFmt numFmtId="1" formatCode="0"/>
    </x:dxf>
  </dxfs>
  <richProperties>
    <rPr n="NumberFormat" t="s"/>
    <rPr n="IsTitleField" t="b"/>
  </richProperties>
  <richStyles>
    <rSty dxfid="1">
      <rpv i="0">_([$$-en-US]* #,##0.00_);_([$$-en-US]* (#,##0.00);_([$$-en-US]* "-"??_);_(@_)</rpv>
    </rSty>
    <rSty dxfid="5">
      <rpv i="0">#,##0.00</rpv>
    </rSty>
    <rSty>
      <rpv i="1">1</rpv>
    </rSty>
    <rSty dxfid="4">
      <rpv i="0">#,##0</rpv>
    </rSty>
    <rSty dxfid="3"/>
    <rSty dxfid="1">
      <rpv i="0">_([$$-en-US]* #,##0_);_([$$-en-US]* (#,##0);_([$$-en-US]* "-"_);_(@_)</rpv>
    </rSty>
    <rSty dxfid="2"/>
    <rSty dxfid="6">
      <rpv i="0">0</rpv>
    </rSty>
    <rSty dxfid="0">
      <rpv i="0">0.00</rpv>
    </rSty>
  </richStyles>
</richStyleSheet>
</file>

<file path=xl/theme/theme1.xml><?xml version="1.0" encoding="utf-8"?>
<a:theme xmlns:a="http://schemas.openxmlformats.org/drawingml/2006/main" name="Office Theme">
  <a:themeElements>
    <a:clrScheme name="Office">
      <a:dk1>
        <a:sysClr val="windowText" lastClr="3D3D3D"/>
      </a:dk1>
      <a:lt1>
        <a:sysClr val="window" lastClr="FFFAE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r.aboutamazon.com/annual-reports-proxies-and-shareholder-letter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opLeftCell="A3" workbookViewId="0">
      <selection activeCell="A15" sqref="A15"/>
    </sheetView>
  </sheetViews>
  <sheetFormatPr defaultRowHeight="15" x14ac:dyDescent="0.25"/>
  <cols>
    <col min="1" max="1" width="157.85546875" style="2" customWidth="1"/>
  </cols>
  <sheetData>
    <row r="1" spans="1:1" ht="23.25" x14ac:dyDescent="0.35">
      <c r="A1" s="3" t="s">
        <v>0</v>
      </c>
    </row>
    <row r="3" spans="1:1" x14ac:dyDescent="0.25">
      <c r="A3" s="2" t="s">
        <v>59</v>
      </c>
    </row>
    <row r="4" spans="1:1" x14ac:dyDescent="0.25">
      <c r="A4" s="5" t="s">
        <v>5</v>
      </c>
    </row>
    <row r="5" spans="1:1" x14ac:dyDescent="0.25">
      <c r="A5" s="6" t="s">
        <v>1</v>
      </c>
    </row>
    <row r="7" spans="1:1" x14ac:dyDescent="0.25">
      <c r="A7" s="2" t="s">
        <v>57</v>
      </c>
    </row>
    <row r="8" spans="1:1" x14ac:dyDescent="0.25">
      <c r="A8" s="2" t="s">
        <v>58</v>
      </c>
    </row>
    <row r="9" spans="1:1" ht="30" x14ac:dyDescent="0.25">
      <c r="A9" s="2" t="s">
        <v>2</v>
      </c>
    </row>
    <row r="10" spans="1:1" x14ac:dyDescent="0.25">
      <c r="A10" s="2" t="s">
        <v>6</v>
      </c>
    </row>
    <row r="11" spans="1:1" x14ac:dyDescent="0.25">
      <c r="A11" s="2" t="s">
        <v>4</v>
      </c>
    </row>
    <row r="13" spans="1:1" x14ac:dyDescent="0.25">
      <c r="A13" s="4" t="s">
        <v>3</v>
      </c>
    </row>
    <row r="14" spans="1:1" x14ac:dyDescent="0.25">
      <c r="A14" s="2" t="s">
        <v>7</v>
      </c>
    </row>
    <row r="15" spans="1:1" x14ac:dyDescent="0.25">
      <c r="A15" s="2" t="s">
        <v>8</v>
      </c>
    </row>
  </sheetData>
  <hyperlinks>
    <hyperlink ref="A5"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6"/>
  <sheetViews>
    <sheetView topLeftCell="A35" zoomScaleNormal="100" workbookViewId="0">
      <selection activeCell="B26" sqref="B26"/>
    </sheetView>
  </sheetViews>
  <sheetFormatPr defaultRowHeight="15" x14ac:dyDescent="0.25"/>
  <cols>
    <col min="1" max="1" width="143.85546875" bestFit="1" customWidth="1"/>
    <col min="2" max="3" width="11.5703125" bestFit="1" customWidth="1"/>
    <col min="4" max="4" width="11.7109375" bestFit="1" customWidth="1"/>
  </cols>
  <sheetData>
    <row r="1" spans="1:10" ht="60" customHeight="1" x14ac:dyDescent="0.25">
      <c r="A1" s="7" t="e" vm="1">
        <v>#VALUE!</v>
      </c>
      <c r="B1" s="8" t="s">
        <v>9</v>
      </c>
      <c r="C1" s="8"/>
      <c r="D1" s="8"/>
      <c r="E1" s="8"/>
      <c r="F1" s="8"/>
      <c r="G1" s="8"/>
      <c r="H1" s="8"/>
      <c r="I1" s="8"/>
      <c r="J1" s="8"/>
    </row>
    <row r="2" spans="1:10" x14ac:dyDescent="0.25">
      <c r="A2" s="37" t="s">
        <v>10</v>
      </c>
      <c r="B2" s="37"/>
      <c r="C2" s="37"/>
      <c r="D2" s="37"/>
    </row>
    <row r="3" spans="1:10" x14ac:dyDescent="0.25">
      <c r="B3" s="36" t="s">
        <v>54</v>
      </c>
      <c r="C3" s="36"/>
      <c r="D3" s="36"/>
    </row>
    <row r="4" spans="1:10" x14ac:dyDescent="0.25">
      <c r="B4" s="30">
        <v>2019</v>
      </c>
      <c r="C4" s="30">
        <v>2018</v>
      </c>
      <c r="D4" s="30">
        <v>2017</v>
      </c>
    </row>
    <row r="5" spans="1:10" x14ac:dyDescent="0.25">
      <c r="A5" t="s">
        <v>103</v>
      </c>
      <c r="B5" s="15">
        <v>160408</v>
      </c>
      <c r="C5" s="15">
        <v>141915</v>
      </c>
      <c r="D5" s="15">
        <v>118573</v>
      </c>
    </row>
    <row r="6" spans="1:10" ht="17.25" x14ac:dyDescent="0.4">
      <c r="A6" s="1" t="s">
        <v>104</v>
      </c>
      <c r="B6" s="27">
        <v>120114</v>
      </c>
      <c r="C6" s="26">
        <v>90972</v>
      </c>
      <c r="D6" s="26">
        <v>59293</v>
      </c>
    </row>
    <row r="7" spans="1:10" x14ac:dyDescent="0.25">
      <c r="A7" s="1" t="s">
        <v>105</v>
      </c>
      <c r="B7" s="10">
        <v>280522</v>
      </c>
      <c r="C7" s="10">
        <v>232887</v>
      </c>
      <c r="D7" s="10">
        <v>177866</v>
      </c>
    </row>
    <row r="8" spans="1:10" x14ac:dyDescent="0.25">
      <c r="A8" s="24" t="s">
        <v>106</v>
      </c>
      <c r="B8" s="12"/>
      <c r="C8" s="12"/>
      <c r="D8" s="12"/>
    </row>
    <row r="9" spans="1:10" x14ac:dyDescent="0.25">
      <c r="A9" t="s">
        <v>108</v>
      </c>
      <c r="B9" s="10">
        <v>165536</v>
      </c>
      <c r="C9" s="10">
        <v>139156</v>
      </c>
      <c r="D9" s="10">
        <v>111934</v>
      </c>
    </row>
    <row r="10" spans="1:10" x14ac:dyDescent="0.25">
      <c r="A10" s="1" t="s">
        <v>107</v>
      </c>
      <c r="B10" s="10">
        <v>40232</v>
      </c>
      <c r="C10" s="10">
        <v>34027</v>
      </c>
      <c r="D10" s="10">
        <v>25249</v>
      </c>
    </row>
    <row r="11" spans="1:10" x14ac:dyDescent="0.25">
      <c r="A11" s="1" t="s">
        <v>109</v>
      </c>
      <c r="B11" s="10">
        <v>35931</v>
      </c>
      <c r="C11" s="10">
        <v>28837</v>
      </c>
      <c r="D11" s="10">
        <v>22620</v>
      </c>
    </row>
    <row r="12" spans="1:10" x14ac:dyDescent="0.25">
      <c r="A12" s="24" t="s">
        <v>110</v>
      </c>
      <c r="B12" s="28">
        <v>18878</v>
      </c>
      <c r="C12" s="28">
        <v>13814</v>
      </c>
      <c r="D12" s="28">
        <v>10069</v>
      </c>
    </row>
    <row r="13" spans="1:10" x14ac:dyDescent="0.25">
      <c r="A13" s="24" t="s">
        <v>111</v>
      </c>
      <c r="B13" s="28">
        <v>5203</v>
      </c>
      <c r="C13" s="28">
        <v>4336</v>
      </c>
      <c r="D13" s="28">
        <v>3674</v>
      </c>
    </row>
    <row r="14" spans="1:10" ht="17.25" x14ac:dyDescent="0.4">
      <c r="A14" t="s">
        <v>112</v>
      </c>
      <c r="B14" s="26">
        <v>201</v>
      </c>
      <c r="C14" s="26">
        <v>296</v>
      </c>
      <c r="D14" s="26">
        <v>214</v>
      </c>
    </row>
    <row r="15" spans="1:10" ht="17.25" x14ac:dyDescent="0.4">
      <c r="A15" s="1" t="s">
        <v>113</v>
      </c>
      <c r="B15" s="26">
        <v>265981</v>
      </c>
      <c r="C15" s="26">
        <v>220466</v>
      </c>
      <c r="D15" s="26">
        <v>173760</v>
      </c>
    </row>
    <row r="16" spans="1:10" x14ac:dyDescent="0.25">
      <c r="A16" s="1" t="s">
        <v>114</v>
      </c>
      <c r="B16" s="10">
        <v>14541</v>
      </c>
      <c r="C16" s="10">
        <v>12421</v>
      </c>
      <c r="D16" s="10">
        <v>4106</v>
      </c>
    </row>
    <row r="17" spans="1:4" x14ac:dyDescent="0.25">
      <c r="A17" s="1" t="s">
        <v>115</v>
      </c>
      <c r="B17" s="28">
        <v>832</v>
      </c>
      <c r="C17" s="28">
        <v>440</v>
      </c>
      <c r="D17" s="28">
        <v>202</v>
      </c>
    </row>
    <row r="18" spans="1:4" s="11" customFormat="1" x14ac:dyDescent="0.25">
      <c r="A18" s="24" t="s">
        <v>127</v>
      </c>
      <c r="B18" s="28">
        <v>-1600</v>
      </c>
      <c r="C18" s="28">
        <v>-1417</v>
      </c>
      <c r="D18" s="28">
        <v>-848</v>
      </c>
    </row>
    <row r="19" spans="1:4" ht="17.25" x14ac:dyDescent="0.4">
      <c r="A19" s="24" t="s">
        <v>116</v>
      </c>
      <c r="B19" s="26">
        <v>203</v>
      </c>
      <c r="C19" s="26">
        <v>-183</v>
      </c>
      <c r="D19" s="26">
        <v>346</v>
      </c>
    </row>
    <row r="20" spans="1:4" ht="17.25" x14ac:dyDescent="0.4">
      <c r="A20" t="s">
        <v>117</v>
      </c>
      <c r="B20" s="31">
        <v>-565</v>
      </c>
      <c r="C20" s="31">
        <v>-1160</v>
      </c>
      <c r="D20" s="31">
        <v>-300</v>
      </c>
    </row>
    <row r="21" spans="1:4" x14ac:dyDescent="0.25">
      <c r="A21" s="24" t="s">
        <v>118</v>
      </c>
      <c r="B21" s="27">
        <v>13976</v>
      </c>
      <c r="C21" s="27">
        <v>11261</v>
      </c>
      <c r="D21" s="27">
        <v>3806</v>
      </c>
    </row>
    <row r="22" spans="1:4" ht="15.75" thickBot="1" x14ac:dyDescent="0.3">
      <c r="A22" t="s">
        <v>126</v>
      </c>
      <c r="B22" s="29">
        <v>-2374</v>
      </c>
      <c r="C22" s="29">
        <v>-1197</v>
      </c>
      <c r="D22" s="29">
        <v>-769</v>
      </c>
    </row>
    <row r="23" spans="1:4" ht="18.75" thickTop="1" thickBot="1" x14ac:dyDescent="0.45">
      <c r="A23" s="25" t="s">
        <v>119</v>
      </c>
      <c r="B23" s="26">
        <v>-14</v>
      </c>
      <c r="C23" s="26">
        <v>-9</v>
      </c>
      <c r="D23" s="26">
        <v>-4</v>
      </c>
    </row>
    <row r="24" spans="1:4" ht="15.75" thickTop="1" x14ac:dyDescent="0.25">
      <c r="A24" t="s">
        <v>121</v>
      </c>
      <c r="B24" s="32">
        <v>11588</v>
      </c>
      <c r="C24" s="32">
        <v>10073</v>
      </c>
      <c r="D24" s="32">
        <v>3033</v>
      </c>
    </row>
    <row r="25" spans="1:4" x14ac:dyDescent="0.25">
      <c r="A25" s="1" t="s">
        <v>122</v>
      </c>
      <c r="B25" s="33">
        <v>23.46</v>
      </c>
      <c r="C25" s="33">
        <v>20.68</v>
      </c>
      <c r="D25" s="33">
        <v>6.32</v>
      </c>
    </row>
    <row r="26" spans="1:4" x14ac:dyDescent="0.25">
      <c r="A26" s="1" t="s">
        <v>120</v>
      </c>
      <c r="B26" s="34">
        <v>23.01</v>
      </c>
      <c r="C26" s="34">
        <v>20.14</v>
      </c>
      <c r="D26" s="34">
        <v>6.15</v>
      </c>
    </row>
    <row r="27" spans="1:4" x14ac:dyDescent="0.25">
      <c r="A27" t="s">
        <v>123</v>
      </c>
      <c r="B27" s="15"/>
      <c r="C27" s="15"/>
      <c r="D27" s="15"/>
    </row>
    <row r="28" spans="1:4" x14ac:dyDescent="0.25">
      <c r="A28" s="1" t="s">
        <v>124</v>
      </c>
      <c r="B28" s="15">
        <v>494</v>
      </c>
      <c r="C28" s="15">
        <v>487</v>
      </c>
      <c r="D28" s="15">
        <v>480</v>
      </c>
    </row>
    <row r="29" spans="1:4" x14ac:dyDescent="0.25">
      <c r="A29" s="1" t="s">
        <v>125</v>
      </c>
      <c r="B29">
        <v>504</v>
      </c>
      <c r="C29">
        <v>500</v>
      </c>
      <c r="D29">
        <v>493</v>
      </c>
    </row>
    <row r="31" spans="1:4" x14ac:dyDescent="0.25">
      <c r="B31" s="23"/>
      <c r="C31" s="23"/>
      <c r="D31" s="23"/>
    </row>
    <row r="32" spans="1:4" x14ac:dyDescent="0.25">
      <c r="A32" s="23" t="s">
        <v>12</v>
      </c>
      <c r="B32" s="38" t="s">
        <v>55</v>
      </c>
      <c r="C32" s="38"/>
      <c r="D32" s="38"/>
    </row>
    <row r="33" spans="1:4" x14ac:dyDescent="0.25">
      <c r="B33" s="30">
        <v>2019</v>
      </c>
      <c r="C33" s="30">
        <v>2018</v>
      </c>
      <c r="D33" s="30">
        <v>2017</v>
      </c>
    </row>
    <row r="34" spans="1:4" x14ac:dyDescent="0.25">
      <c r="A34" t="s">
        <v>129</v>
      </c>
      <c r="B34" s="15"/>
      <c r="C34" s="15"/>
      <c r="D34" s="15"/>
    </row>
    <row r="35" spans="1:4" x14ac:dyDescent="0.25">
      <c r="A35" t="s">
        <v>130</v>
      </c>
      <c r="B35" s="15">
        <v>36092</v>
      </c>
      <c r="C35" s="15">
        <v>31750</v>
      </c>
      <c r="D35">
        <v>20522</v>
      </c>
    </row>
    <row r="36" spans="1:4" x14ac:dyDescent="0.25">
      <c r="A36" t="s">
        <v>131</v>
      </c>
      <c r="B36" s="10">
        <v>18929</v>
      </c>
      <c r="C36" s="10">
        <v>9500</v>
      </c>
      <c r="D36" s="10">
        <v>10464</v>
      </c>
    </row>
    <row r="37" spans="1:4" x14ac:dyDescent="0.25">
      <c r="A37" s="1" t="s">
        <v>132</v>
      </c>
      <c r="B37" s="10">
        <v>20497</v>
      </c>
      <c r="C37" s="10">
        <v>17174</v>
      </c>
      <c r="D37" s="10">
        <v>16047</v>
      </c>
    </row>
    <row r="38" spans="1:4" ht="17.25" x14ac:dyDescent="0.4">
      <c r="A38" s="1" t="s">
        <v>133</v>
      </c>
      <c r="B38" s="26">
        <v>20816</v>
      </c>
      <c r="C38" s="26">
        <v>16677</v>
      </c>
      <c r="D38" s="26">
        <v>13164</v>
      </c>
    </row>
    <row r="39" spans="1:4" x14ac:dyDescent="0.25">
      <c r="A39" s="1" t="s">
        <v>134</v>
      </c>
      <c r="B39" s="10">
        <v>96334</v>
      </c>
      <c r="C39" s="10">
        <v>75101</v>
      </c>
      <c r="D39" s="10">
        <v>60197</v>
      </c>
    </row>
    <row r="40" spans="1:4" x14ac:dyDescent="0.25">
      <c r="A40" s="1" t="s">
        <v>135</v>
      </c>
      <c r="B40" s="10">
        <v>72705</v>
      </c>
      <c r="C40" s="10">
        <v>61797</v>
      </c>
      <c r="D40" s="10">
        <v>48866</v>
      </c>
    </row>
    <row r="41" spans="1:4" x14ac:dyDescent="0.25">
      <c r="A41" s="1" t="s">
        <v>136</v>
      </c>
      <c r="B41" s="28">
        <v>25141</v>
      </c>
      <c r="C41" s="28" t="s">
        <v>101</v>
      </c>
      <c r="D41" s="28" t="s">
        <v>101</v>
      </c>
    </row>
    <row r="42" spans="1:4" ht="17.25" x14ac:dyDescent="0.4">
      <c r="A42" s="24" t="s">
        <v>137</v>
      </c>
      <c r="B42" s="26">
        <v>14754</v>
      </c>
      <c r="C42" s="26">
        <v>14548</v>
      </c>
      <c r="D42" s="26">
        <v>13350</v>
      </c>
    </row>
    <row r="43" spans="1:4" ht="17.25" x14ac:dyDescent="0.4">
      <c r="A43" s="1" t="s">
        <v>138</v>
      </c>
      <c r="B43" s="26">
        <v>16314</v>
      </c>
      <c r="C43" s="26">
        <v>11202</v>
      </c>
      <c r="D43" s="26">
        <v>8897</v>
      </c>
    </row>
    <row r="44" spans="1:4" ht="17.25" x14ac:dyDescent="0.4">
      <c r="A44" s="1" t="s">
        <v>139</v>
      </c>
      <c r="B44" s="26">
        <v>225248</v>
      </c>
      <c r="C44" s="26">
        <v>162648</v>
      </c>
      <c r="D44" s="26">
        <v>131310</v>
      </c>
    </row>
    <row r="45" spans="1:4" ht="17.25" x14ac:dyDescent="0.4">
      <c r="A45" s="1" t="s">
        <v>140</v>
      </c>
      <c r="B45" s="26"/>
      <c r="C45" s="26"/>
      <c r="D45" s="26"/>
    </row>
    <row r="46" spans="1:4" x14ac:dyDescent="0.25">
      <c r="A46" s="1" t="s">
        <v>141</v>
      </c>
      <c r="B46" s="12"/>
      <c r="C46" s="12"/>
      <c r="D46" s="12"/>
    </row>
    <row r="47" spans="1:4" ht="15.75" thickBot="1" x14ac:dyDescent="0.3">
      <c r="A47" s="24" t="s">
        <v>142</v>
      </c>
      <c r="B47" s="29">
        <v>47183</v>
      </c>
      <c r="C47" s="29">
        <v>38192</v>
      </c>
      <c r="D47" s="14">
        <v>34616</v>
      </c>
    </row>
    <row r="48" spans="1:4" ht="16.5" thickTop="1" thickBot="1" x14ac:dyDescent="0.3">
      <c r="A48" s="25" t="s">
        <v>75</v>
      </c>
      <c r="B48" s="15">
        <v>32439</v>
      </c>
      <c r="C48" s="15">
        <v>23663</v>
      </c>
      <c r="D48" s="27">
        <v>18170</v>
      </c>
    </row>
    <row r="49" spans="1:4" ht="18" thickTop="1" x14ac:dyDescent="0.4">
      <c r="A49" s="1" t="s">
        <v>76</v>
      </c>
      <c r="B49" s="34">
        <v>8190</v>
      </c>
      <c r="C49" s="34">
        <v>6536</v>
      </c>
      <c r="D49" s="26">
        <v>5097</v>
      </c>
    </row>
    <row r="50" spans="1:4" x14ac:dyDescent="0.25">
      <c r="A50" s="1" t="s">
        <v>143</v>
      </c>
      <c r="B50" s="10">
        <v>87812</v>
      </c>
      <c r="C50" s="10">
        <v>68391</v>
      </c>
      <c r="D50" s="10">
        <v>57883</v>
      </c>
    </row>
    <row r="51" spans="1:4" x14ac:dyDescent="0.25">
      <c r="A51" s="1" t="s">
        <v>144</v>
      </c>
      <c r="B51" s="10">
        <v>39791</v>
      </c>
      <c r="C51" s="10">
        <v>9650</v>
      </c>
      <c r="D51" s="10" t="s">
        <v>101</v>
      </c>
    </row>
    <row r="52" spans="1:4" x14ac:dyDescent="0.25">
      <c r="A52" s="1" t="s">
        <v>145</v>
      </c>
      <c r="B52" s="10">
        <v>23414</v>
      </c>
      <c r="C52" s="10">
        <v>23495</v>
      </c>
      <c r="D52" s="10">
        <v>24743</v>
      </c>
    </row>
    <row r="53" spans="1:4" x14ac:dyDescent="0.25">
      <c r="A53" s="1" t="s">
        <v>154</v>
      </c>
      <c r="B53" s="10">
        <v>12171</v>
      </c>
      <c r="C53" s="10">
        <v>17563</v>
      </c>
      <c r="D53" s="10">
        <v>20975</v>
      </c>
    </row>
    <row r="54" spans="1:4" x14ac:dyDescent="0.25">
      <c r="A54" s="1" t="s">
        <v>147</v>
      </c>
      <c r="B54" s="10" t="s">
        <v>101</v>
      </c>
      <c r="C54" s="10" t="s">
        <v>101</v>
      </c>
      <c r="D54" s="10" t="s">
        <v>101</v>
      </c>
    </row>
    <row r="55" spans="1:4" x14ac:dyDescent="0.25">
      <c r="A55" t="s">
        <v>146</v>
      </c>
      <c r="B55" s="10">
        <v>5</v>
      </c>
      <c r="C55" s="10">
        <v>5</v>
      </c>
      <c r="D55" s="10"/>
    </row>
    <row r="56" spans="1:4" x14ac:dyDescent="0.25">
      <c r="A56" s="1" t="s">
        <v>148</v>
      </c>
      <c r="B56" s="12">
        <v>-1837</v>
      </c>
      <c r="C56" s="12">
        <v>-1837</v>
      </c>
      <c r="D56" s="12">
        <v>-1837</v>
      </c>
    </row>
    <row r="57" spans="1:4" x14ac:dyDescent="0.25">
      <c r="A57" s="24" t="s">
        <v>149</v>
      </c>
      <c r="B57" s="10">
        <v>33658</v>
      </c>
      <c r="C57" s="10">
        <v>26791</v>
      </c>
      <c r="D57" s="10">
        <v>21389</v>
      </c>
    </row>
    <row r="58" spans="1:4" x14ac:dyDescent="0.25">
      <c r="A58" s="1" t="s">
        <v>150</v>
      </c>
      <c r="B58" s="10">
        <v>-986</v>
      </c>
      <c r="C58" s="10">
        <v>-1035</v>
      </c>
      <c r="D58" s="10">
        <v>-484</v>
      </c>
    </row>
    <row r="59" spans="1:4" ht="17.25" x14ac:dyDescent="0.4">
      <c r="A59" s="1" t="s">
        <v>151</v>
      </c>
      <c r="B59" s="26">
        <v>31220</v>
      </c>
      <c r="C59" s="26">
        <v>19625</v>
      </c>
      <c r="D59" s="26">
        <v>8636</v>
      </c>
    </row>
    <row r="60" spans="1:4" ht="17.25" x14ac:dyDescent="0.4">
      <c r="A60" s="1" t="s">
        <v>152</v>
      </c>
      <c r="B60" s="26">
        <v>62060</v>
      </c>
      <c r="C60" s="26">
        <v>43549</v>
      </c>
      <c r="D60" s="26">
        <v>27709</v>
      </c>
    </row>
    <row r="61" spans="1:4" ht="17.25" x14ac:dyDescent="0.4">
      <c r="A61" s="1" t="s">
        <v>153</v>
      </c>
      <c r="B61" s="26">
        <v>225248</v>
      </c>
      <c r="C61" s="26">
        <v>162648</v>
      </c>
      <c r="D61" s="26">
        <v>131310</v>
      </c>
    </row>
    <row r="62" spans="1:4" x14ac:dyDescent="0.25">
      <c r="A62" s="1"/>
      <c r="B62" s="12"/>
      <c r="C62" s="12"/>
      <c r="D62" s="12"/>
    </row>
    <row r="63" spans="1:4" x14ac:dyDescent="0.25">
      <c r="A63" s="11"/>
      <c r="B63" s="10"/>
      <c r="C63" s="10"/>
      <c r="D63" s="10"/>
    </row>
    <row r="64" spans="1:4" x14ac:dyDescent="0.25">
      <c r="B64" s="10"/>
      <c r="C64" s="10"/>
      <c r="D64" s="10"/>
    </row>
    <row r="65" spans="1:4" x14ac:dyDescent="0.25">
      <c r="B65" s="10"/>
      <c r="C65" s="10"/>
      <c r="D65" s="10"/>
    </row>
    <row r="66" spans="1:4" x14ac:dyDescent="0.25">
      <c r="A66" s="1"/>
      <c r="B66" s="10"/>
      <c r="C66" s="10"/>
      <c r="D66" s="10"/>
    </row>
    <row r="67" spans="1:4" x14ac:dyDescent="0.25">
      <c r="A67" s="1"/>
      <c r="B67" s="10"/>
      <c r="C67" s="10"/>
      <c r="D67" s="10"/>
    </row>
    <row r="68" spans="1:4" x14ac:dyDescent="0.25">
      <c r="A68" s="1"/>
      <c r="B68" s="12"/>
      <c r="C68" s="12"/>
      <c r="D68" s="12"/>
    </row>
    <row r="69" spans="1:4" ht="15.75" thickBot="1" x14ac:dyDescent="0.3">
      <c r="A69" s="11"/>
      <c r="B69" s="14"/>
      <c r="C69" s="14"/>
      <c r="D69" s="14"/>
    </row>
    <row r="70" spans="1:4" ht="16.5" thickTop="1" thickBot="1" x14ac:dyDescent="0.3">
      <c r="A70" s="13"/>
    </row>
    <row r="71" spans="1:4" ht="15.75" thickTop="1" x14ac:dyDescent="0.25">
      <c r="B71" s="23"/>
      <c r="C71" s="23"/>
      <c r="D71" s="23"/>
    </row>
    <row r="72" spans="1:4" x14ac:dyDescent="0.25">
      <c r="A72" s="23" t="s">
        <v>13</v>
      </c>
      <c r="B72" s="36" t="s">
        <v>54</v>
      </c>
      <c r="C72" s="36"/>
      <c r="D72" s="36"/>
    </row>
    <row r="73" spans="1:4" x14ac:dyDescent="0.25">
      <c r="B73" s="9">
        <v>2019</v>
      </c>
      <c r="C73" s="9">
        <v>2018</v>
      </c>
      <c r="D73" s="9">
        <v>2017</v>
      </c>
    </row>
    <row r="74" spans="1:4" x14ac:dyDescent="0.25">
      <c r="A74" s="9" t="s">
        <v>67</v>
      </c>
      <c r="B74" s="15">
        <v>32173</v>
      </c>
      <c r="C74" s="15">
        <v>21856</v>
      </c>
      <c r="D74" s="15">
        <v>19934</v>
      </c>
    </row>
    <row r="75" spans="1:4" x14ac:dyDescent="0.25">
      <c r="A75" t="s">
        <v>61</v>
      </c>
      <c r="B75" s="16"/>
      <c r="C75" s="16"/>
      <c r="D75" s="16"/>
    </row>
    <row r="76" spans="1:4" x14ac:dyDescent="0.25">
      <c r="A76" s="17" t="s">
        <v>62</v>
      </c>
      <c r="B76" s="10">
        <v>11588</v>
      </c>
      <c r="C76" s="10">
        <v>10073</v>
      </c>
      <c r="D76" s="10">
        <v>3033</v>
      </c>
    </row>
    <row r="77" spans="1:4" x14ac:dyDescent="0.25">
      <c r="A77" s="1" t="s">
        <v>68</v>
      </c>
      <c r="B77" s="16"/>
      <c r="C77" s="16"/>
      <c r="D77" s="16"/>
    </row>
    <row r="78" spans="1:4" x14ac:dyDescent="0.25">
      <c r="A78" s="18" t="s">
        <v>69</v>
      </c>
      <c r="B78" s="10">
        <v>21789</v>
      </c>
      <c r="C78" s="10">
        <v>15341</v>
      </c>
      <c r="D78" s="10">
        <v>11478</v>
      </c>
    </row>
    <row r="79" spans="1:4" x14ac:dyDescent="0.25">
      <c r="A79" s="18" t="s">
        <v>70</v>
      </c>
      <c r="B79" s="10">
        <v>6864</v>
      </c>
      <c r="C79" s="10">
        <v>5418</v>
      </c>
      <c r="D79" s="10">
        <v>4215</v>
      </c>
    </row>
    <row r="80" spans="1:4" x14ac:dyDescent="0.25">
      <c r="A80" s="18" t="s">
        <v>71</v>
      </c>
      <c r="B80" s="10">
        <v>164</v>
      </c>
      <c r="C80" s="10">
        <v>274</v>
      </c>
      <c r="D80" s="10">
        <v>202</v>
      </c>
    </row>
    <row r="81" spans="1:4" x14ac:dyDescent="0.25">
      <c r="A81" s="18" t="s">
        <v>72</v>
      </c>
      <c r="B81" s="10">
        <v>-249</v>
      </c>
      <c r="C81" s="10">
        <v>219</v>
      </c>
      <c r="D81" s="10">
        <v>-292</v>
      </c>
    </row>
    <row r="82" spans="1:4" x14ac:dyDescent="0.25">
      <c r="A82" s="18" t="s">
        <v>73</v>
      </c>
      <c r="B82" s="10">
        <v>796</v>
      </c>
      <c r="C82" s="10">
        <v>441</v>
      </c>
      <c r="D82" s="10">
        <v>-29</v>
      </c>
    </row>
    <row r="83" spans="1:4" x14ac:dyDescent="0.25">
      <c r="A83" t="s">
        <v>63</v>
      </c>
      <c r="B83" s="10"/>
      <c r="C83" s="10"/>
      <c r="D83" s="10"/>
    </row>
    <row r="84" spans="1:4" x14ac:dyDescent="0.25">
      <c r="A84" s="1" t="s">
        <v>64</v>
      </c>
      <c r="B84" s="10">
        <v>-3278</v>
      </c>
      <c r="C84" s="10">
        <v>-1314</v>
      </c>
      <c r="D84" s="10">
        <v>-3583</v>
      </c>
    </row>
    <row r="85" spans="1:4" x14ac:dyDescent="0.25">
      <c r="A85" s="1" t="s">
        <v>74</v>
      </c>
      <c r="B85" s="10">
        <v>-7681</v>
      </c>
      <c r="C85" s="10">
        <v>-4615</v>
      </c>
      <c r="D85" s="10">
        <v>-4780</v>
      </c>
    </row>
    <row r="86" spans="1:4" x14ac:dyDescent="0.25">
      <c r="A86" s="1" t="s">
        <v>65</v>
      </c>
      <c r="B86" s="10">
        <v>8193</v>
      </c>
      <c r="C86" s="10">
        <v>3263</v>
      </c>
      <c r="D86" s="10">
        <v>7100</v>
      </c>
    </row>
    <row r="87" spans="1:4" x14ac:dyDescent="0.25">
      <c r="A87" s="1" t="s">
        <v>75</v>
      </c>
      <c r="B87" s="10">
        <v>-1383</v>
      </c>
      <c r="C87" s="10">
        <v>472</v>
      </c>
      <c r="D87" s="10">
        <v>283</v>
      </c>
    </row>
    <row r="88" spans="1:4" ht="17.25" x14ac:dyDescent="0.4">
      <c r="A88" s="1" t="s">
        <v>76</v>
      </c>
      <c r="B88" s="26">
        <v>1711</v>
      </c>
      <c r="C88" s="26">
        <v>1151</v>
      </c>
      <c r="D88" s="26">
        <v>738</v>
      </c>
    </row>
    <row r="89" spans="1:4" x14ac:dyDescent="0.25">
      <c r="A89" s="24" t="s">
        <v>77</v>
      </c>
      <c r="B89" s="10">
        <v>38514</v>
      </c>
      <c r="C89" s="10">
        <v>30723</v>
      </c>
      <c r="D89" s="10">
        <v>18365</v>
      </c>
    </row>
    <row r="90" spans="1:4" x14ac:dyDescent="0.25">
      <c r="A90" s="9" t="s">
        <v>78</v>
      </c>
      <c r="B90" s="12"/>
      <c r="C90" s="12"/>
      <c r="D90" s="12"/>
    </row>
    <row r="91" spans="1:4" x14ac:dyDescent="0.25">
      <c r="A91" s="1" t="s">
        <v>79</v>
      </c>
      <c r="B91" s="10">
        <v>-16861</v>
      </c>
      <c r="C91" s="10">
        <v>-13427</v>
      </c>
      <c r="D91" s="10">
        <v>-11955</v>
      </c>
    </row>
    <row r="92" spans="1:4" x14ac:dyDescent="0.25">
      <c r="A92" s="1" t="s">
        <v>80</v>
      </c>
      <c r="B92" s="10">
        <v>4172</v>
      </c>
      <c r="C92" s="10">
        <v>2104</v>
      </c>
      <c r="D92" s="10">
        <v>1897</v>
      </c>
    </row>
    <row r="93" spans="1:4" x14ac:dyDescent="0.25">
      <c r="A93" s="1" t="s">
        <v>81</v>
      </c>
      <c r="B93" s="10">
        <v>-2461</v>
      </c>
      <c r="C93" s="10">
        <v>-2186</v>
      </c>
      <c r="D93" s="10">
        <v>-13972</v>
      </c>
    </row>
    <row r="94" spans="1:4" x14ac:dyDescent="0.25">
      <c r="A94" s="1" t="s">
        <v>82</v>
      </c>
      <c r="B94" s="10">
        <v>22681</v>
      </c>
      <c r="C94" s="10">
        <v>8240</v>
      </c>
      <c r="D94" s="10">
        <v>9677</v>
      </c>
    </row>
    <row r="95" spans="1:4" x14ac:dyDescent="0.25">
      <c r="A95" s="1" t="s">
        <v>66</v>
      </c>
      <c r="B95" s="10">
        <v>-31812</v>
      </c>
      <c r="C95" s="10">
        <v>-7100</v>
      </c>
      <c r="D95" s="10">
        <v>-12731</v>
      </c>
    </row>
    <row r="96" spans="1:4" x14ac:dyDescent="0.25">
      <c r="A96" s="1" t="s">
        <v>89</v>
      </c>
      <c r="B96" s="10">
        <v>-24281</v>
      </c>
      <c r="C96" s="10">
        <v>-12369</v>
      </c>
      <c r="D96" s="10">
        <v>27084</v>
      </c>
    </row>
    <row r="97" spans="1:4" x14ac:dyDescent="0.25">
      <c r="A97" s="9" t="s">
        <v>84</v>
      </c>
      <c r="B97" s="10"/>
      <c r="C97" s="10"/>
      <c r="D97" s="10"/>
    </row>
    <row r="98" spans="1:4" x14ac:dyDescent="0.25">
      <c r="A98" s="1" t="s">
        <v>85</v>
      </c>
      <c r="B98" s="10">
        <v>2273</v>
      </c>
      <c r="C98" s="10">
        <v>768</v>
      </c>
      <c r="D98" s="10">
        <v>16228</v>
      </c>
    </row>
    <row r="99" spans="1:4" x14ac:dyDescent="0.25">
      <c r="A99" s="1" t="s">
        <v>86</v>
      </c>
      <c r="B99" s="10">
        <v>-2684</v>
      </c>
      <c r="C99" s="10">
        <v>-668</v>
      </c>
      <c r="D99" s="10">
        <v>-1301</v>
      </c>
    </row>
    <row r="100" spans="1:4" x14ac:dyDescent="0.25">
      <c r="A100" s="1" t="s">
        <v>87</v>
      </c>
      <c r="B100" s="28">
        <v>-9628</v>
      </c>
      <c r="C100" s="28">
        <v>-7449</v>
      </c>
      <c r="D100" s="28">
        <v>-4799</v>
      </c>
    </row>
    <row r="101" spans="1:4" ht="17.25" x14ac:dyDescent="0.4">
      <c r="A101" s="1" t="s">
        <v>88</v>
      </c>
      <c r="B101" s="26">
        <v>-27</v>
      </c>
      <c r="C101" s="26">
        <v>-337</v>
      </c>
      <c r="D101" s="26">
        <v>-200</v>
      </c>
    </row>
    <row r="102" spans="1:4" x14ac:dyDescent="0.25">
      <c r="A102" s="1" t="s">
        <v>83</v>
      </c>
      <c r="B102" s="10">
        <v>-10066</v>
      </c>
      <c r="C102" s="10">
        <v>-7686</v>
      </c>
      <c r="D102" s="10">
        <v>-9928</v>
      </c>
    </row>
    <row r="103" spans="1:4" ht="17.25" x14ac:dyDescent="0.4">
      <c r="A103" s="1" t="s">
        <v>90</v>
      </c>
      <c r="B103" s="26">
        <v>70</v>
      </c>
      <c r="C103" s="26">
        <v>-351</v>
      </c>
      <c r="D103" s="26">
        <v>713</v>
      </c>
    </row>
    <row r="104" spans="1:4" ht="17.25" x14ac:dyDescent="0.4">
      <c r="A104" s="1" t="s">
        <v>91</v>
      </c>
      <c r="B104" s="26">
        <v>4237</v>
      </c>
      <c r="C104" s="26">
        <v>10317</v>
      </c>
      <c r="D104" s="26">
        <v>1922</v>
      </c>
    </row>
    <row r="105" spans="1:4" ht="17.25" x14ac:dyDescent="0.4">
      <c r="A105" s="1" t="s">
        <v>92</v>
      </c>
      <c r="B105" s="26">
        <v>36410</v>
      </c>
      <c r="C105" s="26">
        <v>32173</v>
      </c>
      <c r="D105" s="26">
        <v>21856</v>
      </c>
    </row>
    <row r="106" spans="1:4" x14ac:dyDescent="0.25">
      <c r="A106" s="1" t="s">
        <v>93</v>
      </c>
      <c r="B106" s="10"/>
      <c r="C106" s="10"/>
      <c r="D106" s="10"/>
    </row>
    <row r="107" spans="1:4" x14ac:dyDescent="0.25">
      <c r="A107" s="24" t="s">
        <v>94</v>
      </c>
      <c r="B107" s="10">
        <v>875</v>
      </c>
      <c r="C107" s="10">
        <v>854</v>
      </c>
      <c r="D107" s="10">
        <v>328</v>
      </c>
    </row>
    <row r="108" spans="1:4" x14ac:dyDescent="0.25">
      <c r="A108" s="24" t="s">
        <v>95</v>
      </c>
      <c r="B108" s="10">
        <v>3361</v>
      </c>
      <c r="C108" s="10" t="s">
        <v>101</v>
      </c>
      <c r="D108" s="10" t="s">
        <v>101</v>
      </c>
    </row>
    <row r="109" spans="1:4" ht="15.75" thickBot="1" x14ac:dyDescent="0.3">
      <c r="A109" s="25" t="s">
        <v>96</v>
      </c>
      <c r="B109" s="10">
        <v>647</v>
      </c>
      <c r="C109" s="10">
        <v>381</v>
      </c>
      <c r="D109" s="10">
        <v>200</v>
      </c>
    </row>
    <row r="110" spans="1:4" ht="15.75" thickTop="1" x14ac:dyDescent="0.25">
      <c r="A110" s="1" t="s">
        <v>97</v>
      </c>
      <c r="B110" s="28">
        <v>39</v>
      </c>
      <c r="C110" s="28">
        <v>194</v>
      </c>
      <c r="D110" s="28">
        <v>119</v>
      </c>
    </row>
    <row r="111" spans="1:4" x14ac:dyDescent="0.25">
      <c r="A111" s="24" t="s">
        <v>98</v>
      </c>
      <c r="B111" s="28">
        <v>881</v>
      </c>
      <c r="C111" s="28">
        <v>1184</v>
      </c>
      <c r="D111" s="28">
        <v>957</v>
      </c>
    </row>
    <row r="112" spans="1:4" ht="15.75" thickBot="1" x14ac:dyDescent="0.3">
      <c r="A112" s="24" t="s">
        <v>99</v>
      </c>
      <c r="B112" s="29">
        <v>7870</v>
      </c>
      <c r="C112" s="14" t="s">
        <v>102</v>
      </c>
      <c r="D112" s="14" t="s">
        <v>101</v>
      </c>
    </row>
    <row r="113" spans="1:4" ht="16.5" thickTop="1" thickBot="1" x14ac:dyDescent="0.3">
      <c r="A113" s="25" t="s">
        <v>100</v>
      </c>
      <c r="B113" s="10">
        <v>13723</v>
      </c>
      <c r="C113" s="10">
        <v>10615</v>
      </c>
      <c r="D113" s="10">
        <v>9637</v>
      </c>
    </row>
    <row r="114" spans="1:4" ht="15.75" thickTop="1" x14ac:dyDescent="0.25">
      <c r="A114" t="s">
        <v>128</v>
      </c>
      <c r="B114" s="10">
        <v>1362</v>
      </c>
      <c r="C114" s="10">
        <v>3641</v>
      </c>
      <c r="D114" s="10">
        <v>3541</v>
      </c>
    </row>
    <row r="115" spans="1:4" x14ac:dyDescent="0.25">
      <c r="B115" s="10"/>
      <c r="C115" s="10"/>
      <c r="D115" s="10"/>
    </row>
    <row r="116" spans="1:4" x14ac:dyDescent="0.25">
      <c r="B116" s="10"/>
      <c r="C116" s="10"/>
      <c r="D116" s="10"/>
    </row>
  </sheetData>
  <mergeCells count="4">
    <mergeCell ref="B72:D72"/>
    <mergeCell ref="A2:D2"/>
    <mergeCell ref="B3:D3"/>
    <mergeCell ref="B32:D3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1"/>
  <sheetViews>
    <sheetView tabSelected="1" workbookViewId="0">
      <selection activeCell="J1" sqref="J1"/>
    </sheetView>
  </sheetViews>
  <sheetFormatPr defaultRowHeight="15" x14ac:dyDescent="0.25"/>
  <cols>
    <col min="1" max="1" width="4.7109375" customWidth="1"/>
    <col min="2" max="2" width="44.85546875" customWidth="1"/>
    <col min="3" max="3" width="12.7109375" bestFit="1" customWidth="1"/>
    <col min="4" max="4" width="12" bestFit="1" customWidth="1"/>
    <col min="5" max="5" width="11" bestFit="1" customWidth="1"/>
  </cols>
  <sheetData>
    <row r="1" spans="1:10" ht="60" customHeight="1" x14ac:dyDescent="0.4">
      <c r="A1" s="7"/>
      <c r="B1" s="19" t="s">
        <v>60</v>
      </c>
      <c r="C1" s="20"/>
      <c r="D1" s="20"/>
      <c r="E1" s="20"/>
      <c r="F1" s="20"/>
      <c r="G1" s="20"/>
      <c r="H1" s="20"/>
      <c r="I1" s="20"/>
      <c r="J1" s="20"/>
    </row>
    <row r="2" spans="1:10" x14ac:dyDescent="0.25">
      <c r="C2" s="36" t="s">
        <v>56</v>
      </c>
      <c r="D2" s="36"/>
      <c r="E2" s="36"/>
    </row>
    <row r="3" spans="1:10" x14ac:dyDescent="0.25">
      <c r="C3" s="9">
        <v>2019</v>
      </c>
      <c r="D3" s="9">
        <v>2018</v>
      </c>
      <c r="E3" s="9">
        <v>2017</v>
      </c>
    </row>
    <row r="4" spans="1:10" x14ac:dyDescent="0.25">
      <c r="A4" s="21">
        <v>1</v>
      </c>
      <c r="B4" s="9" t="s">
        <v>14</v>
      </c>
    </row>
    <row r="5" spans="1:10" x14ac:dyDescent="0.25">
      <c r="A5" s="21">
        <f>+A4+0.1</f>
        <v>1.1000000000000001</v>
      </c>
      <c r="B5" s="1" t="s">
        <v>15</v>
      </c>
      <c r="C5">
        <f>'Financial Statements'!B39/'Financial Statements'!B50</f>
        <v>1.0970482394205803</v>
      </c>
      <c r="D5">
        <f>'Financial Statements'!C39/'Financial Statements'!C50</f>
        <v>1.0981123247210891</v>
      </c>
      <c r="E5">
        <f>'Financial Statements'!D39/'Financial Statements'!D50</f>
        <v>1.039977195376881</v>
      </c>
    </row>
    <row r="6" spans="1:10" x14ac:dyDescent="0.25">
      <c r="A6" s="21">
        <f t="shared" ref="A6:A13" si="0">+A5+0.1</f>
        <v>1.2000000000000002</v>
      </c>
      <c r="B6" s="1" t="s">
        <v>16</v>
      </c>
      <c r="C6">
        <f>('Financial Statements'!B39-'Financial Statements'!B37)/'Financial Statements'!B50</f>
        <v>0.86362911674941922</v>
      </c>
      <c r="D6">
        <f>('Financial Statements'!C39-'Financial Statements'!C37)/'Financial Statements'!C50</f>
        <v>0.84699741194016753</v>
      </c>
      <c r="E6">
        <f>('Financial Statements'!D39-'Financial Statements'!D37)/'Financial Statements'!D50</f>
        <v>0.76274553841369663</v>
      </c>
    </row>
    <row r="7" spans="1:10" x14ac:dyDescent="0.25">
      <c r="A7" s="21">
        <f t="shared" si="0"/>
        <v>1.3000000000000003</v>
      </c>
      <c r="B7" s="1" t="s">
        <v>17</v>
      </c>
      <c r="C7">
        <f>('Financial Statements'!B35+'Financial Statements'!B36)/'Financial Statements'!B50</f>
        <v>0.62657723317997538</v>
      </c>
      <c r="D7">
        <f>('Financial Statements'!C35+'Financial Statements'!C36)/'Financial Statements'!C50</f>
        <v>0.60314953721980957</v>
      </c>
      <c r="E7">
        <f>('Financial Statements'!D35+'Financial Statements'!D36)/'Financial Statements'!D50</f>
        <v>0.53532125149007481</v>
      </c>
    </row>
    <row r="8" spans="1:10" x14ac:dyDescent="0.25">
      <c r="A8" s="21">
        <f t="shared" si="0"/>
        <v>1.4000000000000004</v>
      </c>
      <c r="B8" s="1" t="s">
        <v>18</v>
      </c>
      <c r="C8">
        <f>'Financial Statements'!B39/(('Financial Statements'!B15-'Financial Statements'!B78)/365)</f>
        <v>143.99288264971827</v>
      </c>
      <c r="D8">
        <f>'Financial Statements'!C39/(('Financial Statements'!C15-'Financial Statements'!C78)/365)</f>
        <v>133.63492992078002</v>
      </c>
      <c r="E8">
        <f>'Financial Statements'!D39/(('Financial Statements'!D15-'Financial Statements'!D78)/365)</f>
        <v>135.39335847475382</v>
      </c>
    </row>
    <row r="9" spans="1:10" x14ac:dyDescent="0.25">
      <c r="A9" s="21">
        <f t="shared" si="0"/>
        <v>1.5000000000000004</v>
      </c>
      <c r="B9" s="1" t="s">
        <v>19</v>
      </c>
      <c r="C9">
        <f>('Financial Statements'!B37/'Financial Statements'!B9)*365</f>
        <v>45.195033104581483</v>
      </c>
      <c r="D9">
        <f>('Financial Statements'!C37/'Financial Statements'!C9)*365</f>
        <v>45.046638305211417</v>
      </c>
      <c r="E9">
        <f>('Financial Statements'!D37/'Financial Statements'!D9)*365</f>
        <v>52.326862258116392</v>
      </c>
    </row>
    <row r="10" spans="1:10" x14ac:dyDescent="0.25">
      <c r="A10" s="21">
        <f t="shared" si="0"/>
        <v>1.6000000000000005</v>
      </c>
      <c r="B10" s="1" t="s">
        <v>20</v>
      </c>
      <c r="C10">
        <f>('Financial Statements'!B47/'Financial Statements'!B9)*365</f>
        <v>104.03655398221535</v>
      </c>
      <c r="D10">
        <f>('Financial Statements'!C47/'Financial Statements'!C9)*365</f>
        <v>100.1759176751272</v>
      </c>
      <c r="E10">
        <f>('Financial Statements'!D47/'Financial Statements'!D9)*365</f>
        <v>112.87758857898403</v>
      </c>
    </row>
    <row r="11" spans="1:10" x14ac:dyDescent="0.25">
      <c r="A11" s="21">
        <f t="shared" si="0"/>
        <v>1.7000000000000006</v>
      </c>
      <c r="B11" s="1" t="s">
        <v>21</v>
      </c>
      <c r="C11">
        <f>('Financial Statements'!B38/'Financial Statements'!B7)*365</f>
        <v>27.084649332316179</v>
      </c>
      <c r="D11">
        <f>('Financial Statements'!C38/'Financial Statements'!C7)*365</f>
        <v>26.137590333509387</v>
      </c>
      <c r="E11">
        <f>('Financial Statements'!D38/'Financial Statements'!D7)*365</f>
        <v>27.013931836326226</v>
      </c>
    </row>
    <row r="12" spans="1:10" x14ac:dyDescent="0.25">
      <c r="A12" s="21">
        <f t="shared" si="0"/>
        <v>1.8000000000000007</v>
      </c>
      <c r="B12" s="1" t="s">
        <v>22</v>
      </c>
      <c r="C12">
        <f>C9+C11-C10</f>
        <v>-31.756871545317694</v>
      </c>
      <c r="D12">
        <f t="shared" ref="D12:E12" si="1">D9+D11-D10</f>
        <v>-28.991689036406385</v>
      </c>
      <c r="E12">
        <f t="shared" si="1"/>
        <v>-33.536794484541417</v>
      </c>
    </row>
    <row r="13" spans="1:10" x14ac:dyDescent="0.25">
      <c r="A13" s="21">
        <f t="shared" si="0"/>
        <v>1.9000000000000008</v>
      </c>
      <c r="B13" s="1" t="s">
        <v>23</v>
      </c>
      <c r="C13" s="35">
        <f>C14/'Financial Statements'!B7</f>
        <v>3.0379079002716365E-2</v>
      </c>
      <c r="D13" s="35">
        <f>D14/'Financial Statements'!C7</f>
        <v>2.8812256587958968E-2</v>
      </c>
      <c r="E13" s="35">
        <f>E14/'Financial Statements'!D7</f>
        <v>1.3009793889782196E-2</v>
      </c>
    </row>
    <row r="14" spans="1:10" x14ac:dyDescent="0.25">
      <c r="A14" s="21"/>
      <c r="B14" s="18" t="s">
        <v>24</v>
      </c>
      <c r="C14">
        <f>'Financial Statements'!B39-'Financial Statements'!B50</f>
        <v>8522</v>
      </c>
      <c r="D14">
        <f>'Financial Statements'!C39-'Financial Statements'!C50</f>
        <v>6710</v>
      </c>
      <c r="E14">
        <f>'Financial Statements'!D39-'Financial Statements'!D50</f>
        <v>2314</v>
      </c>
    </row>
    <row r="15" spans="1:10" x14ac:dyDescent="0.25">
      <c r="A15" s="21"/>
    </row>
    <row r="16" spans="1:10" x14ac:dyDescent="0.25">
      <c r="A16" s="21">
        <f>+A4+1</f>
        <v>2</v>
      </c>
      <c r="B16" s="22" t="s">
        <v>155</v>
      </c>
    </row>
    <row r="17" spans="1:5" x14ac:dyDescent="0.25">
      <c r="A17" s="21">
        <f>+A16+0.1</f>
        <v>2.1</v>
      </c>
      <c r="B17" s="1" t="s">
        <v>11</v>
      </c>
      <c r="C17" s="35">
        <f>('Financial Statements'!B7-'Financial Statements'!B9)/'Financial Statements'!B7</f>
        <v>0.40990011478600608</v>
      </c>
      <c r="D17" s="35">
        <f>('Financial Statements'!C7-'Financial Statements'!C9)/'Financial Statements'!C7</f>
        <v>0.40247416128852193</v>
      </c>
      <c r="E17" s="35">
        <f>('Financial Statements'!D7-'Financial Statements'!D9)/'Financial Statements'!D7</f>
        <v>0.3706835482891615</v>
      </c>
    </row>
    <row r="18" spans="1:5" x14ac:dyDescent="0.25">
      <c r="A18" s="21">
        <f>+A17+0.1</f>
        <v>2.2000000000000002</v>
      </c>
      <c r="B18" s="1" t="s">
        <v>25</v>
      </c>
      <c r="C18">
        <f>('Financial Statements'!B16+'Financial Statements'!B78)/'Financial Statements'!B7</f>
        <v>0.12950855904349748</v>
      </c>
      <c r="D18">
        <f>('Financial Statements'!C16+'Financial Statements'!C78)/'Financial Statements'!C7</f>
        <v>0.11920802792770743</v>
      </c>
      <c r="E18">
        <f>('Financial Statements'!D16+'Financial Statements'!D78)/'Financial Statements'!D7</f>
        <v>8.7616520301800227E-2</v>
      </c>
    </row>
    <row r="19" spans="1:5" x14ac:dyDescent="0.25">
      <c r="A19" s="21"/>
      <c r="B19" s="18" t="s">
        <v>26</v>
      </c>
      <c r="C19">
        <f>'Financial Statements'!B16+'Financial Statements'!B78</f>
        <v>36330</v>
      </c>
      <c r="D19">
        <f>'Financial Statements'!C16+'Financial Statements'!C78</f>
        <v>27762</v>
      </c>
      <c r="E19">
        <f>'Financial Statements'!D16+'Financial Statements'!D78</f>
        <v>15584</v>
      </c>
    </row>
    <row r="20" spans="1:5" x14ac:dyDescent="0.25">
      <c r="A20" s="21">
        <f>+A18+0.1</f>
        <v>2.3000000000000003</v>
      </c>
      <c r="B20" s="1" t="s">
        <v>27</v>
      </c>
      <c r="C20">
        <f>C21/'Financial Statements'!B7</f>
        <v>5.1835506662579051E-2</v>
      </c>
      <c r="D20">
        <f>D21/'Financial Statements'!C7</f>
        <v>5.3334879147397665E-2</v>
      </c>
      <c r="E20">
        <f>E21/'Financial Statements'!D7</f>
        <v>2.3084794170892695E-2</v>
      </c>
    </row>
    <row r="21" spans="1:5" x14ac:dyDescent="0.25">
      <c r="A21" s="21"/>
      <c r="B21" s="18" t="s">
        <v>28</v>
      </c>
      <c r="C21">
        <f>'Financial Statements'!B16</f>
        <v>14541</v>
      </c>
      <c r="D21">
        <f>'Financial Statements'!C16</f>
        <v>12421</v>
      </c>
      <c r="E21">
        <f>'Financial Statements'!D16</f>
        <v>4106</v>
      </c>
    </row>
    <row r="22" spans="1:5" x14ac:dyDescent="0.25">
      <c r="A22" s="21">
        <f>+A20+0.1</f>
        <v>2.4000000000000004</v>
      </c>
      <c r="B22" s="1" t="s">
        <v>29</v>
      </c>
      <c r="C22">
        <f>'Financial Statements'!B24/'Financial Statements'!B7</f>
        <v>4.1308703060722513E-2</v>
      </c>
      <c r="D22">
        <f>'Financial Statements'!C24/'Financial Statements'!C7</f>
        <v>4.3252736305590261E-2</v>
      </c>
      <c r="E22">
        <f>'Financial Statements'!D24/'Financial Statements'!D7</f>
        <v>1.7052162864178651E-2</v>
      </c>
    </row>
    <row r="23" spans="1:5" x14ac:dyDescent="0.25">
      <c r="A23" s="21"/>
    </row>
    <row r="24" spans="1:5" x14ac:dyDescent="0.25">
      <c r="A24" s="21">
        <f>+A16+1</f>
        <v>3</v>
      </c>
      <c r="B24" s="9" t="s">
        <v>30</v>
      </c>
    </row>
    <row r="25" spans="1:5" x14ac:dyDescent="0.25">
      <c r="A25" s="21">
        <f>+A24+0.1</f>
        <v>3.1</v>
      </c>
      <c r="B25" s="1" t="s">
        <v>31</v>
      </c>
      <c r="C25">
        <f>'Financial Statements'!B52/'Financial Statements'!B60</f>
        <v>0.37728005156300354</v>
      </c>
      <c r="D25">
        <f>'Financial Statements'!C52/'Financial Statements'!C60</f>
        <v>0.53950722175021237</v>
      </c>
      <c r="E25">
        <f>'Financial Statements'!D52/'Financial Statements'!D60</f>
        <v>0.89295896640080841</v>
      </c>
    </row>
    <row r="26" spans="1:5" x14ac:dyDescent="0.25">
      <c r="A26" s="21">
        <f t="shared" ref="A26:A30" si="2">+A25+0.1</f>
        <v>3.2</v>
      </c>
      <c r="B26" s="1" t="s">
        <v>32</v>
      </c>
      <c r="C26">
        <f>('Financial Statements'!B52+'Financial Statements'!B53)/'Financial Statements'!B44</f>
        <v>0.15798142491831227</v>
      </c>
      <c r="D26">
        <f>('Financial Statements'!C52+'Financial Statements'!C53)/'Financial Statements'!C44</f>
        <v>0.25243470562195663</v>
      </c>
      <c r="E26">
        <f>('Financial Statements'!D52+'Financial Statements'!D53)/'Financial Statements'!D44</f>
        <v>0.34816845632472776</v>
      </c>
    </row>
    <row r="27" spans="1:5" x14ac:dyDescent="0.25">
      <c r="A27" s="21">
        <f t="shared" si="2"/>
        <v>3.3000000000000003</v>
      </c>
      <c r="B27" s="1" t="s">
        <v>33</v>
      </c>
      <c r="C27">
        <f>'Financial Statements'!B52/('Financial Statements'!B52+'Financial Statements'!B60)</f>
        <v>0.27393125394856915</v>
      </c>
      <c r="D27">
        <f>'Financial Statements'!C52/('Financial Statements'!C52+'Financial Statements'!C60)</f>
        <v>0.35044150110375277</v>
      </c>
      <c r="E27">
        <f>'Financial Statements'!D52/('Financial Statements'!D52+'Financial Statements'!D60)</f>
        <v>0.47172653092351102</v>
      </c>
    </row>
    <row r="28" spans="1:5" x14ac:dyDescent="0.25">
      <c r="A28" s="21">
        <f t="shared" si="2"/>
        <v>3.4000000000000004</v>
      </c>
      <c r="B28" s="1" t="s">
        <v>34</v>
      </c>
      <c r="C28">
        <f>'Financial Statements'!B16/'Financial Statements'!B107</f>
        <v>16.618285714285715</v>
      </c>
      <c r="D28">
        <f>'Financial Statements'!C16/'Financial Statements'!C107</f>
        <v>14.544496487119439</v>
      </c>
      <c r="E28">
        <f>'Financial Statements'!D16/'Financial Statements'!D107</f>
        <v>12.518292682926829</v>
      </c>
    </row>
    <row r="29" spans="1:5" x14ac:dyDescent="0.25">
      <c r="A29" s="21">
        <f t="shared" si="2"/>
        <v>3.5000000000000004</v>
      </c>
      <c r="B29" s="1" t="s">
        <v>35</v>
      </c>
      <c r="C29">
        <f>'Financial Statements'!B21/('Financial Statements'!B107-'Financial Statements'!B99)</f>
        <v>3.9269457712840685</v>
      </c>
      <c r="D29">
        <f>'Financial Statements'!C21/('Financial Statements'!C107-'Financial Statements'!C99)</f>
        <v>7.3988173455978972</v>
      </c>
      <c r="E29">
        <f>'Financial Statements'!D21/('Financial Statements'!D107-'Financial Statements'!D99)</f>
        <v>2.3364027010435851</v>
      </c>
    </row>
    <row r="30" spans="1:5" x14ac:dyDescent="0.25">
      <c r="A30" s="21">
        <f t="shared" si="2"/>
        <v>3.6000000000000005</v>
      </c>
      <c r="B30" s="1" t="s">
        <v>36</v>
      </c>
      <c r="C30">
        <f>C31/('Financial Statements'!B28/1000)</f>
        <v>24210.526315789473</v>
      </c>
      <c r="D30">
        <f>D31/('Financial Statements'!C28/1000)</f>
        <v>36110.88295687885</v>
      </c>
      <c r="E30">
        <f>E31/('Financial Statements'!D28/1000)</f>
        <v>60877.083333333336</v>
      </c>
    </row>
    <row r="31" spans="1:5" x14ac:dyDescent="0.25">
      <c r="A31" s="21"/>
      <c r="B31" s="18" t="s">
        <v>37</v>
      </c>
      <c r="C31">
        <f>'Financial Statements'!B89+'Financial Statements'!B96-'Financial Statements'!B98</f>
        <v>11960</v>
      </c>
      <c r="D31">
        <f>'Financial Statements'!C89+'Financial Statements'!C96-'Financial Statements'!C98</f>
        <v>17586</v>
      </c>
      <c r="E31">
        <f>'Financial Statements'!D89+'Financial Statements'!D96-'Financial Statements'!D98</f>
        <v>29221</v>
      </c>
    </row>
    <row r="32" spans="1:5" x14ac:dyDescent="0.25">
      <c r="A32" s="21"/>
    </row>
    <row r="33" spans="1:5" x14ac:dyDescent="0.25">
      <c r="A33" s="21">
        <f>+A24+1</f>
        <v>4</v>
      </c>
      <c r="B33" s="22" t="s">
        <v>156</v>
      </c>
    </row>
    <row r="34" spans="1:5" x14ac:dyDescent="0.25">
      <c r="A34" s="21">
        <f>+A33+0.1</f>
        <v>4.0999999999999996</v>
      </c>
      <c r="B34" s="1" t="s">
        <v>38</v>
      </c>
      <c r="C34">
        <f>'Financial Statements'!B7/'Financial Statements'!B44</f>
        <v>1.2453917459866459</v>
      </c>
      <c r="D34">
        <f>'Financial Statements'!C7/'Financial Statements'!C44</f>
        <v>1.431846687324775</v>
      </c>
      <c r="E34">
        <f>'Financial Statements'!D7/'Financial Statements'!D44</f>
        <v>1.3545503008148656</v>
      </c>
    </row>
    <row r="35" spans="1:5" x14ac:dyDescent="0.25">
      <c r="A35" s="21">
        <f t="shared" ref="A35:A37" si="3">+A34+0.1</f>
        <v>4.1999999999999993</v>
      </c>
      <c r="B35" s="1" t="s">
        <v>39</v>
      </c>
      <c r="C35">
        <f>'Financial Statements'!B7/('Financial Statements'!B44-'Financial Statements'!B39)</f>
        <v>2.1760398405138308</v>
      </c>
      <c r="D35">
        <f>'Financial Statements'!C7/('Financial Statements'!C44-'Financial Statements'!C39)</f>
        <v>2.6601368407826653</v>
      </c>
      <c r="E35">
        <f>'Financial Statements'!D7/('Financial Statements'!D44-'Financial Statements'!D39)</f>
        <v>2.5011741875606428</v>
      </c>
    </row>
    <row r="36" spans="1:5" x14ac:dyDescent="0.25">
      <c r="A36" s="21">
        <f t="shared" si="3"/>
        <v>4.2999999999999989</v>
      </c>
      <c r="B36" s="1" t="s">
        <v>40</v>
      </c>
      <c r="C36">
        <f>'Financial Statements'!B9/'Financial Statements'!B37</f>
        <v>8.0761086988339752</v>
      </c>
      <c r="D36">
        <f>'Financial Statements'!C9/'Financial Statements'!C37</f>
        <v>8.1027134039827651</v>
      </c>
      <c r="E36">
        <f>'Financial Statements'!D9/'Financial Statements'!D37</f>
        <v>6.9753848071290587</v>
      </c>
    </row>
    <row r="37" spans="1:5" x14ac:dyDescent="0.25">
      <c r="A37" s="21">
        <f t="shared" si="3"/>
        <v>4.3999999999999986</v>
      </c>
      <c r="B37" s="1" t="s">
        <v>41</v>
      </c>
      <c r="C37">
        <f>'Financial Statements'!B24/'Financial Statements'!B44</f>
        <v>5.1445517829237106E-2</v>
      </c>
      <c r="D37">
        <f>'Financial Statements'!C24/'Financial Statements'!C44</f>
        <v>6.1931287196891449E-2</v>
      </c>
      <c r="E37">
        <f>'Financial Statements'!D24/'Financial Statements'!D44</f>
        <v>2.3098012337217273E-2</v>
      </c>
    </row>
    <row r="38" spans="1:5" x14ac:dyDescent="0.25">
      <c r="A38" s="21"/>
    </row>
    <row r="39" spans="1:5" x14ac:dyDescent="0.25">
      <c r="A39" s="21">
        <f>+A33+1</f>
        <v>5</v>
      </c>
      <c r="B39" s="22" t="s">
        <v>42</v>
      </c>
    </row>
    <row r="40" spans="1:5" x14ac:dyDescent="0.25">
      <c r="A40" s="21">
        <f>+A39+0.1</f>
        <v>5.0999999999999996</v>
      </c>
      <c r="B40" s="1" t="s">
        <v>43</v>
      </c>
      <c r="C40">
        <f>92.39/'Financial Statements'!B25</f>
        <v>3.9381926683716966</v>
      </c>
      <c r="D40">
        <f>84.96/'Financial Statements'!C25</f>
        <v>4.1083172147001932</v>
      </c>
      <c r="E40">
        <f>58.47/'Financial Statements'!D25</f>
        <v>9.2515822784810116</v>
      </c>
    </row>
    <row r="41" spans="1:5" x14ac:dyDescent="0.25">
      <c r="A41" s="21">
        <f t="shared" ref="A41:A44" si="4">+A40+0.1</f>
        <v>5.1999999999999993</v>
      </c>
      <c r="B41" s="18" t="s">
        <v>44</v>
      </c>
      <c r="C41">
        <f>'Financial Statements'!B26</f>
        <v>23.01</v>
      </c>
      <c r="D41">
        <f>'Financial Statements'!C26</f>
        <v>20.14</v>
      </c>
      <c r="E41">
        <f>'Financial Statements'!D26</f>
        <v>6.15</v>
      </c>
    </row>
    <row r="42" spans="1:5" x14ac:dyDescent="0.25">
      <c r="A42" s="21">
        <f t="shared" si="4"/>
        <v>5.2999999999999989</v>
      </c>
      <c r="B42" s="1" t="s">
        <v>45</v>
      </c>
      <c r="C42" s="39">
        <f>92.39/C43</f>
        <v>7.5031517885916851E-10</v>
      </c>
      <c r="D42">
        <f>84.96/D43</f>
        <v>9.7545293806976044E-10</v>
      </c>
      <c r="E42">
        <f>58.47/E43</f>
        <v>1.0403013461330254E-9</v>
      </c>
    </row>
    <row r="43" spans="1:5" x14ac:dyDescent="0.25">
      <c r="A43" s="21">
        <f t="shared" si="4"/>
        <v>5.3999999999999986</v>
      </c>
      <c r="B43" s="18" t="s">
        <v>46</v>
      </c>
      <c r="C43" s="39">
        <f>('Financial Statements'!B60/('Financial Statements'!B29/1000))*1000000</f>
        <v>123134920634.92064</v>
      </c>
      <c r="D43">
        <f>('Financial Statements'!C60/('Financial Statements'!C29/1000))*1000000</f>
        <v>87098000000</v>
      </c>
      <c r="E43">
        <f>('Financial Statements'!D60/('Financial Statements'!D29/1000))*1000000</f>
        <v>56204868154.158218</v>
      </c>
    </row>
    <row r="44" spans="1:5" x14ac:dyDescent="0.25">
      <c r="A44" s="21">
        <f t="shared" si="4"/>
        <v>5.4999999999999982</v>
      </c>
      <c r="B44" s="1" t="s">
        <v>47</v>
      </c>
      <c r="C44">
        <f>'Financial Statements'!B99/'Financial Statements'!B24</f>
        <v>-0.23161891612012428</v>
      </c>
      <c r="D44">
        <f>'Financial Statements'!C99/'Financial Statements'!C24</f>
        <v>-6.6315893973989876E-2</v>
      </c>
      <c r="E44">
        <f>'Financial Statements'!D99/'Financial Statements'!D24</f>
        <v>-0.42894823606989779</v>
      </c>
    </row>
    <row r="45" spans="1:5" x14ac:dyDescent="0.25">
      <c r="A45" s="21"/>
      <c r="B45" s="18" t="s">
        <v>48</v>
      </c>
      <c r="C45">
        <f>('Financial Statements'!B99/('Financial Statements'!B29/1000))</f>
        <v>-5325.3968253968251</v>
      </c>
      <c r="D45">
        <f>('Financial Statements'!C99/('Financial Statements'!C29/1000))</f>
        <v>-1336</v>
      </c>
      <c r="E45">
        <f>('Financial Statements'!D99/('Financial Statements'!D29/1000))</f>
        <v>-2638.9452332657202</v>
      </c>
    </row>
    <row r="46" spans="1:5" x14ac:dyDescent="0.25">
      <c r="A46" s="21">
        <f>+A44+0.1</f>
        <v>5.5999999999999979</v>
      </c>
      <c r="B46" s="1" t="s">
        <v>49</v>
      </c>
      <c r="C46">
        <f>C45/92.39</f>
        <v>-57.640402915865621</v>
      </c>
      <c r="D46">
        <f>D45/84.96</f>
        <v>-15.725047080979285</v>
      </c>
      <c r="E46">
        <f>E45/58.47</f>
        <v>-45.133320220039685</v>
      </c>
    </row>
    <row r="47" spans="1:5" x14ac:dyDescent="0.25">
      <c r="A47" s="21">
        <f t="shared" ref="A47:A50" si="5">+A45+0.1</f>
        <v>0.1</v>
      </c>
      <c r="B47" s="1" t="s">
        <v>50</v>
      </c>
      <c r="C47">
        <f>'Financial Statements'!B76/'Financial Statements'!B44</f>
        <v>5.1445517829237106E-2</v>
      </c>
      <c r="D47">
        <f>'Financial Statements'!C76/'Financial Statements'!C44</f>
        <v>6.1931287196891449E-2</v>
      </c>
      <c r="E47">
        <f>'Financial Statements'!D76/'Financial Statements'!D44</f>
        <v>2.3098012337217273E-2</v>
      </c>
    </row>
    <row r="48" spans="1:5" x14ac:dyDescent="0.25">
      <c r="A48" s="21">
        <f t="shared" si="5"/>
        <v>5.6999999999999975</v>
      </c>
      <c r="B48" s="1" t="s">
        <v>51</v>
      </c>
      <c r="C48">
        <f>'Financial Statements'!B16/('Financial Statements'!B52+'Financial Statements'!B60)</f>
        <v>0.17012190841659453</v>
      </c>
      <c r="D48">
        <f>'Financial Statements'!C16/('Financial Statements'!C52+'Financial Statements'!C60)</f>
        <v>0.1852663922200346</v>
      </c>
      <c r="E48">
        <f>'Financial Statements'!D16/('Financial Statements'!D52+'Financial Statements'!D60)</f>
        <v>7.8281095096469147E-2</v>
      </c>
    </row>
    <row r="49" spans="1:5" x14ac:dyDescent="0.25">
      <c r="A49" s="21">
        <f t="shared" si="5"/>
        <v>0.2</v>
      </c>
      <c r="B49" s="1" t="s">
        <v>41</v>
      </c>
      <c r="C49">
        <f>'Financial Statements'!B76/'Financial Statements'!B44</f>
        <v>5.1445517829237106E-2</v>
      </c>
      <c r="D49">
        <f>'Financial Statements'!C76/'Financial Statements'!C44</f>
        <v>6.1931287196891449E-2</v>
      </c>
      <c r="E49">
        <f>'Financial Statements'!D76/'Financial Statements'!D44</f>
        <v>2.3098012337217273E-2</v>
      </c>
    </row>
    <row r="50" spans="1:5" x14ac:dyDescent="0.25">
      <c r="A50" s="21">
        <f t="shared" si="5"/>
        <v>5.7999999999999972</v>
      </c>
      <c r="B50" s="1" t="s">
        <v>52</v>
      </c>
      <c r="C50">
        <f>C51/C19</f>
        <v>1.7178474595262391E-4</v>
      </c>
      <c r="D50">
        <f t="shared" ref="D50:E50" si="6">D51/D19</f>
        <v>1.8452458949439187E-4</v>
      </c>
      <c r="E50">
        <f t="shared" si="6"/>
        <v>4.105813123473242E-4</v>
      </c>
    </row>
    <row r="51" spans="1:5" x14ac:dyDescent="0.25">
      <c r="A51" s="21"/>
      <c r="B51" s="18" t="s">
        <v>53</v>
      </c>
      <c r="C51">
        <f>'Financial Statements'!B61/'Financial Statements'!B35</f>
        <v>6.2409398204588271</v>
      </c>
      <c r="D51">
        <f>'Financial Statements'!C61/'Financial Statements'!C35</f>
        <v>5.1227716535433068</v>
      </c>
      <c r="E51">
        <f>'Financial Statements'!D61/'Financial Statements'!D35</f>
        <v>6.3984991716207</v>
      </c>
    </row>
  </sheetData>
  <mergeCells count="1">
    <mergeCell ref="C2:E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y o F 8 W T V G M S C m A A A A 9 g A A A B I A H A B D b 2 5 m a W c v U G F j a 2 F n Z S 5 4 b W w g o h g A K K A U A A A A A A A A A A A A A A A A A A A A A A A A A A A A h Y 9 N D o I w G E S v Q r q n P 2 C i k o + S 6 M K N J C Y m x m 1 T K z R C M b R Y 7 u b C I 3 k F M Y q 6 c z l v 3 m L m f r 1 B 1 t d V c F G t 1 Y 1 J E c M U B c r I 5 q B N k a L O H c M Z y j h s h D y J Q g W D b G z S 2 0 O K S u f O C S H e e + x j 3 L Q F i S h l Z J + v t 7 J U t U A f W f + X Q 2 2 s E 0 Y q x G H 3 G s M j z O I J Z t M 5 p k B G C L k 2 X y E a 9 j 7 b H w j L r n J d q 7 g y 4 W o B Z I x A 3 h / 4 A 1 B L A w Q U A A I A C A D K g X x 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o F 8 W S i K R 7 g O A A A A E Q A A A B M A H A B G b 3 J t d W x h c y 9 T Z W N 0 a W 9 u M S 5 t I K I Y A C i g F A A A A A A A A A A A A A A A A A A A A A A A A A A A A C t O T S 7 J z M 9 T C I b Q h t Y A U E s B A i 0 A F A A C A A g A y o F 8 W T V G M S C m A A A A 9 g A A A B I A A A A A A A A A A A A A A A A A A A A A A E N v b m Z p Z y 9 Q Y W N r Y W d l L n h t b F B L A Q I t A B Q A A g A I A M q B f F k P y u m r p A A A A O k A A A A T A A A A A A A A A A A A A A A A A P I A A A B b Q 2 9 u d G V u d F 9 U e X B l c 1 0 u e G 1 s U E s B A i 0 A F A A C A A g A y o F 8 W S 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L / Y 2 p 3 8 Q n J J i l g A z t S W + H o A A A A A A g A A A A A A E G Y A A A A B A A A g A A A A W N I W 8 G Q D r 4 C m W G 1 I b O i l d F U d i S F u t t z j g C T P d V 5 5 v 4 c A A A A A D o A A A A A C A A A g A A A A v y G A Z 2 E f r S V + t k 4 A H V u + u i Z A 2 y d T 0 2 c i v S T J u J w Q A u 9 Q A A A A T v 6 v f 1 8 R V 7 j v t V o B H O m k 0 C T c K 4 a S j j Y 0 8 Q U c N G P / u p f p 8 C p J w I / N w W W D X q 5 S d U J L B d j O j X 7 2 h 8 h l n h E J 5 o S I L X L Z 2 k / B Y 5 P F C K U w G k h H t c R A A A A A + O 6 a t H j Q h W 6 F W g K f g 1 7 a e v a F X r + + L 2 3 i 3 A v 0 4 8 3 1 w F i e T f 8 L N / c + I q i b H s B V f U t b o 6 0 / m k r H Z 8 7 T Y 0 J w / x X g c w = = < / D a t a M a s h u p > 
</file>

<file path=customXml/itemProps1.xml><?xml version="1.0" encoding="utf-8"?>
<ds:datastoreItem xmlns:ds="http://schemas.openxmlformats.org/officeDocument/2006/customXml" ds:itemID="{E50482AE-A6B4-4E24-80FA-31BC235F3C9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kehinde Alegu</cp:lastModifiedBy>
  <dcterms:created xsi:type="dcterms:W3CDTF">2020-05-19T16:15:53Z</dcterms:created>
  <dcterms:modified xsi:type="dcterms:W3CDTF">2024-12-12T22:51:10Z</dcterms:modified>
</cp:coreProperties>
</file>