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atel24\Desktop\"/>
    </mc:Choice>
  </mc:AlternateContent>
  <xr:revisionPtr revIDLastSave="0" documentId="13_ncr:1_{045848D2-5E0E-41DD-B605-B9ADBE1653B2}" xr6:coauthVersionLast="47" xr6:coauthVersionMax="47" xr10:uidLastSave="{00000000-0000-0000-0000-000000000000}"/>
  <bookViews>
    <workbookView xWindow="14910" yWindow="-21600" windowWidth="25800" windowHeight="21000" activeTab="2" xr2:uid="{7C7559A9-B999-4A6E-8F04-1EB3C87E0E84}"/>
    <workbookView xWindow="-10890" yWindow="-21600" windowWidth="25800" windowHeight="21000" xr2:uid="{E014CC4A-7978-4132-BFC1-84976CE1DB0D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3" l="1"/>
  <c r="E27" i="3"/>
  <c r="C27" i="3"/>
  <c r="D30" i="3"/>
  <c r="E30" i="3"/>
  <c r="C30" i="3"/>
  <c r="D31" i="3"/>
  <c r="E31" i="3"/>
  <c r="C31" i="3"/>
  <c r="E29" i="3"/>
  <c r="D29" i="3"/>
  <c r="C29" i="3"/>
  <c r="D11" i="3"/>
  <c r="E11" i="3"/>
  <c r="C11" i="3"/>
  <c r="K45" i="3"/>
  <c r="L45" i="3"/>
  <c r="K43" i="3"/>
  <c r="L43" i="3"/>
  <c r="K40" i="3"/>
  <c r="L40" i="3"/>
  <c r="K37" i="3"/>
  <c r="L37" i="3"/>
  <c r="K35" i="3"/>
  <c r="L35" i="3"/>
  <c r="K32" i="3"/>
  <c r="L32" i="3"/>
  <c r="K29" i="3"/>
  <c r="L29" i="3"/>
  <c r="K27" i="3"/>
  <c r="L27" i="3"/>
  <c r="K23" i="3"/>
  <c r="L23" i="3"/>
  <c r="K22" i="3"/>
  <c r="L22" i="3"/>
  <c r="K21" i="3"/>
  <c r="L21" i="3"/>
  <c r="K17" i="3"/>
  <c r="L17" i="3"/>
  <c r="B13" i="1"/>
  <c r="K12" i="3"/>
  <c r="L12" i="3"/>
  <c r="K11" i="3"/>
  <c r="L11" i="3"/>
  <c r="K10" i="3"/>
  <c r="L10" i="3"/>
  <c r="K8" i="3"/>
  <c r="L8" i="3"/>
  <c r="K7" i="3"/>
  <c r="L7" i="3"/>
  <c r="K6" i="3"/>
  <c r="L6" i="3"/>
  <c r="D48" i="3"/>
  <c r="E48" i="3"/>
  <c r="C48" i="3"/>
  <c r="D45" i="3"/>
  <c r="E45" i="3"/>
  <c r="C45" i="3"/>
  <c r="C44" i="3" s="1"/>
  <c r="D49" i="3"/>
  <c r="E49" i="3"/>
  <c r="C49" i="3"/>
  <c r="D47" i="3"/>
  <c r="E47" i="3"/>
  <c r="C47" i="3"/>
  <c r="E40" i="3"/>
  <c r="D40" i="3"/>
  <c r="C40" i="3"/>
  <c r="D44" i="3"/>
  <c r="E44" i="3"/>
  <c r="E43" i="3"/>
  <c r="D43" i="3"/>
  <c r="C43" i="3"/>
  <c r="E41" i="3"/>
  <c r="D41" i="3"/>
  <c r="C41" i="3"/>
  <c r="D37" i="3"/>
  <c r="E37" i="3"/>
  <c r="C37" i="3"/>
  <c r="D36" i="3"/>
  <c r="E36" i="3"/>
  <c r="C36" i="3"/>
  <c r="E35" i="3"/>
  <c r="D35" i="3"/>
  <c r="C35" i="3"/>
  <c r="E34" i="3"/>
  <c r="D34" i="3"/>
  <c r="C34" i="3"/>
  <c r="E25" i="3"/>
  <c r="D25" i="3"/>
  <c r="C25" i="3"/>
  <c r="E26" i="3"/>
  <c r="D26" i="3"/>
  <c r="C26" i="3"/>
  <c r="E21" i="3"/>
  <c r="D21" i="3"/>
  <c r="C21" i="3"/>
  <c r="E19" i="3"/>
  <c r="E18" i="3" s="1"/>
  <c r="D19" i="3"/>
  <c r="C19" i="3"/>
  <c r="C18" i="3" s="1"/>
  <c r="E20" i="3"/>
  <c r="D20" i="3"/>
  <c r="C20" i="3"/>
  <c r="D18" i="3"/>
  <c r="E17" i="3"/>
  <c r="D17" i="3"/>
  <c r="C17" i="3"/>
  <c r="E10" i="3"/>
  <c r="D10" i="3"/>
  <c r="C10" i="3"/>
  <c r="C8" i="3"/>
  <c r="D8" i="3"/>
  <c r="E8" i="3"/>
  <c r="C7" i="3"/>
  <c r="D7" i="3"/>
  <c r="E7" i="3"/>
  <c r="E5" i="3"/>
  <c r="D5" i="3"/>
  <c r="C5" i="3"/>
  <c r="E6" i="3"/>
  <c r="D6" i="3"/>
  <c r="C6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B48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E3" i="3"/>
  <c r="D3" i="3"/>
  <c r="C3" i="3"/>
  <c r="D33" i="1"/>
  <c r="D73" i="1" s="1"/>
  <c r="C33" i="1"/>
  <c r="C73" i="1" s="1"/>
  <c r="B33" i="1"/>
  <c r="B73" i="1" s="1"/>
  <c r="B18" i="1" l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24" i="3"/>
  <c r="A25" i="3" s="1"/>
  <c r="A26" i="3" s="1"/>
  <c r="A27" i="3" s="1"/>
  <c r="A28" i="3" s="1"/>
  <c r="A29" i="3" s="1"/>
  <c r="A30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<sst xmlns="http://schemas.openxmlformats.org/spreadsheetml/2006/main" count="197" uniqueCount="153">
  <si>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</si>
  <si>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</si>
  <si>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</si>
  <si>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</si>
  <si>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</si>
  <si>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</si>
  <si>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</si>
  <si>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</si>
  <si>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</si>
  <si>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</si>
  <si>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</si>
  <si>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</si>
  <si>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</si>
  <si>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</si>
  <si>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</si>
  <si>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</si>
  <si>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</si>
  <si>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</si>
  <si>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</si>
  <si>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</si>
  <si>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</si>
  <si>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</si>
  <si>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</si>
  <si>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</si>
  <si>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</si>
  <si>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</si>
  <si>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</si>
  <si>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</si>
  <si>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</si>
  <si>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</si>
  <si>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</si>
  <si>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</si>
  <si>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</si>
  <si>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</si>
  <si>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</si>
  <si>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</si>
  <si>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</si>
  <si>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</si>
  <si>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</si>
  <si>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</si>
  <si>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</si>
  <si>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</si>
  <si>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</si>
  <si>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</si>
  <si>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</si>
  <si>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</si>
  <si>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</si>
  <si>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</si>
  <si>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</si>
  <si>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</si>
  <si>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</si>
  <si>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</si>
  <si>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</si>
  <si>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</si>
  <si>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</si>
  <si>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</si>
  <si>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</si>
  <si>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</si>
  <si>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</si>
  <si>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</si>
  <si>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</si>
  <si>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</si>
  <si>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</si>
  <si>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</si>
  <si>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</si>
  <si>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</si>
  <si>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</si>
  <si>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</si>
  <si>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</si>
  <si>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</si>
  <si>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</si>
  <si>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</si>
  <si>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</si>
  <si>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</si>
  <si>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</si>
  <si>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</si>
  <si>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</si>
  <si>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</si>
  <si>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</si>
  <si>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</si>
  <si>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</si>
  <si>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</si>
  <si>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</si>
  <si>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</si>
  <si>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</si>
  <si>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</si>
  <si>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</si>
  <si>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</si>
  <si>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</si>
  <si>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</si>
  <si>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</si>
  <si>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</si>
  <si>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</si>
  <si>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</si>
  <si>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</si>
  <si>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</si>
  <si>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</si>
  <si>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</si>
  <si>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</si>
  <si>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</si>
  <si>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</si>
  <si>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</si>
  <si>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</si>
  <si>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</si>
  <si>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</si>
  <si>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</si>
  <si>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</si>
  <si>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</si>
  <si>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</si>
  <si>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</si>
  <si>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</si>
  <si>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</si>
  <si>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</si>
  <si>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</si>
  <si>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</si>
  <si>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</si>
  <si>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</si>
  <si>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</si>
  <si>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</si>
  <si>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</si>
  <si>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</si>
  <si>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</si>
  <si>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</si>
  <si>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</si>
  <si>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</si>
  <si>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</si>
  <si>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</si>
  <si>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</si>
  <si>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</si>
  <si>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</si>
  <si>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</si>
  <si>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</si>
  <si>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</si>
  <si>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</si>
  <si>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</si>
  <si>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</si>
  <si>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</si>
  <si>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</si>
  <si>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</si>
  <si>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</si>
  <si>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</si>
  <si>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</si>
  <si>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</si>
  <si>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</si>
  <si>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</si>
  <si>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</si>
  <si>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</si>
  <si>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</si>
  <si>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</si>
  <si>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</si>
  <si>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Share Price </t>
  </si>
  <si>
    <t>Growth Rates</t>
  </si>
  <si>
    <t>Gross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</si>
</sst>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"/>
    <numFmt numFmtId="168" formatCode="0.0000"/>
    <numFmt numFmtId="169" formatCode="_-* #,##0.000_-;\-* #,##0.000_-;_-* &quot;-&quot;??_-;_-@_-"/>
    <numFmt numFmtId="170" formatCode="0.000E+00"/>
    <numFmt numFmtId="171" formatCode="0.000%"/>
    <numFmt numFmtId="175" formatCode="_-* #,##0.0000_-;\-* #,##0.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7" fontId="0" fillId="0" borderId="0" xfId="0" applyNumberFormat="1"/>
    <xf numFmtId="168" fontId="0" fillId="0" borderId="0" xfId="0" applyNumberFormat="1"/>
    <xf numFmtId="2" fontId="0" fillId="0" borderId="0" xfId="0" applyNumberFormat="1"/>
    <xf numFmtId="164" fontId="0" fillId="0" borderId="0" xfId="1" applyFont="1"/>
    <xf numFmtId="169" fontId="0" fillId="0" borderId="0" xfId="0" applyNumberFormat="1"/>
    <xf numFmtId="170" fontId="0" fillId="0" borderId="0" xfId="0" applyNumberFormat="1"/>
    <xf numFmtId="9" fontId="2" fillId="0" borderId="0" xfId="3" applyFont="1"/>
    <xf numFmtId="171" fontId="2" fillId="0" borderId="0" xfId="3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0" fillId="0" borderId="0" xfId="0" applyNumberFormat="1"/>
    <xf numFmtId="175" fontId="0" fillId="0" borderId="0" xfId="0" applyNumberForma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15" sqref="A15"/>
    </sheetView>
    <sheetView tabSelected="1" workbookViewId="1">
      <selection activeCell="A22" sqref="A22"/>
    </sheetView>
  </sheetViews>
  <sheetFormatPr defaultRowHeight="14.5" x14ac:dyDescent="0.35"/>
  <cols>
    <col min="1" max="1" width="104.54296875" customWidth="1"/>
  </cols>
  <sheetData>
    <row r="1" spans="1:1" ht="23.5" x14ac:dyDescent="0.55000000000000004">
      <c r="A1" s="5" t="s">
        <v>87</v>
      </c>
    </row>
    <row r="3" spans="1:1" x14ac:dyDescent="0.35">
      <c r="A3" s="7" t="s">
        <v>141</v>
      </c>
    </row>
    <row r="4" spans="1:1" x14ac:dyDescent="0.35">
      <c r="A4" s="16" t="s">
        <v>88</v>
      </c>
    </row>
    <row r="5" spans="1:1" x14ac:dyDescent="0.35">
      <c r="A5" s="7" t="s">
        <v>97</v>
      </c>
    </row>
    <row r="6" spans="1:1" x14ac:dyDescent="0.35">
      <c r="A6" s="1" t="s">
        <v>148</v>
      </c>
    </row>
    <row r="7" spans="1:1" x14ac:dyDescent="0.35">
      <c r="A7" s="1"/>
    </row>
    <row r="8" spans="1:1" x14ac:dyDescent="0.35">
      <c r="A8" s="17" t="s">
        <v>149</v>
      </c>
    </row>
    <row r="9" spans="1:1" x14ac:dyDescent="0.35">
      <c r="A9" s="1" t="s">
        <v>145</v>
      </c>
    </row>
    <row r="10" spans="1:1" x14ac:dyDescent="0.35">
      <c r="A10" s="1" t="s">
        <v>89</v>
      </c>
    </row>
    <row r="11" spans="1:1" x14ac:dyDescent="0.35">
      <c r="A11" s="1" t="s">
        <v>90</v>
      </c>
    </row>
    <row r="12" spans="1:1" x14ac:dyDescent="0.35">
      <c r="A12" s="1" t="s">
        <v>91</v>
      </c>
    </row>
    <row r="13" spans="1:1" x14ac:dyDescent="0.35">
      <c r="A13" s="1"/>
    </row>
    <row r="14" spans="1:1" x14ac:dyDescent="0.35">
      <c r="A14" s="17" t="s">
        <v>92</v>
      </c>
    </row>
    <row r="15" spans="1:1" x14ac:dyDescent="0.35">
      <c r="A15" s="1" t="s">
        <v>146</v>
      </c>
    </row>
    <row r="16" spans="1:1" x14ac:dyDescent="0.35">
      <c r="A16" s="1" t="s">
        <v>89</v>
      </c>
    </row>
    <row r="17" spans="1:1" x14ac:dyDescent="0.35">
      <c r="A17" s="1" t="s">
        <v>90</v>
      </c>
    </row>
    <row r="18" spans="1:1" x14ac:dyDescent="0.35">
      <c r="A18" s="1" t="s">
        <v>14</v>
      </c>
    </row>
    <row r="19" spans="1:1" x14ac:dyDescent="0.35">
      <c r="A19" s="1" t="s">
        <v>93</v>
      </c>
    </row>
    <row r="20" spans="1:1" x14ac:dyDescent="0.35">
      <c r="A20" s="1"/>
    </row>
    <row r="21" spans="1:1" x14ac:dyDescent="0.35">
      <c r="A21" s="17" t="s">
        <v>98</v>
      </c>
    </row>
    <row r="22" spans="1:1" x14ac:dyDescent="0.35">
      <c r="A22" s="1" t="s">
        <v>94</v>
      </c>
    </row>
    <row r="23" spans="1:1" x14ac:dyDescent="0.35">
      <c r="A23" s="1" t="s">
        <v>95</v>
      </c>
    </row>
    <row r="24" spans="1:1" x14ac:dyDescent="0.35">
      <c r="A24" s="1" t="s">
        <v>96</v>
      </c>
    </row>
    <row r="25" spans="1:1" x14ac:dyDescent="0.35">
      <c r="A25" s="1"/>
    </row>
    <row r="26" spans="1:1" x14ac:dyDescent="0.35">
      <c r="A26" s="17" t="s">
        <v>144</v>
      </c>
    </row>
    <row r="27" spans="1:1" x14ac:dyDescent="0.35">
      <c r="A27" s="16" t="s">
        <v>143</v>
      </c>
    </row>
    <row r="29" spans="1:1" x14ac:dyDescent="0.3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workbookViewId="0">
      <selection activeCell="B12" sqref="B12"/>
    </sheetView>
    <sheetView workbookViewId="1"/>
  </sheetViews>
  <sheetFormatPr defaultRowHeight="14.5" x14ac:dyDescent="0.35"/>
  <cols>
    <col min="1" max="1" width="59" customWidth="1"/>
    <col min="2" max="3" width="11.54296875" bestFit="1" customWidth="1"/>
    <col min="4" max="4" width="11.6328125" bestFit="1" customWidth="1"/>
    <col min="6" max="6" width="12.6328125" bestFit="1" customWidth="1"/>
  </cols>
  <sheetData>
    <row r="1" spans="1:10" ht="60" customHeight="1" x14ac:dyDescent="0.3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5">
      <c r="A2" s="33" t="s">
        <v>1</v>
      </c>
      <c r="B2" s="33"/>
      <c r="C2" s="33"/>
      <c r="D2" s="33"/>
    </row>
    <row r="3" spans="1:10" x14ac:dyDescent="0.35">
      <c r="B3" s="32" t="s">
        <v>23</v>
      </c>
      <c r="C3" s="32"/>
      <c r="D3" s="32"/>
      <c r="F3" t="s">
        <v>150</v>
      </c>
    </row>
    <row r="4" spans="1:10" x14ac:dyDescent="0.35">
      <c r="B4" s="7">
        <v>2022</v>
      </c>
      <c r="C4" s="7">
        <v>2021</v>
      </c>
      <c r="D4" s="7">
        <v>2020</v>
      </c>
      <c r="F4" s="7">
        <v>226.76</v>
      </c>
    </row>
    <row r="5" spans="1:10" x14ac:dyDescent="0.35">
      <c r="A5" t="s">
        <v>3</v>
      </c>
    </row>
    <row r="6" spans="1:10" x14ac:dyDescent="0.3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5">
      <c r="A9" t="s">
        <v>7</v>
      </c>
      <c r="B9" s="12"/>
      <c r="C9" s="12"/>
      <c r="D9" s="12"/>
    </row>
    <row r="10" spans="1:10" x14ac:dyDescent="0.3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5">
      <c r="A14" t="s">
        <v>10</v>
      </c>
      <c r="B14" s="12"/>
      <c r="C14" s="12"/>
      <c r="D14" s="12"/>
    </row>
    <row r="15" spans="1:10" x14ac:dyDescent="0.3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5">
      <c r="A16" s="1" t="s">
        <v>12</v>
      </c>
      <c r="B16" s="12">
        <v>25094</v>
      </c>
      <c r="C16" s="12">
        <v>21973</v>
      </c>
      <c r="D16" s="12">
        <v>19916</v>
      </c>
    </row>
    <row r="17" spans="1:6" x14ac:dyDescent="0.3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6" s="21" customFormat="1" x14ac:dyDescent="0.3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6" x14ac:dyDescent="0.35">
      <c r="A19" t="s">
        <v>15</v>
      </c>
      <c r="B19" s="12">
        <v>-334</v>
      </c>
      <c r="C19" s="12">
        <v>258</v>
      </c>
      <c r="D19" s="12">
        <v>803</v>
      </c>
    </row>
    <row r="20" spans="1:6" x14ac:dyDescent="0.3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6" x14ac:dyDescent="0.35">
      <c r="A21" t="s">
        <v>17</v>
      </c>
      <c r="B21" s="12">
        <v>19300</v>
      </c>
      <c r="C21" s="12">
        <v>14527</v>
      </c>
      <c r="D21" s="12">
        <v>9680</v>
      </c>
    </row>
    <row r="22" spans="1:6" ht="15" thickBot="1" x14ac:dyDescent="0.4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6" ht="15" thickTop="1" x14ac:dyDescent="0.35">
      <c r="A23" t="s">
        <v>19</v>
      </c>
    </row>
    <row r="24" spans="1:6" x14ac:dyDescent="0.35">
      <c r="A24" s="1" t="s">
        <v>20</v>
      </c>
      <c r="B24" s="10">
        <v>6.15</v>
      </c>
      <c r="C24" s="10">
        <v>5.67</v>
      </c>
      <c r="D24" s="10">
        <v>3.31</v>
      </c>
    </row>
    <row r="25" spans="1:6" x14ac:dyDescent="0.35">
      <c r="A25" s="1" t="s">
        <v>21</v>
      </c>
      <c r="B25" s="10">
        <v>6.11</v>
      </c>
      <c r="C25" s="10">
        <v>5.61</v>
      </c>
      <c r="D25" s="10">
        <v>3.28</v>
      </c>
    </row>
    <row r="26" spans="1:6" x14ac:dyDescent="0.35">
      <c r="A26" t="s">
        <v>22</v>
      </c>
    </row>
    <row r="27" spans="1:6" x14ac:dyDescent="0.35">
      <c r="A27" s="1" t="s">
        <v>20</v>
      </c>
      <c r="B27" s="2">
        <v>16215963</v>
      </c>
      <c r="C27" s="2">
        <v>16701272</v>
      </c>
      <c r="D27" s="2">
        <v>17352119</v>
      </c>
      <c r="F27" s="27"/>
    </row>
    <row r="28" spans="1:6" x14ac:dyDescent="0.35">
      <c r="A28" s="1" t="s">
        <v>21</v>
      </c>
      <c r="B28" s="2">
        <v>16325819</v>
      </c>
      <c r="C28" s="2">
        <v>16864919</v>
      </c>
      <c r="D28" s="2">
        <v>17528214</v>
      </c>
    </row>
    <row r="31" spans="1:6" x14ac:dyDescent="0.35">
      <c r="A31" s="33" t="s">
        <v>24</v>
      </c>
      <c r="B31" s="33"/>
      <c r="C31" s="33"/>
      <c r="D31" s="33"/>
    </row>
    <row r="32" spans="1:6" x14ac:dyDescent="0.35">
      <c r="B32" s="32" t="s">
        <v>142</v>
      </c>
      <c r="C32" s="32"/>
      <c r="D32" s="32"/>
    </row>
    <row r="33" spans="1:4" x14ac:dyDescent="0.3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5">
      <c r="A35" t="s">
        <v>25</v>
      </c>
    </row>
    <row r="36" spans="1:4" x14ac:dyDescent="0.3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5">
      <c r="A43" t="s">
        <v>48</v>
      </c>
      <c r="B43" s="12"/>
      <c r="C43" s="12"/>
      <c r="D43" s="12"/>
    </row>
    <row r="44" spans="1:4" x14ac:dyDescent="0.3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4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5"/>
    <row r="50" spans="1:4" x14ac:dyDescent="0.35">
      <c r="A50" t="s">
        <v>34</v>
      </c>
    </row>
    <row r="51" spans="1:4" x14ac:dyDescent="0.3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5">
      <c r="A57" t="s">
        <v>51</v>
      </c>
      <c r="B57" s="12"/>
      <c r="C57" s="12"/>
      <c r="D57" s="12"/>
    </row>
    <row r="58" spans="1:4" x14ac:dyDescent="0.35">
      <c r="A58" s="1" t="s">
        <v>37</v>
      </c>
      <c r="B58" s="12"/>
      <c r="C58" s="12"/>
      <c r="D58" s="12"/>
    </row>
    <row r="59" spans="1:4" x14ac:dyDescent="0.3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5">
      <c r="A61" s="23" t="s">
        <v>53</v>
      </c>
      <c r="B61" s="22">
        <f>+B59+B60</f>
        <v>148101</v>
      </c>
      <c r="C61" s="22">
        <f t="shared" ref="C61:D61" si="13">+C59+C60</f>
        <v>162431</v>
      </c>
      <c r="D61" s="22">
        <f t="shared" si="13"/>
        <v>153157</v>
      </c>
    </row>
    <row r="62" spans="1:4" x14ac:dyDescent="0.3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5">
      <c r="B63" s="12"/>
      <c r="C63" s="12"/>
      <c r="D63" s="12"/>
    </row>
    <row r="64" spans="1:4" x14ac:dyDescent="0.35">
      <c r="A64" t="s">
        <v>42</v>
      </c>
      <c r="B64" s="12"/>
      <c r="C64" s="12"/>
      <c r="D64" s="12"/>
    </row>
    <row r="65" spans="1:4" x14ac:dyDescent="0.3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4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5"/>
    <row r="71" spans="1:4" x14ac:dyDescent="0.35">
      <c r="A71" s="33" t="s">
        <v>55</v>
      </c>
      <c r="B71" s="33"/>
      <c r="C71" s="33"/>
      <c r="D71" s="33"/>
    </row>
    <row r="72" spans="1:4" x14ac:dyDescent="0.35">
      <c r="B72" s="32" t="s">
        <v>23</v>
      </c>
      <c r="C72" s="32"/>
      <c r="D72" s="32"/>
    </row>
    <row r="73" spans="1:4" x14ac:dyDescent="0.3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5">
      <c r="A75" s="7" t="s">
        <v>56</v>
      </c>
      <c r="B75" s="15"/>
      <c r="C75" s="15"/>
      <c r="D75" s="15"/>
    </row>
    <row r="76" spans="1:4" x14ac:dyDescent="0.3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5">
      <c r="A77" s="11" t="s">
        <v>18</v>
      </c>
      <c r="B77" s="15"/>
      <c r="C77" s="15"/>
      <c r="D77" s="15"/>
    </row>
    <row r="78" spans="1:4" x14ac:dyDescent="0.35">
      <c r="A78" s="1" t="s">
        <v>58</v>
      </c>
      <c r="B78" s="12"/>
      <c r="C78" s="12"/>
      <c r="D78" s="12"/>
    </row>
    <row r="79" spans="1:4" x14ac:dyDescent="0.3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5">
      <c r="A83" t="s">
        <v>62</v>
      </c>
      <c r="B83" s="12"/>
      <c r="C83" s="12"/>
      <c r="D83" s="12"/>
    </row>
    <row r="84" spans="1:4" x14ac:dyDescent="0.3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5">
      <c r="A92" s="7" t="s">
        <v>64</v>
      </c>
      <c r="B92" s="12"/>
      <c r="C92" s="12"/>
      <c r="D92" s="12"/>
    </row>
    <row r="93" spans="1:4" x14ac:dyDescent="0.3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5">
      <c r="A100" s="7" t="s">
        <v>71</v>
      </c>
      <c r="B100" s="12"/>
      <c r="C100" s="12"/>
      <c r="D100" s="12"/>
    </row>
    <row r="101" spans="1:4" x14ac:dyDescent="0.3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4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5">
      <c r="B111" s="12"/>
      <c r="C111" s="12"/>
      <c r="D111" s="12"/>
    </row>
    <row r="112" spans="1:4" x14ac:dyDescent="0.35">
      <c r="A112" t="s">
        <v>80</v>
      </c>
      <c r="B112" s="12"/>
      <c r="C112" s="12"/>
      <c r="D112" s="12"/>
    </row>
    <row r="113" spans="1:4" x14ac:dyDescent="0.3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1"/>
  <sheetViews>
    <sheetView tabSelected="1" workbookViewId="0">
      <selection activeCell="E15" sqref="E15"/>
    </sheetView>
    <sheetView workbookViewId="1"/>
  </sheetViews>
  <sheetFormatPr defaultRowHeight="14.5" x14ac:dyDescent="0.35"/>
  <cols>
    <col min="1" max="1" width="4.6328125" customWidth="1"/>
    <col min="2" max="2" width="44.90625" customWidth="1"/>
    <col min="3" max="5" width="11.08984375" bestFit="1" customWidth="1"/>
    <col min="7" max="7" width="18.7265625" customWidth="1"/>
  </cols>
  <sheetData>
    <row r="1" spans="1:13" ht="60" customHeight="1" x14ac:dyDescent="0.6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3" x14ac:dyDescent="0.35">
      <c r="C2" s="32" t="s">
        <v>23</v>
      </c>
      <c r="D2" s="32"/>
      <c r="E2" s="32"/>
      <c r="G2" s="33" t="s">
        <v>151</v>
      </c>
      <c r="H2" s="33"/>
      <c r="I2" s="33"/>
      <c r="J2" s="33"/>
      <c r="K2" s="33"/>
      <c r="L2" s="33"/>
      <c r="M2" s="33"/>
    </row>
    <row r="3" spans="1:13" x14ac:dyDescent="0.3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K3" s="32" t="s">
        <v>23</v>
      </c>
      <c r="L3" s="32"/>
      <c r="M3" s="32"/>
    </row>
    <row r="4" spans="1:13" x14ac:dyDescent="0.35">
      <c r="A4" s="18">
        <v>1</v>
      </c>
      <c r="B4" s="7" t="s">
        <v>99</v>
      </c>
      <c r="C4" s="24"/>
      <c r="D4" s="24"/>
      <c r="E4" s="24"/>
      <c r="K4" s="7">
        <v>2022</v>
      </c>
      <c r="L4" s="7">
        <v>2021</v>
      </c>
      <c r="M4" s="7">
        <v>2020</v>
      </c>
    </row>
    <row r="5" spans="1:13" x14ac:dyDescent="0.35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  <c r="G5" t="s">
        <v>3</v>
      </c>
    </row>
    <row r="6" spans="1:13" x14ac:dyDescent="0.35">
      <c r="A6" s="18">
        <f t="shared" ref="A6:A13" si="0">+A5+0.1</f>
        <v>1.2000000000000002</v>
      </c>
      <c r="B6" s="1" t="s">
        <v>101</v>
      </c>
      <c r="C6" s="24">
        <f>('Financial Statements'!B36+'Financial Statements'!B37+'Financial Statements'!B38)/'Financial Statements'!B56</f>
        <v>0.49673338442155579</v>
      </c>
      <c r="D6" s="24">
        <f>('Financial Statements'!C36+'Financial Statements'!C37+'Financial Statements'!C38)/'Financial Statements'!C56</f>
        <v>0.70860927152317876</v>
      </c>
      <c r="E6" s="24">
        <f>('Financial Statements'!D36+'Financial Statements'!D37+'Financial Statements'!D38)/'Financial Statements'!D56</f>
        <v>1.0158550933657204</v>
      </c>
      <c r="G6" s="1" t="s">
        <v>4</v>
      </c>
      <c r="K6" s="30">
        <f>('Financial Statements'!B6-'Financial Statements'!C6)/'Financial Statements'!C6</f>
        <v>6.3239764351428418E-2</v>
      </c>
      <c r="L6" s="30">
        <f>('Financial Statements'!C6-'Financial Statements'!D6)/'Financial Statements'!D6</f>
        <v>0.34720743656765435</v>
      </c>
    </row>
    <row r="7" spans="1:13" x14ac:dyDescent="0.35">
      <c r="A7" s="18">
        <f t="shared" si="0"/>
        <v>1.3000000000000003</v>
      </c>
      <c r="B7" s="1" t="s">
        <v>102</v>
      </c>
      <c r="C7" s="24">
        <f>'Financial Statements'!B36/'Financial Statements'!B42</f>
        <v>0.17463166057383406</v>
      </c>
      <c r="D7" s="24">
        <f>'Financial Statements'!C36/'Financial Statements'!C42</f>
        <v>0.25912960930315349</v>
      </c>
      <c r="E7" s="24">
        <f>'Financial Statements'!D36/'Financial Statements'!D56</f>
        <v>0.36071049035979963</v>
      </c>
      <c r="G7" s="1" t="s">
        <v>5</v>
      </c>
      <c r="K7" s="30">
        <f>('Financial Statements'!B7-'Financial Statements'!C7)/'Financial Statements'!C7</f>
        <v>0.14181951041286078</v>
      </c>
      <c r="L7" s="30">
        <f>('Financial Statements'!C7-'Financial Statements'!D7)/'Financial Statements'!D7</f>
        <v>0.27259708376729652</v>
      </c>
    </row>
    <row r="8" spans="1:13" x14ac:dyDescent="0.35">
      <c r="A8" s="18">
        <f t="shared" si="0"/>
        <v>1.4000000000000004</v>
      </c>
      <c r="B8" s="1" t="s">
        <v>103</v>
      </c>
      <c r="C8" s="26">
        <f>('Financial Statements'!B36+'Financial Statements'!B37+'Financial Statements'!B38)/('Financial Statements'!B17/365)</f>
        <v>543.73590417762193</v>
      </c>
      <c r="D8" s="26">
        <f>('Financial Statements'!C36+'Financial Statements'!C37+'Financial Statements'!C38)/('Financial Statements'!C17/365)</f>
        <v>739.50611798482464</v>
      </c>
      <c r="E8" s="26">
        <f>('Financial Statements'!D36+'Financial Statements'!D37+'Financial Statements'!D38)/('Financial Statements'!D17/365)</f>
        <v>1010.6029533464364</v>
      </c>
      <c r="G8" s="8" t="s">
        <v>6</v>
      </c>
      <c r="K8" s="30">
        <f>('Financial Statements'!B8-'Financial Statements'!C8)/'Financial Statements'!C8</f>
        <v>7.7937876041846058E-2</v>
      </c>
      <c r="L8" s="30">
        <f>('Financial Statements'!C8-'Financial Statements'!D8)/'Financial Statements'!D8</f>
        <v>0.33259384733074693</v>
      </c>
    </row>
    <row r="9" spans="1:13" x14ac:dyDescent="0.35">
      <c r="A9" s="18">
        <f t="shared" si="0"/>
        <v>1.5000000000000004</v>
      </c>
      <c r="B9" s="1" t="s">
        <v>104</v>
      </c>
      <c r="G9" t="s">
        <v>7</v>
      </c>
    </row>
    <row r="10" spans="1:13" x14ac:dyDescent="0.35">
      <c r="A10" s="18">
        <f t="shared" si="0"/>
        <v>1.6000000000000005</v>
      </c>
      <c r="B10" s="1" t="s">
        <v>105</v>
      </c>
      <c r="C10" s="26">
        <f>('Financial Statements'!B51*365)/'Financial Statements'!B12</f>
        <v>104.68527730310539</v>
      </c>
      <c r="D10" s="26">
        <f>('Financial Statements'!C51*365)/'Financial Statements'!C12</f>
        <v>93.85107122231561</v>
      </c>
      <c r="E10" s="26">
        <f>('Financial Statements'!D51*365)/'Financial Statements'!D12</f>
        <v>91.048189715674184</v>
      </c>
      <c r="G10" s="1" t="s">
        <v>4</v>
      </c>
      <c r="K10" s="30">
        <f>('Financial Statements'!B10-'Financial Statements'!C10)/'Financial Statements'!C10</f>
        <v>4.7876379599097081E-2</v>
      </c>
      <c r="L10" s="30">
        <f>('Financial Statements'!C10-'Financial Statements'!D10)/'Financial Statements'!D10</f>
        <v>0.27087767539626934</v>
      </c>
    </row>
    <row r="11" spans="1:13" x14ac:dyDescent="0.35">
      <c r="A11" s="18">
        <f t="shared" si="0"/>
        <v>1.7000000000000006</v>
      </c>
      <c r="B11" s="1" t="s">
        <v>106</v>
      </c>
      <c r="C11" s="34">
        <f>('Financial Statements'!B84/'Financial Statements'!B8)*365</f>
        <v>-1.687415045342963</v>
      </c>
      <c r="D11" s="34">
        <f>('Financial Statements'!C84/'Financial Statements'!C8)*365</f>
        <v>-10.102387259203372</v>
      </c>
      <c r="E11" s="24">
        <f>('Financial Statements'!D84/'Financial Statements'!D8)*365</f>
        <v>9.1969655574376628</v>
      </c>
      <c r="G11" s="1" t="s">
        <v>5</v>
      </c>
      <c r="K11" s="30">
        <f>('Financial Statements'!B11-'Financial Statements'!C11)/'Financial Statements'!C11</f>
        <v>6.5652908520395847E-2</v>
      </c>
      <c r="L11" s="30">
        <f>('Financial Statements'!C11-'Financial Statements'!D11)/'Financial Statements'!D11</f>
        <v>0.13363979642094895</v>
      </c>
    </row>
    <row r="12" spans="1:13" x14ac:dyDescent="0.35">
      <c r="A12" s="18">
        <f t="shared" si="0"/>
        <v>1.8000000000000007</v>
      </c>
      <c r="B12" s="1" t="s">
        <v>107</v>
      </c>
      <c r="G12" s="7" t="s">
        <v>8</v>
      </c>
      <c r="K12" s="30">
        <f>('Financial Statements'!B13-'Financial Statements'!C13)/'Financial Statements'!C13</f>
        <v>0.11741997958596143</v>
      </c>
      <c r="L12" s="30">
        <f>('Financial Statements'!C13-'Financial Statements'!D13)/'Financial Statements'!D13</f>
        <v>0.45619116582186819</v>
      </c>
    </row>
    <row r="13" spans="1:13" x14ac:dyDescent="0.35">
      <c r="A13" s="18">
        <f t="shared" si="0"/>
        <v>1.9000000000000008</v>
      </c>
      <c r="B13" s="1" t="s">
        <v>108</v>
      </c>
    </row>
    <row r="14" spans="1:13" x14ac:dyDescent="0.35">
      <c r="A14" s="18"/>
      <c r="B14" s="3" t="s">
        <v>109</v>
      </c>
    </row>
    <row r="15" spans="1:13" x14ac:dyDescent="0.35">
      <c r="A15" s="18"/>
    </row>
    <row r="16" spans="1:13" x14ac:dyDescent="0.35">
      <c r="A16" s="18">
        <f>+A4+1</f>
        <v>2</v>
      </c>
      <c r="B16" s="17" t="s">
        <v>110</v>
      </c>
    </row>
    <row r="17" spans="1:12" x14ac:dyDescent="0.35">
      <c r="A17" s="18">
        <f>+A16+0.1</f>
        <v>2.1</v>
      </c>
      <c r="B17" s="1" t="s">
        <v>9</v>
      </c>
      <c r="C17" s="27">
        <f>'Financial Statements'!B13</f>
        <v>170782</v>
      </c>
      <c r="D17" s="27">
        <f>'Financial Statements'!C13</f>
        <v>152836</v>
      </c>
      <c r="E17" s="27">
        <f>'Financial Statements'!D13</f>
        <v>104956</v>
      </c>
      <c r="G17" s="8" t="s">
        <v>152</v>
      </c>
      <c r="K17" s="30">
        <f>('Financial Statements'!B13-'Financial Statements'!C13)/'Financial Statements'!C13</f>
        <v>0.11741997958596143</v>
      </c>
      <c r="L17" s="30">
        <f>('Financial Statements'!C13-'Financial Statements'!D13)/'Financial Statements'!D13</f>
        <v>0.45619116582186819</v>
      </c>
    </row>
    <row r="18" spans="1:12" x14ac:dyDescent="0.35">
      <c r="A18" s="18">
        <f>+A17+0.1</f>
        <v>2.2000000000000002</v>
      </c>
      <c r="B18" s="1" t="s">
        <v>111</v>
      </c>
      <c r="C18" s="24">
        <f>C19/C17</f>
        <v>2.0562061575575878</v>
      </c>
      <c r="D18" s="24">
        <f>D19/D17</f>
        <v>2.0221806380695648</v>
      </c>
      <c r="E18" s="28">
        <f>E19/E17</f>
        <v>2.0706677083730325</v>
      </c>
    </row>
    <row r="19" spans="1:12" x14ac:dyDescent="0.35">
      <c r="A19" s="18"/>
      <c r="B19" s="3" t="s">
        <v>112</v>
      </c>
      <c r="C19" s="27">
        <f>C17+'Financial Statements'!B20+'Financial Statements'!B17+'Financial Statements'!B80+'Financial Statements'!B81</f>
        <v>351163</v>
      </c>
      <c r="D19" s="27">
        <f>'Financial Statements'!C13+'Financial Statements'!C17+'Financial Statements'!C20+'Financial Statements'!C80+'Financial Statements'!C81</f>
        <v>309062</v>
      </c>
      <c r="E19" s="27">
        <f>'Financial Statements'!D13+'Financial Statements'!D17+'Financial Statements'!D20+'Financial Statements'!D80+'Financial Statements'!D81</f>
        <v>217329</v>
      </c>
    </row>
    <row r="20" spans="1:12" x14ac:dyDescent="0.35">
      <c r="A20" s="18">
        <f>+A18+0.1</f>
        <v>2.3000000000000003</v>
      </c>
      <c r="B20" s="1" t="s">
        <v>113</v>
      </c>
      <c r="C20" s="26">
        <f>('Financial Statements'!B18/'Financial Statements'!B8)*100</f>
        <v>30.288744395528592</v>
      </c>
      <c r="D20" s="26">
        <f>('Financial Statements'!C18/'Financial Statements'!C8)*100</f>
        <v>29.782377527561593</v>
      </c>
      <c r="E20" s="26">
        <f>('Financial Statements'!D18/'Financial Statements'!D8)*100</f>
        <v>24.147314354406863</v>
      </c>
      <c r="G20" t="s">
        <v>10</v>
      </c>
    </row>
    <row r="21" spans="1:12" x14ac:dyDescent="0.35">
      <c r="A21" s="18"/>
      <c r="B21" s="3" t="s">
        <v>114</v>
      </c>
      <c r="C21" s="27">
        <f>'Financial Statements'!B8-'Financial Statements'!B12-'Financial Statements'!B17</f>
        <v>119437</v>
      </c>
      <c r="D21" s="27">
        <f>'Financial Statements'!C8-'Financial Statements'!C12-'Financial Statements'!C17</f>
        <v>108949</v>
      </c>
      <c r="E21" s="27">
        <f>'Financial Statements'!D8-'Financial Statements'!D12-'Financial Statements'!D17</f>
        <v>66288</v>
      </c>
      <c r="G21" s="1" t="s">
        <v>11</v>
      </c>
      <c r="K21" s="30">
        <f>('Financial Statements'!B15-'Financial Statements'!C15)/'Financial Statements'!C15</f>
        <v>0.19791001186456147</v>
      </c>
      <c r="L21" s="30">
        <f>('Financial Statements'!C15-'Financial Statements'!D15)/'Financial Statements'!D15</f>
        <v>0.16862201365187712</v>
      </c>
    </row>
    <row r="22" spans="1:12" x14ac:dyDescent="0.35">
      <c r="A22" s="18">
        <f>+A20+0.1</f>
        <v>2.4000000000000004</v>
      </c>
      <c r="B22" s="1" t="s">
        <v>115</v>
      </c>
      <c r="G22" s="1" t="s">
        <v>12</v>
      </c>
      <c r="K22" s="30">
        <f>('Financial Statements'!B16-'Financial Statements'!C16)/'Financial Statements'!C16</f>
        <v>0.14203795567287125</v>
      </c>
      <c r="L22" s="30">
        <f>('Financial Statements'!C16-'Financial Statements'!D16)/'Financial Statements'!D16</f>
        <v>0.10328379192608958</v>
      </c>
    </row>
    <row r="23" spans="1:12" x14ac:dyDescent="0.35">
      <c r="A23" s="18"/>
      <c r="G23" s="8" t="s">
        <v>13</v>
      </c>
      <c r="K23" s="30">
        <f>('Financial Statements'!B17-'Financial Statements'!C17)/'Financial Statements'!C17</f>
        <v>0.16993642764372138</v>
      </c>
      <c r="L23" s="30">
        <f>('Financial Statements'!C17-'Financial Statements'!D17)/'Financial Statements'!D17</f>
        <v>0.13496948381090307</v>
      </c>
    </row>
    <row r="24" spans="1:12" x14ac:dyDescent="0.35">
      <c r="A24" s="18">
        <f>+A16+1</f>
        <v>3</v>
      </c>
      <c r="B24" s="7" t="s">
        <v>116</v>
      </c>
    </row>
    <row r="25" spans="1:12" x14ac:dyDescent="0.35">
      <c r="A25" s="18">
        <f>+A24+0.1</f>
        <v>3.1</v>
      </c>
      <c r="B25" s="1" t="s">
        <v>117</v>
      </c>
      <c r="C25" s="24">
        <f>'Financial Statements'!B62/'Financial Statements'!B68</f>
        <v>5.9615369434796337</v>
      </c>
      <c r="D25" s="24">
        <f>'Financial Statements'!C62/'Financial Statements'!C68</f>
        <v>4.5635124425423994</v>
      </c>
      <c r="E25" s="24">
        <f>'Financial Statements'!D62/'Financial Statements'!D68</f>
        <v>3.9570394404566951</v>
      </c>
    </row>
    <row r="26" spans="1:12" x14ac:dyDescent="0.35">
      <c r="A26" s="18">
        <f t="shared" ref="A26:A30" si="1">+A25+0.1</f>
        <v>3.2</v>
      </c>
      <c r="B26" s="1" t="s">
        <v>118</v>
      </c>
      <c r="C26" s="34">
        <f>'Financial Statements'!B108/'Financial Statements'!B48</f>
        <v>-0.31395444430270303</v>
      </c>
      <c r="D26" s="34">
        <f>'Financial Statements'!C108/'Financial Statements'!C48</f>
        <v>-0.26596144751311956</v>
      </c>
      <c r="E26" s="34">
        <f>'Financial Statements'!D108/'Financial Statements'!D48</f>
        <v>-0.26805562416637851</v>
      </c>
    </row>
    <row r="27" spans="1:12" x14ac:dyDescent="0.35">
      <c r="A27" s="18">
        <f t="shared" si="1"/>
        <v>3.3000000000000003</v>
      </c>
      <c r="B27" s="1" t="s">
        <v>119</v>
      </c>
      <c r="C27" s="25">
        <f>('Financial Statements'!B55+'Financial Statements'!B59)/'Financial Statements'!B69</f>
        <v>0.31207778769967826</v>
      </c>
      <c r="D27" s="25">
        <f>('Financial Statements'!C55+'Financial Statements'!C59)/'Financial Statements'!C69</f>
        <v>0.33822884200090025</v>
      </c>
      <c r="E27" s="25">
        <f>('Financial Statements'!D55+'Financial Statements'!D59)/'Financial Statements'!D69</f>
        <v>0.33171960677765155</v>
      </c>
      <c r="G27" s="8" t="s">
        <v>31</v>
      </c>
      <c r="K27" s="31">
        <f>('Financial Statements'!B42-'Financial Statements'!C42)/'Financial Statements'!C42</f>
        <v>4.2199412619775131E-3</v>
      </c>
      <c r="L27" s="30">
        <f>('Financial Statements'!C42-'Financial Statements'!D42)/'Financial Statements'!D42</f>
        <v>-6.176894226687913E-2</v>
      </c>
    </row>
    <row r="28" spans="1:12" x14ac:dyDescent="0.35">
      <c r="A28" s="18">
        <f t="shared" si="1"/>
        <v>3.4000000000000004</v>
      </c>
      <c r="B28" s="1" t="s">
        <v>120</v>
      </c>
    </row>
    <row r="29" spans="1:12" x14ac:dyDescent="0.35">
      <c r="A29" s="18">
        <f t="shared" si="1"/>
        <v>3.5000000000000004</v>
      </c>
      <c r="B29" s="1" t="s">
        <v>121</v>
      </c>
      <c r="C29" s="24">
        <f>'Financial Statements'!B18/('Financial Statements'!B55+'Financial Statements'!B59)</f>
        <v>1.0849328258559139</v>
      </c>
      <c r="D29" s="24">
        <f>'Financial Statements'!C18/('Financial Statements'!C55+'Financial Statements'!C59)</f>
        <v>0.91770483241941059</v>
      </c>
      <c r="E29" s="24">
        <f>'Financial Statements'!D18/('Financial Statements'!D55+'Financial Statements'!D59)</f>
        <v>0.61697691734921822</v>
      </c>
      <c r="G29" s="8" t="s">
        <v>50</v>
      </c>
      <c r="K29" s="30">
        <f>('Financial Statements'!B47-'Financial Statements'!C47)/'Financial Statements'!C47</f>
        <v>5.4772720964443994E-3</v>
      </c>
      <c r="L29" s="30">
        <f>('Financial Statements'!C47-'Financial Statements'!D47)/'Financial Statements'!D47</f>
        <v>0.19975579297904814</v>
      </c>
    </row>
    <row r="30" spans="1:12" x14ac:dyDescent="0.35">
      <c r="A30" s="18">
        <f t="shared" si="1"/>
        <v>3.6000000000000005</v>
      </c>
      <c r="B30" s="1" t="s">
        <v>122</v>
      </c>
      <c r="C30" s="35">
        <f>C31/'Financial Statements'!B28</f>
        <v>5.6117245940310867E-3</v>
      </c>
      <c r="D30" s="35">
        <f>D31/'Financial Statements'!C28</f>
        <v>6.7725792219932987E-3</v>
      </c>
      <c r="E30" s="35">
        <f>E31/'Financial Statements'!D28</f>
        <v>6.2008599392955836E-3</v>
      </c>
    </row>
    <row r="31" spans="1:12" x14ac:dyDescent="0.35">
      <c r="A31" s="18"/>
      <c r="B31" s="3" t="s">
        <v>123</v>
      </c>
      <c r="C31" s="27">
        <f>('Financial Statements'!B36-'Financial Statements'!B45)+'Financial Statements'!B59+'Financial Statements'!B55</f>
        <v>91616</v>
      </c>
      <c r="D31" s="27">
        <f>('Financial Statements'!C36-'Financial Statements'!C45)+'Financial Statements'!C59+'Financial Statements'!C55</f>
        <v>114219</v>
      </c>
      <c r="E31" s="27">
        <f>('Financial Statements'!D36-'Financial Statements'!D45)+'Financial Statements'!D59+'Financial Statements'!D55</f>
        <v>108690</v>
      </c>
    </row>
    <row r="32" spans="1:12" ht="15" thickBot="1" x14ac:dyDescent="0.4">
      <c r="A32" s="18"/>
      <c r="G32" s="9" t="s">
        <v>33</v>
      </c>
      <c r="K32" s="31">
        <f>('Financial Statements'!B48-'Financial Statements'!C48)/'Financial Statements'!C48</f>
        <v>4.9942735369029236E-3</v>
      </c>
      <c r="L32" s="30">
        <f>('Financial Statements'!C48-'Financial Statements'!D48)/'Financial Statements'!D48</f>
        <v>8.3714123400681711E-2</v>
      </c>
    </row>
    <row r="33" spans="1:13" ht="15" thickTop="1" x14ac:dyDescent="0.35">
      <c r="A33" s="18">
        <f>+A24+1</f>
        <v>4</v>
      </c>
      <c r="B33" s="17" t="s">
        <v>124</v>
      </c>
    </row>
    <row r="34" spans="1:13" x14ac:dyDescent="0.35">
      <c r="A34" s="18">
        <f>+A33+0.1</f>
        <v>4.0999999999999996</v>
      </c>
      <c r="B34" s="1" t="s">
        <v>125</v>
      </c>
      <c r="C34" s="24">
        <f>'Financial Statements'!B8/(('Financial Statements'!B8+'Financial Statements'!C8)/2)</f>
        <v>1.0375073176828105</v>
      </c>
      <c r="D34" s="24">
        <f>'Financial Statements'!C8/(('Financial Statements'!C8+'Financial Statements'!D8)/2)</f>
        <v>1.1425854088191751</v>
      </c>
      <c r="E34" s="24">
        <f>'Financial Statements'!D8/(('Financial Statements'!D8+'Financial Statements'!E8)/2)</f>
        <v>2</v>
      </c>
    </row>
    <row r="35" spans="1:13" x14ac:dyDescent="0.35">
      <c r="A35" s="18">
        <f t="shared" ref="A35:A37" si="2">+A34+0.1</f>
        <v>4.1999999999999993</v>
      </c>
      <c r="B35" s="1" t="s">
        <v>126</v>
      </c>
      <c r="C35" s="24">
        <f>'Financial Statements'!B8/(('Financial Statements'!B45+'Financial Statements'!C45)/2)</f>
        <v>9.6699976703409884</v>
      </c>
      <c r="D35" s="24">
        <f>'Financial Statements'!C8/(('Financial Statements'!C45+'Financial Statements'!D45)/2)</f>
        <v>9.6007400992047867</v>
      </c>
      <c r="E35" s="24">
        <f>'Financial Statements'!D8/(('Financial Statements'!D45+'Financial Statements'!E45)/2)</f>
        <v>14.933090355219496</v>
      </c>
      <c r="G35" s="8" t="s">
        <v>40</v>
      </c>
      <c r="K35" s="30">
        <f>('Financial Statements'!B56-'Financial Statements'!C56)/'Financial Statements'!C56</f>
        <v>0.22713398841258836</v>
      </c>
      <c r="L35" s="30">
        <f>('Financial Statements'!C56-'Financial Statements'!D56)/'Financial Statements'!D56</f>
        <v>0.19061219067860938</v>
      </c>
    </row>
    <row r="36" spans="1:13" x14ac:dyDescent="0.35">
      <c r="A36" s="18">
        <f t="shared" si="2"/>
        <v>4.2999999999999989</v>
      </c>
      <c r="B36" s="1" t="s">
        <v>127</v>
      </c>
      <c r="C36" s="24">
        <f>'Financial Statements'!B12/(('Financial Statements'!B39+'Financial Statements'!C39)/2)</f>
        <v>38.789866389033492</v>
      </c>
      <c r="D36" s="24">
        <f>'Financial Statements'!C12/(('Financial Statements'!C39+'Financial Statements'!D39)/2)</f>
        <v>40.030260313880277</v>
      </c>
      <c r="E36" s="24">
        <f>'Financial Statements'!D12/(('Financial Statements'!D39+'Financial Statements'!E39)/2)</f>
        <v>83.506032996798822</v>
      </c>
    </row>
    <row r="37" spans="1:13" x14ac:dyDescent="0.35">
      <c r="A37" s="18">
        <f t="shared" si="2"/>
        <v>4.3999999999999986</v>
      </c>
      <c r="B37" s="1" t="s">
        <v>128</v>
      </c>
      <c r="C37" s="24">
        <f>'Financial Statements'!B22/(('Financial Statements'!B48+'Financial Statements'!C48)/2)</f>
        <v>0.28362915040276687</v>
      </c>
      <c r="D37" s="24">
        <f>'Financial Statements'!C22/(('Financial Statements'!C48+'Financial Statements'!D48)/2)</f>
        <v>0.28057905732786081</v>
      </c>
      <c r="E37" s="24">
        <f>'Financial Statements'!D22/(('Financial Statements'!D48+'Financial Statements'!E48)/2)</f>
        <v>0.35451143605196861</v>
      </c>
      <c r="G37" s="23" t="s">
        <v>53</v>
      </c>
      <c r="K37" s="30">
        <f>('Financial Statements'!B61-'Financial Statements'!C61)/'Financial Statements'!C61</f>
        <v>-8.8222075835277747E-2</v>
      </c>
      <c r="L37" s="30">
        <f>('Financial Statements'!C61-'Financial Statements'!D61)/'Financial Statements'!D61</f>
        <v>6.0552243775994566E-2</v>
      </c>
      <c r="M37" s="30"/>
    </row>
    <row r="38" spans="1:13" x14ac:dyDescent="0.35">
      <c r="A38" s="18"/>
    </row>
    <row r="39" spans="1:13" x14ac:dyDescent="0.35">
      <c r="A39" s="18">
        <f>+A33+1</f>
        <v>5</v>
      </c>
      <c r="B39" s="17" t="s">
        <v>129</v>
      </c>
    </row>
    <row r="40" spans="1:13" x14ac:dyDescent="0.35">
      <c r="A40" s="18">
        <f>+A39+0.1</f>
        <v>5.0999999999999996</v>
      </c>
      <c r="B40" s="1" t="s">
        <v>130</v>
      </c>
      <c r="C40" s="24">
        <f>'Financial Statements'!F4/C41</f>
        <v>37.112929623567915</v>
      </c>
      <c r="D40" s="24">
        <f>'Financial Statements'!F4/D41</f>
        <v>40.420677361853826</v>
      </c>
      <c r="E40" s="24">
        <f>'Financial Statements'!F4/E41</f>
        <v>69.134146341463421</v>
      </c>
      <c r="G40" s="8" t="s">
        <v>41</v>
      </c>
      <c r="K40" s="30">
        <f>('Financial Statements'!B62-'Financial Statements'!C62)/'Financial Statements'!C62</f>
        <v>4.9219900525160468E-2</v>
      </c>
      <c r="L40" s="30">
        <f>('Financial Statements'!C62-'Financial Statements'!D62)/'Financial Statements'!D62</f>
        <v>0.11356841449783213</v>
      </c>
    </row>
    <row r="41" spans="1:13" x14ac:dyDescent="0.35">
      <c r="A41" s="18">
        <f t="shared" ref="A41:A44" si="3">+A40+0.1</f>
        <v>5.1999999999999993</v>
      </c>
      <c r="B41" s="3" t="s">
        <v>131</v>
      </c>
      <c r="C41">
        <f>'Financial Statements'!B25</f>
        <v>6.11</v>
      </c>
      <c r="D41">
        <f>'Financial Statements'!C25</f>
        <v>5.61</v>
      </c>
      <c r="E41">
        <f>'Financial Statements'!D25</f>
        <v>3.28</v>
      </c>
    </row>
    <row r="42" spans="1:13" x14ac:dyDescent="0.35">
      <c r="A42" s="18">
        <f t="shared" si="3"/>
        <v>5.2999999999999989</v>
      </c>
      <c r="B42" s="1" t="s">
        <v>132</v>
      </c>
    </row>
    <row r="43" spans="1:13" x14ac:dyDescent="0.35">
      <c r="A43" s="18">
        <f t="shared" si="3"/>
        <v>5.3999999999999986</v>
      </c>
      <c r="B43" s="3" t="s">
        <v>133</v>
      </c>
      <c r="C43" s="25">
        <f>'Financial Statements'!B68/'Financial Statements'!B28</f>
        <v>3.103795282797145E-3</v>
      </c>
      <c r="D43" s="25">
        <f>'Financial Statements'!C68/'Financial Statements'!C28</f>
        <v>3.7409014534845971E-3</v>
      </c>
      <c r="E43" s="25">
        <f>'Financial Statements'!D68/'Financial Statements'!D28</f>
        <v>3.7276473233382478E-3</v>
      </c>
      <c r="G43" s="8" t="s">
        <v>45</v>
      </c>
      <c r="K43" s="30">
        <f>('Financial Statements'!B68-'Financial Statements'!C68)/'Financial Statements'!C68</f>
        <v>-0.19682992550324932</v>
      </c>
      <c r="L43" s="30">
        <f>('Financial Statements'!C68-'Financial Statements'!D68)/'Financial Statements'!D68</f>
        <v>-3.4420483937617659E-2</v>
      </c>
    </row>
    <row r="44" spans="1:13" x14ac:dyDescent="0.35">
      <c r="A44" s="18">
        <f t="shared" si="3"/>
        <v>5.4999999999999982</v>
      </c>
      <c r="B44" s="1" t="s">
        <v>134</v>
      </c>
      <c r="C44" s="29">
        <f>C45/C41</f>
        <v>1.0312804242781437E-3</v>
      </c>
      <c r="D44" s="29">
        <f t="shared" ref="D44:E44" si="4">D45/D41</f>
        <v>9.4192930884080752E-4</v>
      </c>
      <c r="E44" s="29">
        <f t="shared" si="4"/>
        <v>7.3826967085681438E-4</v>
      </c>
    </row>
    <row r="45" spans="1:13" ht="15" thickBot="1" x14ac:dyDescent="0.4">
      <c r="A45" s="18"/>
      <c r="B45" s="3" t="s">
        <v>135</v>
      </c>
      <c r="C45" s="29">
        <f>('Financial Statements'!B22-'Financial Statements'!B66)/'Financial Statements'!B28</f>
        <v>6.3011233923394592E-3</v>
      </c>
      <c r="D45" s="29">
        <f>('Financial Statements'!C22-'Financial Statements'!C66)/'Financial Statements'!C28</f>
        <v>5.2842234225969308E-3</v>
      </c>
      <c r="E45" s="29">
        <f>('Financial Statements'!D22-'Financial Statements'!D66)/'Financial Statements'!D28</f>
        <v>2.4215245204103511E-3</v>
      </c>
      <c r="G45" s="9" t="s">
        <v>46</v>
      </c>
      <c r="K45" s="30">
        <f>('Financial Statements'!B69-'Financial Statements'!C69)/'Financial Statements'!C69</f>
        <v>4.9942735369029236E-3</v>
      </c>
      <c r="L45" s="30">
        <f>('Financial Statements'!C69-'Financial Statements'!D69)/'Financial Statements'!D69</f>
        <v>8.3714123400681711E-2</v>
      </c>
    </row>
    <row r="46" spans="1:13" ht="15" thickTop="1" x14ac:dyDescent="0.35">
      <c r="A46" s="18">
        <f>+A44+0.1</f>
        <v>5.5999999999999979</v>
      </c>
      <c r="B46" s="1" t="s">
        <v>136</v>
      </c>
    </row>
    <row r="47" spans="1:13" x14ac:dyDescent="0.35">
      <c r="A47" s="18">
        <f t="shared" ref="A47:A50" si="5">+A45+0.1</f>
        <v>0.1</v>
      </c>
      <c r="B47" s="1" t="s">
        <v>137</v>
      </c>
      <c r="C47" s="26">
        <f>('Financial Statements'!B22/'Financial Statements'!B68)*100</f>
        <v>196.95887275023682</v>
      </c>
      <c r="D47" s="26">
        <f>('Financial Statements'!C22/'Financial Statements'!C68)*100</f>
        <v>150.07132667617688</v>
      </c>
      <c r="E47" s="26">
        <f>('Financial Statements'!D22/'Financial Statements'!D68)*100</f>
        <v>87.866358530127485</v>
      </c>
    </row>
    <row r="48" spans="1:13" x14ac:dyDescent="0.35">
      <c r="A48" s="18">
        <f t="shared" si="5"/>
        <v>5.6999999999999975</v>
      </c>
      <c r="B48" s="1" t="s">
        <v>138</v>
      </c>
      <c r="C48" s="27">
        <f>C21/('Financial Statements'!B48-'Financial Statements'!B56)</f>
        <v>0.60087134570590572</v>
      </c>
      <c r="D48" s="27">
        <f>'Financial Statements'!C48-'Financial Statements'!C56</f>
        <v>225521</v>
      </c>
      <c r="E48" s="27">
        <f>'Financial Statements'!D48-'Financial Statements'!D56</f>
        <v>218496</v>
      </c>
    </row>
    <row r="49" spans="1:5" x14ac:dyDescent="0.35">
      <c r="A49" s="18">
        <f t="shared" si="5"/>
        <v>0.2</v>
      </c>
      <c r="B49" s="1" t="s">
        <v>128</v>
      </c>
      <c r="C49" s="26">
        <f>('Financial Statements'!B22/'Financial Statements'!B48)*100</f>
        <v>28.292440929256852</v>
      </c>
      <c r="D49" s="26">
        <f>('Financial Statements'!C22/'Financial Statements'!C48)*100</f>
        <v>26.974205275183614</v>
      </c>
      <c r="E49" s="26">
        <f>('Financial Statements'!D22/'Financial Statements'!D48)*100</f>
        <v>17.725571802598431</v>
      </c>
    </row>
    <row r="50" spans="1:5" x14ac:dyDescent="0.35">
      <c r="A50" s="18">
        <f t="shared" si="5"/>
        <v>5.7999999999999972</v>
      </c>
      <c r="B50" s="1" t="s">
        <v>139</v>
      </c>
    </row>
    <row r="51" spans="1:5" x14ac:dyDescent="0.35">
      <c r="A51" s="18"/>
      <c r="B51" s="3" t="s">
        <v>140</v>
      </c>
    </row>
  </sheetData>
  <mergeCells count="3">
    <mergeCell ref="C2:E2"/>
    <mergeCell ref="K3:M3"/>
    <mergeCell ref="G2:M2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bb24e89f-6132-424b-9c64-0340397f5d20}" enabled="1" method="Privileged" siteId="{0159e9d0-09a0-4edf-96ba-a3deea363c2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Patel, Kailan @ London</cp:lastModifiedBy>
  <dcterms:created xsi:type="dcterms:W3CDTF">2020-05-18T16:32:37Z</dcterms:created>
  <dcterms:modified xsi:type="dcterms:W3CDTF">2024-11-01T15:02:56Z</dcterms:modified>
</cp:coreProperties>
</file>