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a3caed8e95248a3/Documents/"/>
    </mc:Choice>
  </mc:AlternateContent>
  <xr:revisionPtr revIDLastSave="0" documentId="8_{84EF8435-56B2-457A-97FF-68580926A81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D27" i="3"/>
  <c r="E27" i="3"/>
  <c r="C27" i="3"/>
  <c r="A50" i="3"/>
  <c r="A49" i="3"/>
  <c r="A48" i="3"/>
  <c r="A47" i="3"/>
  <c r="A46" i="3"/>
  <c r="A44" i="3"/>
  <c r="A43" i="3"/>
  <c r="A42" i="3"/>
  <c r="A41" i="3"/>
  <c r="A40" i="3"/>
  <c r="A39" i="3"/>
  <c r="A37" i="3"/>
  <c r="A36" i="3"/>
  <c r="A35" i="3"/>
  <c r="A34" i="3"/>
  <c r="A33" i="3"/>
  <c r="A30" i="3"/>
  <c r="A29" i="3"/>
  <c r="A28" i="3"/>
  <c r="A27" i="3"/>
  <c r="E26" i="3"/>
  <c r="D26" i="3"/>
  <c r="C26" i="3"/>
  <c r="A26" i="3"/>
  <c r="E25" i="3"/>
  <c r="D25" i="3"/>
  <c r="C25" i="3"/>
  <c r="A25" i="3"/>
  <c r="A24" i="3"/>
  <c r="E22" i="3"/>
  <c r="D22" i="3"/>
  <c r="C22" i="3"/>
  <c r="A22" i="3"/>
  <c r="E21" i="3"/>
  <c r="D21" i="3"/>
  <c r="C21" i="3"/>
  <c r="E20" i="3"/>
  <c r="D20" i="3"/>
  <c r="C20" i="3"/>
  <c r="A20" i="3"/>
  <c r="E18" i="3"/>
  <c r="D18" i="3"/>
  <c r="C18" i="3"/>
  <c r="A18" i="3"/>
  <c r="E17" i="3"/>
  <c r="D17" i="3"/>
  <c r="C17" i="3"/>
  <c r="A17" i="3"/>
  <c r="A16" i="3"/>
  <c r="E14" i="3"/>
  <c r="D14" i="3"/>
  <c r="C14" i="3"/>
  <c r="E13" i="3"/>
  <c r="D13" i="3"/>
  <c r="C13" i="3"/>
  <c r="A13" i="3"/>
  <c r="A12" i="3"/>
  <c r="E11" i="3"/>
  <c r="D11" i="3"/>
  <c r="C11" i="3"/>
  <c r="A11" i="3"/>
  <c r="E10" i="3"/>
  <c r="D10" i="3"/>
  <c r="C10" i="3"/>
  <c r="A10" i="3"/>
  <c r="E9" i="3"/>
  <c r="D9" i="3"/>
  <c r="C9" i="3"/>
  <c r="A9" i="3"/>
  <c r="E8" i="3"/>
  <c r="D8" i="3"/>
  <c r="C8" i="3"/>
  <c r="A8" i="3"/>
  <c r="E7" i="3"/>
  <c r="D7" i="3"/>
  <c r="C7" i="3"/>
  <c r="A7" i="3"/>
  <c r="E6" i="3"/>
  <c r="D6" i="3"/>
  <c r="C6" i="3"/>
  <c r="A6" i="3"/>
  <c r="E5" i="3"/>
  <c r="D5" i="3"/>
  <c r="C5" i="3"/>
  <c r="A5" i="3"/>
  <c r="E3" i="3"/>
  <c r="D3" i="3"/>
  <c r="C3" i="3"/>
  <c r="D109" i="1"/>
  <c r="C109" i="1"/>
  <c r="B109" i="1"/>
  <c r="D108" i="1"/>
  <c r="C108" i="1"/>
  <c r="B108" i="1"/>
  <c r="D99" i="1"/>
  <c r="C99" i="1"/>
  <c r="B99" i="1"/>
  <c r="D91" i="1"/>
  <c r="C91" i="1"/>
  <c r="B91" i="1"/>
  <c r="D76" i="1"/>
  <c r="C76" i="1"/>
  <c r="B76" i="1"/>
  <c r="D73" i="1"/>
  <c r="C73" i="1"/>
  <c r="B73" i="1"/>
  <c r="D69" i="1"/>
  <c r="C69" i="1"/>
  <c r="B69" i="1"/>
  <c r="D68" i="1"/>
  <c r="C68" i="1"/>
  <c r="B68" i="1"/>
  <c r="D62" i="1"/>
  <c r="C62" i="1"/>
  <c r="B62" i="1"/>
  <c r="D61" i="1"/>
  <c r="C61" i="1"/>
  <c r="B61" i="1"/>
  <c r="D56" i="1"/>
  <c r="C56" i="1"/>
  <c r="B56" i="1"/>
  <c r="D48" i="1"/>
  <c r="C48" i="1"/>
  <c r="B48" i="1"/>
  <c r="D47" i="1"/>
  <c r="C47" i="1"/>
  <c r="B47" i="1"/>
  <c r="D42" i="1"/>
  <c r="C42" i="1"/>
  <c r="B42" i="1"/>
  <c r="D33" i="1"/>
  <c r="C33" i="1"/>
  <c r="B33" i="1"/>
  <c r="D22" i="1"/>
  <c r="C22" i="1"/>
  <c r="B22" i="1"/>
  <c r="D20" i="1"/>
  <c r="C20" i="1"/>
  <c r="B20" i="1"/>
  <c r="D18" i="1"/>
  <c r="C18" i="1"/>
  <c r="B18" i="1"/>
  <c r="D17" i="1"/>
  <c r="C17" i="1"/>
  <c r="B17" i="1"/>
  <c r="D13" i="1"/>
  <c r="C13" i="1"/>
  <c r="B13" i="1"/>
  <c r="D12" i="1"/>
  <c r="C12" i="1"/>
  <c r="B12" i="1"/>
  <c r="D8" i="1"/>
  <c r="C8" i="1"/>
  <c r="B8" i="1"/>
</calcChain>
</file>

<file path=xl/sharedStrings.xml><?xml version="1.0" encoding="utf-8"?>
<sst xmlns="http://schemas.openxmlformats.org/spreadsheetml/2006/main" count="175" uniqueCount="151">
  <si>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</si>
  <si>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</si>
  <si>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</si>
  <si>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</si>
  <si>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</si>
  <si>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</si>
  <si>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</si>
  <si>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</si>
  <si>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</si>
  <si>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</si>
  <si>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</si>
  <si>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</si>
  <si>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</si>
  <si>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</si>
  <si>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</si>
  <si>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</si>
  <si>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</si>
  <si>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</si>
  <si>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</si>
  <si>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</si>
  <si>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</si>
  <si>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</si>
  <si>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</si>
  <si>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</si>
  <si>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</si>
  <si>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</si>
  <si>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</si>
  <si>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</si>
  <si>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</si>
  <si>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</si>
  <si>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</si>
  <si>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</si>
  <si>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</si>
  <si>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</si>
  <si>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</si>
  <si>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</si>
  <si>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</si>
  <si>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</si>
  <si>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</si>
  <si>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</si>
  <si>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</si>
  <si>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</si>
  <si>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</si>
  <si>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</si>
  <si>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</si>
  <si>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</si>
  <si>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</si>
  <si>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</si>
  <si>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</si>
  <si>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</si>
  <si>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</si>
  <si>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</si>
  <si>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</si>
  <si>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</si>
  <si>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</si>
  <si>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</si>
  <si>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</si>
  <si>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</si>
  <si>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</si>
  <si>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</si>
  <si>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</si>
  <si>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</si>
  <si>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</si>
  <si>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</si>
  <si>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</si>
  <si>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</si>
  <si>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</si>
  <si>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</si>
  <si>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</si>
  <si>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</si>
  <si>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</si>
  <si>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</si>
  <si>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</si>
  <si>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</si>
  <si>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</si>
  <si>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</si>
  <si>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</si>
  <si>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</si>
  <si>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</si>
  <si>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</si>
  <si>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</si>
  <si>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</si>
  <si>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</si>
  <si>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</si>
  <si>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</si>
  <si>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</si>
  <si>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</si>
  <si>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</si>
  <si>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</si>
  <si>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</si>
  <si>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</si>
  <si>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</si>
  <si>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</si>
  <si>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</si>
  <si>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</si>
  <si>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</si>
  <si>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</si>
  <si>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</si>
  <si>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</si>
  <si>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</si>
  <si>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</si>
  <si>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</si>
  <si>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</si>
  <si>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</si>
  <si>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</si>
  <si>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</si>
  <si>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</si>
  <si>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</si>
  <si>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</si>
  <si>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</si>
  <si>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</si>
  <si>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</si>
  <si>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</si>
  <si>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</si>
  <si>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</si>
  <si>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</si>
  <si>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</si>
  <si>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=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</si>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</sst>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9">
    <font>
      <sz val="11"/>
      <color theme="1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sz val="20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511703848384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/>
    <xf numFmtId="165" fontId="0" fillId="0" borderId="0" xfId="0" applyNumberFormat="1"/>
    <xf numFmtId="0" fontId="0" fillId="0" borderId="0" xfId="0" applyAlignment="1">
      <alignment horizontal="left" indent="1"/>
    </xf>
    <xf numFmtId="166" fontId="0" fillId="0" borderId="0" xfId="0" applyNumberFormat="1"/>
    <xf numFmtId="0" fontId="0" fillId="0" borderId="0" xfId="0" applyAlignment="1">
      <alignment horizontal="left" indent="2"/>
    </xf>
    <xf numFmtId="0" fontId="4" fillId="0" borderId="0" xfId="0" applyFont="1" applyAlignment="1">
      <alignment horizontal="left"/>
    </xf>
    <xf numFmtId="0" fontId="3" fillId="2" borderId="0" xfId="0" applyFont="1" applyFill="1"/>
    <xf numFmtId="166" fontId="0" fillId="0" borderId="0" xfId="1" applyNumberFormat="1" applyFont="1"/>
    <xf numFmtId="0" fontId="4" fillId="0" borderId="1" xfId="0" applyFont="1" applyBorder="1"/>
    <xf numFmtId="166" fontId="4" fillId="0" borderId="1" xfId="1" applyNumberFormat="1" applyFont="1" applyBorder="1"/>
    <xf numFmtId="0" fontId="4" fillId="0" borderId="2" xfId="0" applyFont="1" applyBorder="1"/>
    <xf numFmtId="166" fontId="4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4" fillId="0" borderId="3" xfId="0" applyFont="1" applyBorder="1" applyAlignment="1">
      <alignment horizontal="left"/>
    </xf>
    <xf numFmtId="166" fontId="0" fillId="0" borderId="3" xfId="1" applyNumberFormat="1" applyFont="1" applyBorder="1"/>
    <xf numFmtId="166" fontId="4" fillId="0" borderId="0" xfId="1" applyNumberFormat="1" applyFont="1"/>
    <xf numFmtId="0" fontId="4" fillId="0" borderId="0" xfId="0" applyFont="1" applyAlignment="1">
      <alignment horizontal="left" indent="1"/>
    </xf>
    <xf numFmtId="0" fontId="5" fillId="2" borderId="0" xfId="0" applyFont="1" applyFill="1"/>
    <xf numFmtId="0" fontId="6" fillId="0" borderId="0" xfId="2" applyFont="1" applyAlignment="1">
      <alignment horizontal="left" indent="1"/>
    </xf>
    <xf numFmtId="0" fontId="7" fillId="0" borderId="0" xfId="2" applyAlignment="1">
      <alignment horizontal="left" inden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ColWidth="9" defaultRowHeight="14.5"/>
  <cols>
    <col min="1" max="1" width="104.54296875" customWidth="1"/>
  </cols>
  <sheetData>
    <row r="1" spans="1:1" ht="23.5">
      <c r="A1" s="22" t="s">
        <v>0</v>
      </c>
    </row>
    <row r="3" spans="1:1">
      <c r="A3" s="4" t="s">
        <v>1</v>
      </c>
    </row>
    <row r="4" spans="1:1">
      <c r="A4" s="23" t="s">
        <v>2</v>
      </c>
    </row>
    <row r="5" spans="1:1">
      <c r="A5" s="4" t="s">
        <v>3</v>
      </c>
    </row>
    <row r="6" spans="1:1">
      <c r="A6" s="6" t="s">
        <v>4</v>
      </c>
    </row>
    <row r="7" spans="1:1">
      <c r="A7" s="6"/>
    </row>
    <row r="8" spans="1:1">
      <c r="A8" s="9" t="s">
        <v>5</v>
      </c>
    </row>
    <row r="9" spans="1:1">
      <c r="A9" s="6" t="s">
        <v>6</v>
      </c>
    </row>
    <row r="10" spans="1:1">
      <c r="A10" s="6" t="s">
        <v>7</v>
      </c>
    </row>
    <row r="11" spans="1:1">
      <c r="A11" s="6" t="s">
        <v>8</v>
      </c>
    </row>
    <row r="12" spans="1:1">
      <c r="A12" s="6" t="s">
        <v>9</v>
      </c>
    </row>
    <row r="13" spans="1:1">
      <c r="A13" s="6"/>
    </row>
    <row r="14" spans="1:1">
      <c r="A14" s="9" t="s">
        <v>10</v>
      </c>
    </row>
    <row r="15" spans="1:1">
      <c r="A15" s="6" t="s">
        <v>11</v>
      </c>
    </row>
    <row r="16" spans="1:1">
      <c r="A16" s="6" t="s">
        <v>7</v>
      </c>
    </row>
    <row r="17" spans="1:1">
      <c r="A17" s="6" t="s">
        <v>8</v>
      </c>
    </row>
    <row r="18" spans="1:1">
      <c r="A18" s="6" t="s">
        <v>12</v>
      </c>
    </row>
    <row r="19" spans="1:1">
      <c r="A19" s="6" t="s">
        <v>13</v>
      </c>
    </row>
    <row r="20" spans="1:1">
      <c r="A20" s="6"/>
    </row>
    <row r="21" spans="1:1">
      <c r="A21" s="9" t="s">
        <v>14</v>
      </c>
    </row>
    <row r="22" spans="1:1">
      <c r="A22" s="6" t="s">
        <v>15</v>
      </c>
    </row>
    <row r="23" spans="1:1">
      <c r="A23" s="6" t="s">
        <v>16</v>
      </c>
    </row>
    <row r="24" spans="1:1">
      <c r="A24" s="6" t="s">
        <v>17</v>
      </c>
    </row>
    <row r="25" spans="1:1">
      <c r="A25" s="6"/>
    </row>
    <row r="26" spans="1:1">
      <c r="A26" s="9" t="s">
        <v>18</v>
      </c>
    </row>
    <row r="27" spans="1:1">
      <c r="A27" s="24" t="s">
        <v>19</v>
      </c>
    </row>
    <row r="29" spans="1:1">
      <c r="A29" s="4" t="s">
        <v>20</v>
      </c>
    </row>
  </sheetData>
  <hyperlinks>
    <hyperlink ref="A4" r:id="rId1" tooltip="https://investor.apple.com/investor-relations/default.aspx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6" workbookViewId="0">
      <selection activeCell="B20" sqref="B20"/>
    </sheetView>
  </sheetViews>
  <sheetFormatPr defaultColWidth="9" defaultRowHeight="14.5"/>
  <cols>
    <col min="1" max="1" width="59" customWidth="1"/>
    <col min="2" max="3" width="11.54296875" customWidth="1"/>
    <col min="4" max="4" width="11.6328125" customWidth="1"/>
  </cols>
  <sheetData>
    <row r="1" spans="1:10" ht="60" customHeight="1">
      <c r="A1" s="1" t="s">
        <v>21</v>
      </c>
      <c r="B1" s="10" t="s">
        <v>22</v>
      </c>
      <c r="C1" s="10"/>
      <c r="D1" s="10"/>
      <c r="E1" s="10"/>
      <c r="F1" s="10"/>
      <c r="G1" s="10"/>
      <c r="H1" s="10"/>
      <c r="I1" s="10"/>
      <c r="J1" s="10"/>
    </row>
    <row r="2" spans="1:10">
      <c r="A2" s="26" t="s">
        <v>23</v>
      </c>
      <c r="B2" s="26"/>
      <c r="C2" s="26"/>
      <c r="D2" s="26"/>
    </row>
    <row r="3" spans="1:10">
      <c r="B3" s="25" t="s">
        <v>24</v>
      </c>
      <c r="C3" s="25"/>
      <c r="D3" s="25"/>
    </row>
    <row r="4" spans="1:10">
      <c r="B4" s="4">
        <v>2022</v>
      </c>
      <c r="C4" s="4">
        <v>2021</v>
      </c>
      <c r="D4" s="4">
        <v>2020</v>
      </c>
    </row>
    <row r="5" spans="1:10">
      <c r="A5" t="s">
        <v>25</v>
      </c>
    </row>
    <row r="6" spans="1:10">
      <c r="A6" s="6" t="s">
        <v>26</v>
      </c>
      <c r="B6" s="11">
        <v>316199</v>
      </c>
      <c r="C6" s="11">
        <v>297392</v>
      </c>
      <c r="D6" s="11">
        <v>220747</v>
      </c>
    </row>
    <row r="7" spans="1:10">
      <c r="A7" s="6" t="s">
        <v>27</v>
      </c>
      <c r="B7" s="11">
        <v>78129</v>
      </c>
      <c r="C7" s="11">
        <v>68425</v>
      </c>
      <c r="D7" s="11">
        <v>53768</v>
      </c>
    </row>
    <row r="8" spans="1:10">
      <c r="A8" s="12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29</v>
      </c>
      <c r="B9" s="11"/>
      <c r="C9" s="11"/>
      <c r="D9" s="11"/>
    </row>
    <row r="10" spans="1:10">
      <c r="A10" s="6" t="s">
        <v>26</v>
      </c>
      <c r="B10" s="11">
        <v>201471</v>
      </c>
      <c r="C10" s="11">
        <v>192266</v>
      </c>
      <c r="D10" s="11">
        <v>151286</v>
      </c>
    </row>
    <row r="11" spans="1:10">
      <c r="A11" s="6" t="s">
        <v>27</v>
      </c>
      <c r="B11" s="11">
        <v>22075</v>
      </c>
      <c r="C11" s="11">
        <v>20715</v>
      </c>
      <c r="D11" s="11">
        <v>18273</v>
      </c>
    </row>
    <row r="12" spans="1:10">
      <c r="A12" s="12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12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32</v>
      </c>
      <c r="B14" s="11"/>
      <c r="C14" s="11"/>
      <c r="D14" s="11"/>
    </row>
    <row r="15" spans="1:10">
      <c r="A15" s="6" t="s">
        <v>33</v>
      </c>
      <c r="B15" s="11">
        <v>26251</v>
      </c>
      <c r="C15" s="11">
        <v>21914</v>
      </c>
      <c r="D15" s="11">
        <v>18752</v>
      </c>
    </row>
    <row r="16" spans="1:10">
      <c r="A16" s="6" t="s">
        <v>34</v>
      </c>
      <c r="B16" s="11">
        <v>25094</v>
      </c>
      <c r="C16" s="11">
        <v>21973</v>
      </c>
      <c r="D16" s="11">
        <v>19916</v>
      </c>
    </row>
    <row r="17" spans="1:4">
      <c r="A17" s="12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4" customFormat="1">
      <c r="A18" s="12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36</v>
      </c>
      <c r="B19" s="11">
        <v>-334</v>
      </c>
      <c r="C19" s="11">
        <v>258</v>
      </c>
      <c r="D19" s="11">
        <v>803</v>
      </c>
    </row>
    <row r="20" spans="1:4">
      <c r="A20" s="12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38</v>
      </c>
      <c r="B21" s="11">
        <v>19300</v>
      </c>
      <c r="C21" s="11">
        <v>14527</v>
      </c>
      <c r="D21" s="11">
        <v>9680</v>
      </c>
    </row>
    <row r="22" spans="1:4">
      <c r="A22" s="14" t="s">
        <v>39</v>
      </c>
      <c r="B22" s="15">
        <f>+B20-B21</f>
        <v>99803</v>
      </c>
      <c r="C22" s="15">
        <f t="shared" ref="C22:D22" si="7">+C20-C21</f>
        <v>94680</v>
      </c>
      <c r="D22" s="15">
        <f t="shared" si="7"/>
        <v>57411</v>
      </c>
    </row>
    <row r="23" spans="1:4">
      <c r="A23" t="s">
        <v>40</v>
      </c>
    </row>
    <row r="24" spans="1:4">
      <c r="A24" s="6" t="s">
        <v>41</v>
      </c>
      <c r="B24" s="16">
        <v>6.15</v>
      </c>
      <c r="C24" s="16">
        <v>5.67</v>
      </c>
      <c r="D24" s="16">
        <v>3.31</v>
      </c>
    </row>
    <row r="25" spans="1:4">
      <c r="A25" s="6" t="s">
        <v>42</v>
      </c>
      <c r="B25" s="16">
        <v>6.11</v>
      </c>
      <c r="C25" s="16">
        <v>5.61</v>
      </c>
      <c r="D25" s="16">
        <v>3.28</v>
      </c>
    </row>
    <row r="26" spans="1:4">
      <c r="A26" t="s">
        <v>43</v>
      </c>
    </row>
    <row r="27" spans="1:4">
      <c r="A27" s="6" t="s">
        <v>41</v>
      </c>
      <c r="B27" s="17">
        <v>16215963</v>
      </c>
      <c r="C27" s="17">
        <v>16701272</v>
      </c>
      <c r="D27" s="17">
        <v>17352119</v>
      </c>
    </row>
    <row r="28" spans="1:4">
      <c r="A28" s="6" t="s">
        <v>42</v>
      </c>
      <c r="B28" s="17">
        <v>16325819</v>
      </c>
      <c r="C28" s="17">
        <v>16864919</v>
      </c>
      <c r="D28" s="17">
        <v>17528214</v>
      </c>
    </row>
    <row r="31" spans="1:4">
      <c r="A31" s="26" t="s">
        <v>44</v>
      </c>
      <c r="B31" s="26"/>
      <c r="C31" s="26"/>
      <c r="D31" s="26"/>
    </row>
    <row r="32" spans="1:4">
      <c r="B32" s="25" t="s">
        <v>45</v>
      </c>
      <c r="C32" s="25"/>
      <c r="D32" s="25"/>
    </row>
    <row r="33" spans="1:4">
      <c r="B33" s="4">
        <f>+B4</f>
        <v>2022</v>
      </c>
      <c r="C33" s="4">
        <f t="shared" ref="C33:D33" si="8">+C4</f>
        <v>2021</v>
      </c>
      <c r="D33" s="4">
        <f t="shared" si="8"/>
        <v>2020</v>
      </c>
    </row>
    <row r="35" spans="1:4">
      <c r="A35" t="s">
        <v>46</v>
      </c>
    </row>
    <row r="36" spans="1:4">
      <c r="A36" s="6" t="s">
        <v>47</v>
      </c>
      <c r="B36" s="11">
        <v>23646</v>
      </c>
      <c r="C36" s="11">
        <v>34940</v>
      </c>
      <c r="D36" s="11">
        <v>38016</v>
      </c>
    </row>
    <row r="37" spans="1:4">
      <c r="A37" s="6" t="s">
        <v>48</v>
      </c>
      <c r="B37" s="11">
        <v>24658</v>
      </c>
      <c r="C37" s="11">
        <v>27699</v>
      </c>
      <c r="D37" s="11">
        <v>52927</v>
      </c>
    </row>
    <row r="38" spans="1:4">
      <c r="A38" s="6" t="s">
        <v>49</v>
      </c>
      <c r="B38" s="11">
        <v>28184</v>
      </c>
      <c r="C38" s="11">
        <v>26278</v>
      </c>
      <c r="D38" s="11">
        <v>16120</v>
      </c>
    </row>
    <row r="39" spans="1:4">
      <c r="A39" s="6" t="s">
        <v>50</v>
      </c>
      <c r="B39" s="11">
        <v>4946</v>
      </c>
      <c r="C39" s="11">
        <v>6580</v>
      </c>
      <c r="D39" s="11">
        <v>4061</v>
      </c>
    </row>
    <row r="40" spans="1:4">
      <c r="A40" s="6" t="s">
        <v>51</v>
      </c>
      <c r="B40" s="11">
        <v>32748</v>
      </c>
      <c r="C40" s="11">
        <v>25228</v>
      </c>
      <c r="D40" s="11">
        <v>21325</v>
      </c>
    </row>
    <row r="41" spans="1:4">
      <c r="A41" s="6" t="s">
        <v>52</v>
      </c>
      <c r="B41" s="11">
        <v>21223</v>
      </c>
      <c r="C41" s="11">
        <v>14111</v>
      </c>
      <c r="D41" s="11">
        <v>11264</v>
      </c>
    </row>
    <row r="42" spans="1:4">
      <c r="A42" s="12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54</v>
      </c>
      <c r="B43" s="11"/>
      <c r="C43" s="11"/>
      <c r="D43" s="11"/>
    </row>
    <row r="44" spans="1:4">
      <c r="A44" s="6" t="s">
        <v>48</v>
      </c>
      <c r="B44" s="11">
        <v>120805</v>
      </c>
      <c r="C44" s="11">
        <v>127877</v>
      </c>
      <c r="D44" s="11">
        <v>100887</v>
      </c>
    </row>
    <row r="45" spans="1:4">
      <c r="A45" s="6" t="s">
        <v>55</v>
      </c>
      <c r="B45" s="11">
        <v>42117</v>
      </c>
      <c r="C45" s="11">
        <v>39440</v>
      </c>
      <c r="D45" s="11">
        <v>36766</v>
      </c>
    </row>
    <row r="46" spans="1:4">
      <c r="A46" s="6" t="s">
        <v>56</v>
      </c>
      <c r="B46" s="11">
        <v>54428</v>
      </c>
      <c r="C46" s="11">
        <v>48849</v>
      </c>
      <c r="D46" s="11">
        <v>42522</v>
      </c>
    </row>
    <row r="47" spans="1:4">
      <c r="A47" s="12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>
      <c r="A48" s="14" t="s">
        <v>58</v>
      </c>
      <c r="B48" s="15">
        <f>+B42+B47</f>
        <v>352755</v>
      </c>
      <c r="C48" s="15">
        <f t="shared" ref="C48:D48" si="11">+C42+C47</f>
        <v>351002</v>
      </c>
      <c r="D48" s="15">
        <f t="shared" si="11"/>
        <v>323888</v>
      </c>
    </row>
    <row r="50" spans="1:4">
      <c r="A50" t="s">
        <v>59</v>
      </c>
    </row>
    <row r="51" spans="1:4">
      <c r="A51" s="6" t="s">
        <v>60</v>
      </c>
      <c r="B51" s="11">
        <v>64115</v>
      </c>
      <c r="C51" s="11">
        <v>54763</v>
      </c>
      <c r="D51" s="11">
        <v>42296</v>
      </c>
    </row>
    <row r="52" spans="1:4">
      <c r="A52" s="6" t="s">
        <v>61</v>
      </c>
      <c r="B52" s="11">
        <v>60845</v>
      </c>
      <c r="C52" s="11">
        <v>47493</v>
      </c>
      <c r="D52" s="11">
        <v>42684</v>
      </c>
    </row>
    <row r="53" spans="1:4">
      <c r="A53" s="6" t="s">
        <v>62</v>
      </c>
      <c r="B53" s="11">
        <v>7912</v>
      </c>
      <c r="C53" s="11">
        <v>7612</v>
      </c>
      <c r="D53" s="11">
        <v>6643</v>
      </c>
    </row>
    <row r="54" spans="1:4">
      <c r="A54" s="6" t="s">
        <v>63</v>
      </c>
      <c r="B54" s="11">
        <v>9982</v>
      </c>
      <c r="C54" s="11">
        <v>6000</v>
      </c>
      <c r="D54" s="11">
        <v>4996</v>
      </c>
    </row>
    <row r="55" spans="1:4">
      <c r="A55" s="6" t="s">
        <v>64</v>
      </c>
      <c r="B55" s="11">
        <v>11128</v>
      </c>
      <c r="C55" s="11">
        <v>9613</v>
      </c>
      <c r="D55" s="11">
        <v>8773</v>
      </c>
    </row>
    <row r="56" spans="1:4">
      <c r="A56" s="12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66</v>
      </c>
      <c r="B57" s="11"/>
      <c r="C57" s="11"/>
      <c r="D57" s="11"/>
    </row>
    <row r="58" spans="1:4">
      <c r="A58" s="6" t="s">
        <v>62</v>
      </c>
      <c r="B58" s="11"/>
      <c r="C58" s="11"/>
      <c r="D58" s="11"/>
    </row>
    <row r="59" spans="1:4">
      <c r="A59" s="6" t="s">
        <v>64</v>
      </c>
      <c r="B59" s="11">
        <v>98959</v>
      </c>
      <c r="C59" s="11">
        <v>109106</v>
      </c>
      <c r="D59" s="11">
        <v>98667</v>
      </c>
    </row>
    <row r="60" spans="1:4">
      <c r="A60" s="6" t="s">
        <v>67</v>
      </c>
      <c r="B60" s="11">
        <v>49142</v>
      </c>
      <c r="C60" s="11">
        <v>53325</v>
      </c>
      <c r="D60" s="11">
        <v>54490</v>
      </c>
    </row>
    <row r="61" spans="1:4">
      <c r="A61" s="18" t="s">
        <v>68</v>
      </c>
      <c r="B61" s="19">
        <f>+B59+B60</f>
        <v>148101</v>
      </c>
      <c r="C61" s="19">
        <f t="shared" ref="C61:D61" si="13">+C59+C60</f>
        <v>162431</v>
      </c>
      <c r="D61" s="19">
        <f t="shared" si="13"/>
        <v>153157</v>
      </c>
    </row>
    <row r="62" spans="1:4">
      <c r="A62" s="12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1"/>
      <c r="C63" s="11"/>
      <c r="D63" s="11"/>
    </row>
    <row r="64" spans="1:4">
      <c r="A64" t="s">
        <v>70</v>
      </c>
      <c r="B64" s="11"/>
      <c r="C64" s="11"/>
      <c r="D64" s="11"/>
    </row>
    <row r="65" spans="1:4">
      <c r="A65" s="6" t="s">
        <v>71</v>
      </c>
      <c r="B65" s="11">
        <v>64849</v>
      </c>
      <c r="C65" s="11">
        <v>57365</v>
      </c>
      <c r="D65" s="11">
        <v>50779</v>
      </c>
    </row>
    <row r="66" spans="1:4">
      <c r="A66" s="6" t="s">
        <v>72</v>
      </c>
      <c r="B66" s="11">
        <v>-3068</v>
      </c>
      <c r="C66" s="11">
        <v>5562</v>
      </c>
      <c r="D66" s="11">
        <v>14966</v>
      </c>
    </row>
    <row r="67" spans="1:4">
      <c r="A67" s="6" t="s">
        <v>73</v>
      </c>
      <c r="B67" s="11">
        <v>-11109</v>
      </c>
      <c r="C67" s="11">
        <v>163</v>
      </c>
      <c r="D67" s="11">
        <v>-406</v>
      </c>
    </row>
    <row r="68" spans="1:4">
      <c r="A68" s="12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>
      <c r="A69" s="14" t="s">
        <v>75</v>
      </c>
      <c r="B69" s="15">
        <f>+B68+B62</f>
        <v>352755</v>
      </c>
      <c r="C69" s="15">
        <f t="shared" ref="C69:D69" si="16">+C68+C62</f>
        <v>351002</v>
      </c>
      <c r="D69" s="15">
        <f t="shared" si="16"/>
        <v>323888</v>
      </c>
    </row>
    <row r="71" spans="1:4">
      <c r="A71" s="26" t="s">
        <v>76</v>
      </c>
      <c r="B71" s="26"/>
      <c r="C71" s="26"/>
      <c r="D71" s="26"/>
    </row>
    <row r="72" spans="1:4">
      <c r="B72" s="25" t="s">
        <v>24</v>
      </c>
      <c r="C72" s="25"/>
      <c r="D72" s="25"/>
    </row>
    <row r="73" spans="1:4">
      <c r="B73" s="4">
        <f>+B33</f>
        <v>2022</v>
      </c>
      <c r="C73" s="4">
        <f t="shared" ref="C73:D73" si="17">+C33</f>
        <v>2021</v>
      </c>
      <c r="D73" s="4">
        <f t="shared" si="17"/>
        <v>2020</v>
      </c>
    </row>
    <row r="75" spans="1:4">
      <c r="A75" s="4" t="s">
        <v>77</v>
      </c>
      <c r="B75" s="20"/>
      <c r="C75" s="20"/>
      <c r="D75" s="20"/>
    </row>
    <row r="76" spans="1:4">
      <c r="A76" t="s">
        <v>78</v>
      </c>
      <c r="B76" s="11">
        <f>+B22</f>
        <v>99803</v>
      </c>
      <c r="C76" s="11">
        <f t="shared" ref="C76:D76" si="18">+C22</f>
        <v>94680</v>
      </c>
      <c r="D76" s="11">
        <f t="shared" si="18"/>
        <v>57411</v>
      </c>
    </row>
    <row r="77" spans="1:4">
      <c r="A77" s="21" t="s">
        <v>39</v>
      </c>
      <c r="B77" s="20"/>
      <c r="C77" s="20"/>
      <c r="D77" s="20"/>
    </row>
    <row r="78" spans="1:4">
      <c r="A78" s="6" t="s">
        <v>79</v>
      </c>
      <c r="B78" s="11"/>
      <c r="C78" s="11"/>
      <c r="D78" s="11"/>
    </row>
    <row r="79" spans="1:4">
      <c r="A79" s="8" t="s">
        <v>80</v>
      </c>
      <c r="B79" s="11">
        <v>11104</v>
      </c>
      <c r="C79" s="11">
        <v>11284</v>
      </c>
      <c r="D79" s="11">
        <v>11056</v>
      </c>
    </row>
    <row r="80" spans="1:4">
      <c r="A80" s="8" t="s">
        <v>81</v>
      </c>
      <c r="B80" s="11">
        <v>9038</v>
      </c>
      <c r="C80" s="11">
        <v>7906</v>
      </c>
      <c r="D80" s="11">
        <v>6829</v>
      </c>
    </row>
    <row r="81" spans="1:4">
      <c r="A81" s="8" t="s">
        <v>82</v>
      </c>
      <c r="B81" s="11">
        <v>895</v>
      </c>
      <c r="C81" s="11">
        <v>-4774</v>
      </c>
      <c r="D81" s="11">
        <v>-215</v>
      </c>
    </row>
    <row r="82" spans="1:4">
      <c r="A82" s="8" t="s">
        <v>83</v>
      </c>
      <c r="B82" s="11">
        <v>111</v>
      </c>
      <c r="C82" s="11">
        <v>-147</v>
      </c>
      <c r="D82" s="11">
        <v>-97</v>
      </c>
    </row>
    <row r="83" spans="1:4">
      <c r="A83" t="s">
        <v>84</v>
      </c>
      <c r="B83" s="11"/>
      <c r="C83" s="11"/>
      <c r="D83" s="11"/>
    </row>
    <row r="84" spans="1:4">
      <c r="A84" s="6" t="s">
        <v>49</v>
      </c>
      <c r="B84" s="11">
        <v>-1823</v>
      </c>
      <c r="C84" s="11">
        <v>-10125</v>
      </c>
      <c r="D84" s="11">
        <v>6917</v>
      </c>
    </row>
    <row r="85" spans="1:4">
      <c r="A85" s="6" t="s">
        <v>50</v>
      </c>
      <c r="B85" s="11">
        <v>1484</v>
      </c>
      <c r="C85" s="11">
        <v>-2642</v>
      </c>
      <c r="D85" s="11">
        <v>-127</v>
      </c>
    </row>
    <row r="86" spans="1:4">
      <c r="A86" s="6" t="s">
        <v>51</v>
      </c>
      <c r="B86" s="11">
        <v>-7520</v>
      </c>
      <c r="C86" s="11">
        <v>-3903</v>
      </c>
      <c r="D86" s="11">
        <v>1553</v>
      </c>
    </row>
    <row r="87" spans="1:4">
      <c r="A87" s="6" t="s">
        <v>85</v>
      </c>
      <c r="B87" s="11">
        <v>-6499</v>
      </c>
      <c r="C87" s="11">
        <v>-8042</v>
      </c>
      <c r="D87" s="11">
        <v>-9588</v>
      </c>
    </row>
    <row r="88" spans="1:4">
      <c r="A88" s="6" t="s">
        <v>60</v>
      </c>
      <c r="B88" s="11">
        <v>9448</v>
      </c>
      <c r="C88" s="11">
        <v>12326</v>
      </c>
      <c r="D88" s="11">
        <v>-4062</v>
      </c>
    </row>
    <row r="89" spans="1:4">
      <c r="A89" s="6" t="s">
        <v>62</v>
      </c>
      <c r="B89" s="11">
        <v>478</v>
      </c>
      <c r="C89" s="11">
        <v>1676</v>
      </c>
      <c r="D89" s="11">
        <v>2081</v>
      </c>
    </row>
    <row r="90" spans="1:4">
      <c r="A90" s="6" t="s">
        <v>86</v>
      </c>
      <c r="B90" s="11">
        <v>5632</v>
      </c>
      <c r="C90" s="11">
        <v>5799</v>
      </c>
      <c r="D90" s="11">
        <v>8916</v>
      </c>
    </row>
    <row r="91" spans="1:4">
      <c r="A91" s="12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4" t="s">
        <v>88</v>
      </c>
      <c r="B92" s="11"/>
      <c r="C92" s="11"/>
      <c r="D92" s="11"/>
    </row>
    <row r="93" spans="1:4">
      <c r="A93" s="6" t="s">
        <v>89</v>
      </c>
      <c r="B93" s="11">
        <v>-76923</v>
      </c>
      <c r="C93" s="11">
        <v>-109558</v>
      </c>
      <c r="D93" s="11">
        <v>-114938</v>
      </c>
    </row>
    <row r="94" spans="1:4">
      <c r="A94" s="6" t="s">
        <v>90</v>
      </c>
      <c r="B94" s="11">
        <v>29917</v>
      </c>
      <c r="C94" s="11">
        <v>59023</v>
      </c>
      <c r="D94" s="11">
        <v>69918</v>
      </c>
    </row>
    <row r="95" spans="1:4">
      <c r="A95" s="6" t="s">
        <v>91</v>
      </c>
      <c r="B95" s="11">
        <v>37446</v>
      </c>
      <c r="C95" s="11">
        <v>47460</v>
      </c>
      <c r="D95" s="11">
        <v>50473</v>
      </c>
    </row>
    <row r="96" spans="1:4">
      <c r="A96" s="6" t="s">
        <v>92</v>
      </c>
      <c r="B96" s="11">
        <v>-10708</v>
      </c>
      <c r="C96" s="11">
        <v>-11085</v>
      </c>
      <c r="D96" s="11">
        <v>-7309</v>
      </c>
    </row>
    <row r="97" spans="1:4">
      <c r="A97" s="6" t="s">
        <v>93</v>
      </c>
      <c r="B97" s="11">
        <v>-306</v>
      </c>
      <c r="C97" s="11">
        <v>-33</v>
      </c>
      <c r="D97" s="11">
        <v>-1524</v>
      </c>
    </row>
    <row r="98" spans="1:4">
      <c r="A98" s="6" t="s">
        <v>83</v>
      </c>
      <c r="B98" s="11">
        <v>-1780</v>
      </c>
      <c r="C98" s="11">
        <v>-352</v>
      </c>
      <c r="D98" s="11">
        <v>-909</v>
      </c>
    </row>
    <row r="99" spans="1:4">
      <c r="A99" s="12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4" t="s">
        <v>95</v>
      </c>
      <c r="B100" s="11"/>
      <c r="C100" s="11"/>
      <c r="D100" s="11"/>
    </row>
    <row r="101" spans="1:4">
      <c r="A101" s="6" t="s">
        <v>96</v>
      </c>
      <c r="B101" s="11">
        <v>-6223</v>
      </c>
      <c r="C101" s="11">
        <v>-6556</v>
      </c>
      <c r="D101" s="11">
        <v>-3634</v>
      </c>
    </row>
    <row r="102" spans="1:4">
      <c r="A102" s="6" t="s">
        <v>97</v>
      </c>
      <c r="B102" s="11">
        <v>-14841</v>
      </c>
      <c r="C102" s="11">
        <v>-14467</v>
      </c>
      <c r="D102" s="11">
        <v>-14081</v>
      </c>
    </row>
    <row r="103" spans="1:4">
      <c r="A103" s="6" t="s">
        <v>98</v>
      </c>
      <c r="B103" s="11">
        <v>-89402</v>
      </c>
      <c r="C103" s="11">
        <v>-85971</v>
      </c>
      <c r="D103" s="11">
        <v>-72358</v>
      </c>
    </row>
    <row r="104" spans="1:4">
      <c r="A104" s="6" t="s">
        <v>99</v>
      </c>
      <c r="B104" s="11">
        <v>5465</v>
      </c>
      <c r="C104" s="11">
        <v>20393</v>
      </c>
      <c r="D104" s="11">
        <v>16091</v>
      </c>
    </row>
    <row r="105" spans="1:4">
      <c r="A105" s="6" t="s">
        <v>100</v>
      </c>
      <c r="B105" s="11">
        <v>-9543</v>
      </c>
      <c r="C105" s="11">
        <v>-8750</v>
      </c>
      <c r="D105" s="11">
        <v>-12629</v>
      </c>
    </row>
    <row r="106" spans="1:4">
      <c r="A106" s="6" t="s">
        <v>101</v>
      </c>
      <c r="B106" s="11">
        <v>3955</v>
      </c>
      <c r="C106" s="11">
        <v>1022</v>
      </c>
      <c r="D106" s="11">
        <v>-963</v>
      </c>
    </row>
    <row r="107" spans="1:4">
      <c r="A107" s="6" t="s">
        <v>83</v>
      </c>
      <c r="B107" s="11">
        <v>-160</v>
      </c>
      <c r="C107" s="11">
        <v>976</v>
      </c>
      <c r="D107" s="11">
        <v>754</v>
      </c>
    </row>
    <row r="108" spans="1:4">
      <c r="A108" s="12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12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>
      <c r="A110" s="14" t="s">
        <v>104</v>
      </c>
      <c r="B110" s="15">
        <v>24977</v>
      </c>
      <c r="C110" s="15">
        <v>35929</v>
      </c>
      <c r="D110" s="15">
        <v>39789</v>
      </c>
    </row>
    <row r="111" spans="1:4">
      <c r="B111" s="11"/>
      <c r="C111" s="11"/>
      <c r="D111" s="11"/>
    </row>
    <row r="112" spans="1:4">
      <c r="A112" t="s">
        <v>105</v>
      </c>
      <c r="B112" s="11"/>
      <c r="C112" s="11"/>
      <c r="D112" s="11"/>
    </row>
    <row r="113" spans="1:4">
      <c r="A113" t="s">
        <v>106</v>
      </c>
      <c r="B113" s="11">
        <v>19573</v>
      </c>
      <c r="C113" s="11">
        <v>25385</v>
      </c>
      <c r="D113" s="11">
        <v>9501</v>
      </c>
    </row>
    <row r="114" spans="1:4">
      <c r="A114" t="s">
        <v>107</v>
      </c>
      <c r="B114" s="11">
        <v>2865</v>
      </c>
      <c r="C114" s="11">
        <v>2687</v>
      </c>
      <c r="D114" s="11">
        <v>3002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15" workbookViewId="0">
      <selection activeCell="C29" sqref="C29"/>
    </sheetView>
  </sheetViews>
  <sheetFormatPr defaultColWidth="9" defaultRowHeight="14.5"/>
  <cols>
    <col min="1" max="1" width="4.6328125" customWidth="1"/>
    <col min="2" max="2" width="44.90625" customWidth="1"/>
    <col min="3" max="3" width="11.54296875"/>
  </cols>
  <sheetData>
    <row r="1" spans="1:10" ht="60" customHeight="1">
      <c r="A1" s="1"/>
      <c r="B1" s="2" t="s">
        <v>21</v>
      </c>
      <c r="C1" s="3"/>
      <c r="D1" s="3"/>
      <c r="E1" s="3"/>
      <c r="F1" s="3"/>
      <c r="G1" s="3"/>
      <c r="H1" s="3"/>
      <c r="I1" s="3"/>
      <c r="J1" s="3"/>
    </row>
    <row r="2" spans="1:10">
      <c r="C2" s="25" t="s">
        <v>24</v>
      </c>
      <c r="D2" s="25"/>
      <c r="E2" s="25"/>
    </row>
    <row r="3" spans="1:10">
      <c r="C3" s="4">
        <f>+'Financial Statements'!B4</f>
        <v>2022</v>
      </c>
      <c r="D3" s="4">
        <f>+'Financial Statements'!C4</f>
        <v>2021</v>
      </c>
      <c r="E3" s="4">
        <f>+'Financial Statements'!D4</f>
        <v>2020</v>
      </c>
    </row>
    <row r="4" spans="1:10">
      <c r="A4" s="5">
        <v>1</v>
      </c>
      <c r="B4" s="4" t="s">
        <v>108</v>
      </c>
    </row>
    <row r="5" spans="1:10">
      <c r="A5" s="5">
        <f>+A4+0.1</f>
        <v>1.1000000000000001</v>
      </c>
      <c r="B5" s="6" t="s">
        <v>109</v>
      </c>
      <c r="C5" s="7">
        <f>('Financial Statements'!B42/'Financial Statements'!B56)*100</f>
        <v>87.935602862672297</v>
      </c>
      <c r="D5" s="7">
        <f>('Financial Statements'!C42/'Financial Statements'!C56)*100</f>
        <v>107.45531195958</v>
      </c>
      <c r="E5" s="7">
        <f>('Financial Statements'!D42/'Financial Statements'!D56)*100</f>
        <v>136.360444815546</v>
      </c>
    </row>
    <row r="6" spans="1:10">
      <c r="A6" s="5">
        <f t="shared" ref="A6:A13" si="0">+A5+0.1</f>
        <v>1.2</v>
      </c>
      <c r="B6" s="6" t="s">
        <v>110</v>
      </c>
      <c r="C6" s="7">
        <f>(('Financial Statements'!B42-'Financial Statements'!B39)/'Financial Statements'!B56)*100</f>
        <v>84.723539114961497</v>
      </c>
      <c r="D6" s="7">
        <f>(('Financial Statements'!C42-'Financial Statements'!C39)/'Financial Statements'!C56)*100</f>
        <v>102.211490185765</v>
      </c>
      <c r="E6" s="7">
        <f>(('Financial Statements'!D42-'Financial Statements'!D39)/'Financial Statements'!D56)*100</f>
        <v>132.50721117352401</v>
      </c>
    </row>
    <row r="7" spans="1:10">
      <c r="A7" s="5">
        <f t="shared" si="0"/>
        <v>1.3</v>
      </c>
      <c r="B7" s="6" t="s">
        <v>111</v>
      </c>
      <c r="C7" s="7">
        <f>('Financial Statements'!B36/'Financial Statements'!B56)*100</f>
        <v>15.356340351469701</v>
      </c>
      <c r="D7" s="7">
        <f>('Financial Statements'!C36/'Financial Statements'!C56)*100</f>
        <v>27.844853005634299</v>
      </c>
      <c r="E7" s="7">
        <f>('Financial Statements'!D36/'Financial Statements'!D56)*100</f>
        <v>36.071049035980003</v>
      </c>
    </row>
    <row r="8" spans="1:10">
      <c r="A8" s="5">
        <f t="shared" si="0"/>
        <v>1.4</v>
      </c>
      <c r="B8" s="6" t="s">
        <v>112</v>
      </c>
      <c r="C8" s="7">
        <f>'Financial Statements'!B42/'Financial Statements'!B17</f>
        <v>2.6371603856266401</v>
      </c>
      <c r="D8" s="7">
        <f>'Financial Statements'!C42/'Financial Statements'!C17</f>
        <v>3.0723448857292599</v>
      </c>
      <c r="E8" s="7">
        <f>'Financial Statements'!D42/'Financial Statements'!D17</f>
        <v>3.7165873590565801</v>
      </c>
    </row>
    <row r="9" spans="1:10">
      <c r="A9" s="5">
        <f t="shared" si="0"/>
        <v>1.5</v>
      </c>
      <c r="B9" s="6" t="s">
        <v>113</v>
      </c>
      <c r="C9" s="7">
        <f>('Financial Statements'!B39/('Financial Statements'!B8)*365)</f>
        <v>4.57814306871437</v>
      </c>
      <c r="D9" s="7">
        <f>('Financial Statements'!C39/('Financial Statements'!C8)*365)</f>
        <v>6.5653045101785903</v>
      </c>
      <c r="E9" s="7">
        <f>('Financial Statements'!D39/('Financial Statements'!D8)*365)</f>
        <v>5.3995774365699498</v>
      </c>
    </row>
    <row r="10" spans="1:10">
      <c r="A10" s="5">
        <f t="shared" si="0"/>
        <v>1.6</v>
      </c>
      <c r="B10" s="6" t="s">
        <v>114</v>
      </c>
      <c r="C10" s="7">
        <f>('Financial Statements'!B51/('Financial Statements'!B12/365))</f>
        <v>104.685277303105</v>
      </c>
      <c r="D10" s="7">
        <f>('Financial Statements'!C51/('Financial Statements'!C12/365))</f>
        <v>93.851071222315596</v>
      </c>
      <c r="E10" s="7">
        <f>('Financial Statements'!D51/('Financial Statements'!D12/365))</f>
        <v>91.048189715674198</v>
      </c>
    </row>
    <row r="11" spans="1:10">
      <c r="A11" s="5">
        <f t="shared" si="0"/>
        <v>1.7</v>
      </c>
      <c r="B11" s="6" t="s">
        <v>115</v>
      </c>
      <c r="C11" s="7">
        <f>'Financial Statements'!B38/'Financial Statements'!B8*365</f>
        <v>26.087825363656599</v>
      </c>
      <c r="D11" s="7">
        <f>'Financial Statements'!C38/'Financial Statements'!C8*365</f>
        <v>26.2193118417132</v>
      </c>
      <c r="E11" s="7">
        <f>'Financial Statements'!D38/'Financial Statements'!D8*365</f>
        <v>21.433437152796699</v>
      </c>
    </row>
    <row r="12" spans="1:10">
      <c r="A12" s="5">
        <f t="shared" si="0"/>
        <v>1.8</v>
      </c>
      <c r="B12" s="6" t="s">
        <v>116</v>
      </c>
      <c r="C12" t="s">
        <v>117</v>
      </c>
    </row>
    <row r="13" spans="1:10">
      <c r="A13" s="5">
        <f t="shared" si="0"/>
        <v>1.9</v>
      </c>
      <c r="B13" s="6" t="s">
        <v>118</v>
      </c>
      <c r="C13" s="7">
        <f>(('Financial Statements'!B42-'Financial Statements'!B56)/'Financial Statements'!B8)*100</f>
        <v>-4.7110527276784797</v>
      </c>
      <c r="D13" s="7">
        <f>(('Financial Statements'!C42-'Financial Statements'!C56)/'Financial Statements'!C8)*100</f>
        <v>2.5572895737486201</v>
      </c>
      <c r="E13" s="7">
        <f>(('Financial Statements'!D42-'Financial Statements'!D56)/'Financial Statements'!D8)*100</f>
        <v>13.9595286232082</v>
      </c>
    </row>
    <row r="14" spans="1:10">
      <c r="A14" s="5"/>
      <c r="B14" s="8" t="s">
        <v>119</v>
      </c>
      <c r="C14" s="7">
        <f>'Financial Statements'!B42-'Financial Statements'!B56</f>
        <v>-18577</v>
      </c>
      <c r="D14" s="7">
        <f>'Financial Statements'!C42-'Financial Statements'!C56</f>
        <v>9355</v>
      </c>
      <c r="E14" s="7">
        <f>'Financial Statements'!D42-'Financial Statements'!D56</f>
        <v>38321</v>
      </c>
    </row>
    <row r="15" spans="1:10">
      <c r="A15" s="5"/>
    </row>
    <row r="16" spans="1:10">
      <c r="A16" s="5">
        <f>+A4+1</f>
        <v>2</v>
      </c>
      <c r="B16" s="9" t="s">
        <v>120</v>
      </c>
    </row>
    <row r="17" spans="1:5">
      <c r="A17" s="5">
        <f>+A16+0.1</f>
        <v>2.1</v>
      </c>
      <c r="B17" s="6" t="s">
        <v>31</v>
      </c>
      <c r="C17" s="7">
        <f>('Financial Statements'!B13/'Financial Statements'!B8)*100</f>
        <v>43.309630561360102</v>
      </c>
      <c r="D17" s="7">
        <f>('Financial Statements'!C13/'Financial Statements'!C8)*100</f>
        <v>41.7793596251678</v>
      </c>
      <c r="E17" s="7">
        <f>('Financial Statements'!D13/'Financial Statements'!D8)*100</f>
        <v>38.233247727810898</v>
      </c>
    </row>
    <row r="18" spans="1:5">
      <c r="A18" s="5">
        <f>+A17+0.1</f>
        <v>2.2000000000000002</v>
      </c>
      <c r="B18" s="6" t="s">
        <v>121</v>
      </c>
      <c r="C18" s="7">
        <f>('Financial Statements'!B21+'Financial Statements'!B91)/('Financial Statements'!B8+'Financial Statements'!B99)*100</f>
        <v>38.027120175066003</v>
      </c>
      <c r="D18" s="7">
        <f>('Financial Statements'!C21+'Financial Statements'!C91)/('Financial Statements'!C8+'Financial Statements'!C99)*100</f>
        <v>33.753046072559201</v>
      </c>
      <c r="E18" s="7">
        <f>('Financial Statements'!D21+'Financial Statements'!D91)/('Financial Statements'!D8+'Financial Statements'!D99)*100</f>
        <v>33.436456891638798</v>
      </c>
    </row>
    <row r="19" spans="1:5">
      <c r="A19" s="5"/>
      <c r="B19" s="8" t="s">
        <v>122</v>
      </c>
      <c r="C19" s="7"/>
      <c r="D19" s="7"/>
      <c r="E19" s="7"/>
    </row>
    <row r="20" spans="1:5">
      <c r="A20" s="5">
        <f>+A18+0.1</f>
        <v>2.2999999999999998</v>
      </c>
      <c r="B20" s="6" t="s">
        <v>123</v>
      </c>
      <c r="C20" s="7">
        <f>('Financial Statements'!B20/'Financial Statements'!B8)*100</f>
        <v>30.204043334483</v>
      </c>
      <c r="D20" s="7">
        <f>('Financial Statements'!C20/'Financial Statements'!C8)*100</f>
        <v>29.852904594373701</v>
      </c>
      <c r="E20" s="7">
        <f>('Financial Statements'!D20/'Financial Statements'!D8)*100</f>
        <v>24.439830246070301</v>
      </c>
    </row>
    <row r="21" spans="1:5">
      <c r="A21" s="5"/>
      <c r="B21" s="8" t="s">
        <v>124</v>
      </c>
      <c r="C21" s="7">
        <f>'Financial Statements'!B20</f>
        <v>119103</v>
      </c>
      <c r="D21" s="7">
        <f>'Financial Statements'!C20</f>
        <v>109207</v>
      </c>
      <c r="E21" s="7">
        <f>'Financial Statements'!D20</f>
        <v>67091</v>
      </c>
    </row>
    <row r="22" spans="1:5">
      <c r="A22" s="5">
        <f>+A20+0.1</f>
        <v>2.4</v>
      </c>
      <c r="B22" s="6" t="s">
        <v>125</v>
      </c>
      <c r="C22" s="7">
        <f>('Financial Statements'!B22/'Financial Statements'!B8)*100</f>
        <v>25.309640705199701</v>
      </c>
      <c r="D22" s="7">
        <f>('Financial Statements'!C22/'Financial Statements'!C8)*100</f>
        <v>25.881793355694199</v>
      </c>
      <c r="E22" s="7">
        <f>('Financial Statements'!D22/'Financial Statements'!D8)*100</f>
        <v>20.913611278072199</v>
      </c>
    </row>
    <row r="23" spans="1:5">
      <c r="A23" s="5"/>
    </row>
    <row r="24" spans="1:5">
      <c r="A24" s="5">
        <f>+A16+1</f>
        <v>3</v>
      </c>
      <c r="B24" s="4" t="s">
        <v>126</v>
      </c>
    </row>
    <row r="25" spans="1:5">
      <c r="A25" s="5">
        <f>+A24+0.1</f>
        <v>3.1</v>
      </c>
      <c r="B25" s="6" t="s">
        <v>127</v>
      </c>
      <c r="C25" s="7">
        <f>('Financial Statements'!B62/'Financial Statements'!B68)</f>
        <v>5.9615369434796301</v>
      </c>
      <c r="D25" s="7">
        <f>('Financial Statements'!C62/'Financial Statements'!C68)</f>
        <v>4.5635124425424003</v>
      </c>
      <c r="E25" s="7">
        <f>('Financial Statements'!D62/'Financial Statements'!D68)</f>
        <v>3.9570394404566902</v>
      </c>
    </row>
    <row r="26" spans="1:5">
      <c r="A26" s="5">
        <f t="shared" ref="A26:A30" si="1">+A25+0.1</f>
        <v>3.2</v>
      </c>
      <c r="B26" s="6" t="s">
        <v>128</v>
      </c>
      <c r="C26" s="7">
        <f>'Financial Statements'!B62/'Financial Statements'!B48</f>
        <v>0.85635355983614703</v>
      </c>
      <c r="D26" s="7">
        <f>'Financial Statements'!C62/'Financial Statements'!C48</f>
        <v>0.82025743443057297</v>
      </c>
      <c r="E26" s="7">
        <f>'Financial Statements'!D62/'Financial Statements'!D48</f>
        <v>0.79826668477992402</v>
      </c>
    </row>
    <row r="27" spans="1:5">
      <c r="A27" s="5">
        <f t="shared" si="1"/>
        <v>3.3</v>
      </c>
      <c r="B27" s="6" t="s">
        <v>129</v>
      </c>
      <c r="C27">
        <f>'Financial Statements'!B59/'Financial Statements'!B69</f>
        <v>0.28053181386514719</v>
      </c>
      <c r="D27">
        <f>'Financial Statements'!C59/'Financial Statements'!C69</f>
        <v>0.31084153366647482</v>
      </c>
      <c r="E27">
        <f>'Financial Statements'!D59/'Financial Statements'!D69</f>
        <v>0.30463308304105124</v>
      </c>
    </row>
    <row r="28" spans="1:5">
      <c r="A28" s="5">
        <f t="shared" si="1"/>
        <v>3.4</v>
      </c>
      <c r="B28" s="6" t="s">
        <v>130</v>
      </c>
      <c r="C28">
        <f>'Financial Statements'!B91/'Financial Statements'!B114</f>
        <v>42.635602094240838</v>
      </c>
    </row>
    <row r="29" spans="1:5">
      <c r="A29" s="5">
        <f t="shared" si="1"/>
        <v>3.5</v>
      </c>
      <c r="B29" s="6" t="s">
        <v>131</v>
      </c>
      <c r="C29" t="s">
        <v>117</v>
      </c>
    </row>
    <row r="30" spans="1:5">
      <c r="A30" s="5">
        <f t="shared" si="1"/>
        <v>3.6</v>
      </c>
      <c r="B30" s="6" t="s">
        <v>132</v>
      </c>
    </row>
    <row r="31" spans="1:5">
      <c r="A31" s="5"/>
      <c r="B31" s="8" t="s">
        <v>133</v>
      </c>
    </row>
    <row r="32" spans="1:5">
      <c r="A32" s="5"/>
    </row>
    <row r="33" spans="1:2">
      <c r="A33" s="5">
        <f>+A24+1</f>
        <v>4</v>
      </c>
      <c r="B33" s="9" t="s">
        <v>134</v>
      </c>
    </row>
    <row r="34" spans="1:2">
      <c r="A34" s="5">
        <f>+A33+0.1</f>
        <v>4.0999999999999996</v>
      </c>
      <c r="B34" s="6" t="s">
        <v>135</v>
      </c>
    </row>
    <row r="35" spans="1:2">
      <c r="A35" s="5">
        <f t="shared" ref="A35:A37" si="2">+A34+0.1</f>
        <v>4.2</v>
      </c>
      <c r="B35" s="6" t="s">
        <v>136</v>
      </c>
    </row>
    <row r="36" spans="1:2">
      <c r="A36" s="5">
        <f t="shared" si="2"/>
        <v>4.3</v>
      </c>
      <c r="B36" s="6" t="s">
        <v>137</v>
      </c>
    </row>
    <row r="37" spans="1:2">
      <c r="A37" s="5">
        <f t="shared" si="2"/>
        <v>4.4000000000000004</v>
      </c>
      <c r="B37" s="6" t="s">
        <v>138</v>
      </c>
    </row>
    <row r="38" spans="1:2">
      <c r="A38" s="5"/>
    </row>
    <row r="39" spans="1:2">
      <c r="A39" s="5">
        <f>+A33+1</f>
        <v>5</v>
      </c>
      <c r="B39" s="9" t="s">
        <v>139</v>
      </c>
    </row>
    <row r="40" spans="1:2">
      <c r="A40" s="5">
        <f>+A39+0.1</f>
        <v>5.0999999999999996</v>
      </c>
      <c r="B40" s="6" t="s">
        <v>140</v>
      </c>
    </row>
    <row r="41" spans="1:2">
      <c r="A41" s="5">
        <f t="shared" ref="A41:A44" si="3">+A40+0.1</f>
        <v>5.2</v>
      </c>
      <c r="B41" s="8" t="s">
        <v>141</v>
      </c>
    </row>
    <row r="42" spans="1:2">
      <c r="A42" s="5">
        <f t="shared" si="3"/>
        <v>5.3</v>
      </c>
      <c r="B42" s="6" t="s">
        <v>142</v>
      </c>
    </row>
    <row r="43" spans="1:2">
      <c r="A43" s="5">
        <f t="shared" si="3"/>
        <v>5.4</v>
      </c>
      <c r="B43" s="8" t="s">
        <v>143</v>
      </c>
    </row>
    <row r="44" spans="1:2">
      <c r="A44" s="5">
        <f t="shared" si="3"/>
        <v>5.5</v>
      </c>
      <c r="B44" s="6" t="s">
        <v>144</v>
      </c>
    </row>
    <row r="45" spans="1:2">
      <c r="A45" s="5"/>
      <c r="B45" s="8" t="s">
        <v>145</v>
      </c>
    </row>
    <row r="46" spans="1:2">
      <c r="A46" s="5">
        <f>+A44+0.1</f>
        <v>5.6</v>
      </c>
      <c r="B46" s="6" t="s">
        <v>146</v>
      </c>
    </row>
    <row r="47" spans="1:2">
      <c r="A47" s="5">
        <f t="shared" ref="A47:A50" si="4">+A45+0.1</f>
        <v>0.1</v>
      </c>
      <c r="B47" s="6" t="s">
        <v>147</v>
      </c>
    </row>
    <row r="48" spans="1:2">
      <c r="A48" s="5">
        <f t="shared" si="4"/>
        <v>5.7</v>
      </c>
      <c r="B48" s="6" t="s">
        <v>148</v>
      </c>
    </row>
    <row r="49" spans="1:2">
      <c r="A49" s="5">
        <f t="shared" si="4"/>
        <v>0.2</v>
      </c>
      <c r="B49" s="6" t="s">
        <v>138</v>
      </c>
    </row>
    <row r="50" spans="1:2">
      <c r="A50" s="5">
        <f t="shared" si="4"/>
        <v>5.8</v>
      </c>
      <c r="B50" s="6" t="s">
        <v>149</v>
      </c>
    </row>
    <row r="51" spans="1:2">
      <c r="A51" s="5"/>
      <c r="B51" s="8" t="s">
        <v>150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Adeshina Emmanuel</cp:lastModifiedBy>
  <dcterms:created xsi:type="dcterms:W3CDTF">2020-05-18T16:32:00Z</dcterms:created>
  <dcterms:modified xsi:type="dcterms:W3CDTF">2024-12-18T15:22:25Z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B57C12366FA0416692335A0E43011168_13</vt:lpwstr>
  </property>
  <property fmtid="{D5CDD505-2E9C-101B-9397-08002B2CF9AE}" pid="3" name="KSOProductBuildVer">
    <vt:lpwstr>2057-12.2.0.18911</vt:lpwstr>
  </property>
</Properties>
</file>