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</sheets>
  <externalReferences>
    <externalReference r:id="rId7"/>
  </externalReferences>
  <definedNames/>
  <calcPr/>
  <extLst>
    <ext uri="GoogleSheetsCustomDataVersion2">
      <go:sheetsCustomData xmlns:go="http://customooxmlschemas.google.com/" r:id="rId8" roundtripDataChecksum="axhr8oIRHTRSufFHzkHGEZTfCAwQptPnk4PWqdW9l3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ID#AAABhQCEF4I
Dell    (2025-03-27 19:56:22)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L8/ro0QS6o6Z6V34D2dYetd1BwA=="/>
    </ext>
  </extLst>
</comments>
</file>

<file path=xl/sharedStrings.xml><?xml version="1.0" encoding="utf-8"?>
<sst xmlns="http://schemas.openxmlformats.org/spreadsheetml/2006/main" count="261" uniqueCount="154">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</sst>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(&quot;$&quot;* #,##0.00_);_(&quot;$&quot;* \(#,##0.00\);_(&quot;$&quot;* &quot;-&quot;??_);_(@_)"/>
    <numFmt numFmtId="166" formatCode="_(* #,##0.0_);_(* \(#,##0.0\);_(* &quot;-&quot;??_);_(@_)"/>
    <numFmt numFmtId="167" formatCode="0.0%"/>
  </numFmts>
  <fonts count="17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1.0"/>
      <color theme="1"/>
      <name val="Aptos Narrow"/>
    </font>
    <font>
      <b/>
      <sz val="11.0"/>
      <color theme="1"/>
      <name val="Calibri"/>
    </font>
    <font>
      <b/>
      <sz val="11.0"/>
      <color theme="1"/>
      <name val="Aptos Narrow"/>
    </font>
    <font>
      <b/>
      <sz val="11.0"/>
      <color rgb="FFFF0000"/>
      <name val="Calibri"/>
    </font>
    <font>
      <b/>
      <i/>
      <sz val="10.0"/>
      <color theme="1"/>
      <name val="Calibri"/>
    </font>
    <font>
      <b/>
      <i/>
      <color theme="1"/>
      <name val="Aptos Narrow"/>
    </font>
    <font>
      <i/>
      <sz val="10.0"/>
      <color theme="1"/>
      <name val="Calibri"/>
    </font>
    <font>
      <i/>
      <color theme="1"/>
      <name val="Aptos Narrow"/>
    </font>
    <font>
      <i/>
      <sz val="9.0"/>
      <color theme="1"/>
      <name val="Calibri"/>
    </font>
    <font>
      <b/>
      <color theme="1"/>
      <name val="Calibri"/>
      <scheme val="minor"/>
    </font>
    <font>
      <i/>
      <sz val="10.0"/>
      <color rgb="FF00206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5" numFmtId="0" xfId="0" applyFont="1"/>
    <xf borderId="0" fillId="0" fontId="6" numFmtId="164" xfId="0" applyAlignment="1" applyFont="1" applyNumberFormat="1">
      <alignment horizontal="right" vertical="bottom"/>
    </xf>
    <xf borderId="0" fillId="0" fontId="2" numFmtId="164" xfId="0" applyFont="1" applyNumberFormat="1"/>
    <xf borderId="2" fillId="0" fontId="2" numFmtId="0" xfId="0" applyBorder="1" applyFont="1"/>
    <xf borderId="2" fillId="0" fontId="6" numFmtId="164" xfId="0" applyAlignment="1" applyBorder="1" applyFont="1" applyNumberFormat="1">
      <alignment horizontal="right" vertical="bottom"/>
    </xf>
    <xf borderId="2" fillId="0" fontId="2" numFmtId="164" xfId="0" applyBorder="1" applyFont="1" applyNumberFormat="1"/>
    <xf borderId="0" fillId="0" fontId="7" numFmtId="0" xfId="0" applyFont="1"/>
    <xf borderId="0" fillId="0" fontId="8" numFmtId="164" xfId="0" applyAlignment="1" applyFont="1" applyNumberFormat="1">
      <alignment horizontal="right" vertical="bottom"/>
    </xf>
    <xf borderId="0" fillId="0" fontId="7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6" numFmtId="164" xfId="0" applyAlignment="1" applyBorder="1" applyFont="1" applyNumberFormat="1">
      <alignment horizontal="right" vertical="bottom"/>
    </xf>
    <xf borderId="3" fillId="0" fontId="2" numFmtId="164" xfId="0" applyBorder="1" applyFont="1" applyNumberFormat="1"/>
    <xf borderId="3" fillId="0" fontId="7" numFmtId="0" xfId="0" applyBorder="1" applyFont="1"/>
    <xf borderId="3" fillId="0" fontId="7" numFmtId="164" xfId="0" applyBorder="1" applyFont="1" applyNumberFormat="1"/>
    <xf borderId="4" fillId="0" fontId="7" numFmtId="0" xfId="0" applyBorder="1" applyFont="1"/>
    <xf borderId="4" fillId="0" fontId="7" numFmtId="164" xfId="0" applyBorder="1" applyFont="1" applyNumberFormat="1"/>
    <xf borderId="0" fillId="0" fontId="5" numFmtId="165" xfId="0" applyFont="1" applyNumberFormat="1"/>
    <xf borderId="0" fillId="0" fontId="6" numFmtId="166" xfId="0" applyAlignment="1" applyFont="1" applyNumberFormat="1">
      <alignment horizontal="right" vertical="bottom"/>
    </xf>
    <xf borderId="0" fillId="0" fontId="2" numFmtId="3" xfId="0" applyFont="1" applyNumberFormat="1"/>
    <xf borderId="0" fillId="0" fontId="9" numFmtId="0" xfId="0" applyFont="1"/>
    <xf borderId="0" fillId="0" fontId="9" numFmtId="164" xfId="0" applyFont="1" applyNumberFormat="1"/>
    <xf borderId="1" fillId="3" fontId="7" numFmtId="0" xfId="0" applyAlignment="1" applyBorder="1" applyFill="1" applyFont="1">
      <alignment horizontal="center"/>
    </xf>
    <xf borderId="0" fillId="0" fontId="7" numFmtId="0" xfId="0" applyAlignment="1" applyFont="1">
      <alignment horizontal="left"/>
    </xf>
    <xf borderId="0" fillId="0" fontId="6" numFmtId="164" xfId="0" applyAlignment="1" applyFont="1" applyNumberFormat="1">
      <alignment vertical="bottom"/>
    </xf>
    <xf borderId="5" fillId="0" fontId="7" numFmtId="0" xfId="0" applyAlignment="1" applyBorder="1" applyFont="1">
      <alignment horizontal="left"/>
    </xf>
    <xf borderId="5" fillId="0" fontId="7" numFmtId="164" xfId="0" applyBorder="1" applyFont="1" applyNumberFormat="1"/>
    <xf borderId="5" fillId="0" fontId="7" numFmtId="0" xfId="0" applyBorder="1" applyFont="1"/>
    <xf borderId="4" fillId="0" fontId="8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10" numFmtId="0" xfId="0" applyAlignment="1" applyFont="1">
      <alignment horizontal="left"/>
    </xf>
    <xf borderId="0" fillId="0" fontId="11" numFmtId="167" xfId="0" applyAlignment="1" applyFont="1" applyNumberFormat="1">
      <alignment horizontal="right" vertical="bottom"/>
    </xf>
    <xf borderId="0" fillId="0" fontId="10" numFmtId="167" xfId="0" applyFont="1" applyNumberFormat="1"/>
    <xf borderId="0" fillId="0" fontId="12" numFmtId="0" xfId="0" applyAlignment="1" applyFont="1">
      <alignment horizontal="left"/>
    </xf>
    <xf borderId="0" fillId="0" fontId="13" numFmtId="167" xfId="0" applyAlignment="1" applyFont="1" applyNumberFormat="1">
      <alignment horizontal="right" vertical="bottom"/>
    </xf>
    <xf borderId="0" fillId="0" fontId="12" numFmtId="167" xfId="0" applyFont="1" applyNumberFormat="1"/>
    <xf borderId="3" fillId="0" fontId="12" numFmtId="0" xfId="0" applyBorder="1" applyFont="1"/>
    <xf borderId="3" fillId="0" fontId="11" numFmtId="167" xfId="0" applyAlignment="1" applyBorder="1" applyFont="1" applyNumberFormat="1">
      <alignment horizontal="right" vertical="bottom"/>
    </xf>
    <xf borderId="3" fillId="0" fontId="10" numFmtId="167" xfId="0" applyBorder="1" applyFont="1" applyNumberFormat="1"/>
    <xf borderId="4" fillId="0" fontId="10" numFmtId="0" xfId="0" applyBorder="1" applyFont="1"/>
    <xf borderId="4" fillId="0" fontId="11" numFmtId="167" xfId="0" applyAlignment="1" applyBorder="1" applyFont="1" applyNumberFormat="1">
      <alignment horizontal="right" vertical="bottom"/>
    </xf>
    <xf borderId="4" fillId="0" fontId="10" numFmtId="167" xfId="0" applyBorder="1" applyFont="1" applyNumberFormat="1"/>
    <xf borderId="0" fillId="0" fontId="6" numFmtId="0" xfId="0" applyAlignment="1" applyFont="1">
      <alignment vertical="bottom"/>
    </xf>
    <xf borderId="1" fillId="4" fontId="7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14" numFmtId="164" xfId="0" applyAlignment="1" applyFont="1" applyNumberFormat="1">
      <alignment horizontal="left"/>
    </xf>
    <xf borderId="0" fillId="0" fontId="12" numFmtId="167" xfId="0" applyAlignment="1" applyFont="1" applyNumberFormat="1">
      <alignment horizontal="right"/>
    </xf>
    <xf borderId="1" fillId="6" fontId="7" numFmtId="164" xfId="0" applyBorder="1" applyFill="1" applyFont="1" applyNumberFormat="1"/>
    <xf borderId="0" fillId="0" fontId="15" numFmtId="164" xfId="0" applyFont="1" applyNumberFormat="1"/>
    <xf borderId="0" fillId="0" fontId="5" numFmtId="167" xfId="0" applyFont="1" applyNumberFormat="1"/>
    <xf borderId="0" fillId="0" fontId="2" numFmtId="164" xfId="0" applyAlignment="1" applyFont="1" applyNumberFormat="1">
      <alignment horizontal="left"/>
    </xf>
    <xf borderId="0" fillId="0" fontId="5" numFmtId="164" xfId="0" applyFont="1" applyNumberFormat="1"/>
    <xf borderId="1" fillId="7" fontId="16" numFmtId="167" xfId="0" applyBorder="1" applyFill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7210425</xdr:colOff>
      <xdr:row>12</xdr:row>
      <xdr:rowOff>76200</xdr:rowOff>
    </xdr:from>
    <xdr:ext cx="6162675" cy="1847850"/>
    <xdr:grpSp>
      <xdr:nvGrpSpPr>
        <xdr:cNvPr id="2" name="Shape 2"/>
        <xdr:cNvGrpSpPr/>
      </xdr:nvGrpSpPr>
      <xdr:grpSpPr>
        <a:xfrm>
          <a:off x="2264663" y="2856075"/>
          <a:ext cx="6162675" cy="1847850"/>
          <a:chOff x="2264663" y="2856075"/>
          <a:chExt cx="6162675" cy="1847850"/>
        </a:xfrm>
      </xdr:grpSpPr>
      <xdr:grpSp>
        <xdr:nvGrpSpPr>
          <xdr:cNvPr id="3" name="Shape 3"/>
          <xdr:cNvGrpSpPr/>
        </xdr:nvGrpSpPr>
        <xdr:grpSpPr>
          <a:xfrm>
            <a:off x="2264663" y="2856075"/>
            <a:ext cx="6162675" cy="1847850"/>
            <a:chOff x="487680" y="2049780"/>
            <a:chExt cx="6545580" cy="1874520"/>
          </a:xfrm>
        </xdr:grpSpPr>
        <xdr:sp>
          <xdr:nvSpPr>
            <xdr:cNvPr id="4" name="Shape 4"/>
            <xdr:cNvSpPr/>
          </xdr:nvSpPr>
          <xdr:spPr>
            <a:xfrm>
              <a:off x="487680" y="2049780"/>
              <a:ext cx="6545575" cy="1874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 txBox="1"/>
          </xdr:nvSpPr>
          <xdr:spPr>
            <a:xfrm>
              <a:off x="4061460" y="325374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Organic growth rate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6" name="Shape 6"/>
            <xdr:cNvSpPr txBox="1"/>
          </xdr:nvSpPr>
          <xdr:spPr>
            <a:xfrm>
              <a:off x="5943600" y="328422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Currency exchange impact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4937760" y="20878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Total revenue growth rate %</a:t>
              </a:r>
              <a:endParaRPr sz="14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2895600" y="209550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Previous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year revenue X (1+ growth rate)</a:t>
              </a:r>
              <a:endParaRPr sz="11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487680" y="20497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Projected revenue</a:t>
              </a:r>
              <a:endParaRPr sz="1400"/>
            </a:p>
          </xdr:txBody>
        </xdr:sp>
        <xdr:cxnSp>
          <xdr:nvCxnSpPr>
            <xdr:cNvPr id="10" name="Shape 10"/>
            <xdr:cNvCxnSpPr/>
          </xdr:nvCxnSpPr>
          <xdr:spPr>
            <a:xfrm>
              <a:off x="1790700" y="230886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11" name="Shape 11"/>
            <xdr:cNvCxnSpPr/>
          </xdr:nvCxnSpPr>
          <xdr:spPr>
            <a:xfrm>
              <a:off x="4023360" y="235458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sp>
          <xdr:nvSpPr>
            <xdr:cNvPr id="12" name="Shape 12"/>
            <xdr:cNvSpPr/>
          </xdr:nvSpPr>
          <xdr:spPr>
            <a:xfrm flipH="1" rot="5400000">
              <a:off x="5337810" y="2343150"/>
              <a:ext cx="361950" cy="1352550"/>
            </a:xfrm>
            <a:prstGeom prst="rightBrace">
              <a:avLst>
                <a:gd fmla="val 8333" name="adj1"/>
                <a:gd fmla="val 50000" name="adj2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428625</xdr:colOff>
      <xdr:row>12</xdr:row>
      <xdr:rowOff>114300</xdr:rowOff>
    </xdr:from>
    <xdr:ext cx="4038600" cy="3486150"/>
    <xdr:grpSp>
      <xdr:nvGrpSpPr>
        <xdr:cNvPr id="2" name="Shape 2"/>
        <xdr:cNvGrpSpPr/>
      </xdr:nvGrpSpPr>
      <xdr:grpSpPr>
        <a:xfrm>
          <a:off x="3326700" y="2036925"/>
          <a:ext cx="4038600" cy="3486150"/>
          <a:chOff x="3326700" y="2036925"/>
          <a:chExt cx="4038600" cy="3486150"/>
        </a:xfrm>
      </xdr:grpSpPr>
      <xdr:grpSp>
        <xdr:nvGrpSpPr>
          <xdr:cNvPr id="13" name="Shape 13"/>
          <xdr:cNvGrpSpPr/>
        </xdr:nvGrpSpPr>
        <xdr:grpSpPr>
          <a:xfrm>
            <a:off x="3326700" y="2036925"/>
            <a:ext cx="4038600" cy="3486150"/>
            <a:chOff x="960120" y="1981200"/>
            <a:chExt cx="4038600" cy="2561469"/>
          </a:xfrm>
        </xdr:grpSpPr>
        <xdr:sp>
          <xdr:nvSpPr>
            <xdr:cNvPr id="4" name="Shape 4"/>
            <xdr:cNvSpPr/>
          </xdr:nvSpPr>
          <xdr:spPr>
            <a:xfrm>
              <a:off x="960120" y="1981200"/>
              <a:ext cx="4038600" cy="2561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960120" y="2377440"/>
              <a:ext cx="1569720" cy="14782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Nike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Group: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Revenue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EBITDA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PPE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Capex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Depreciation &amp; Amortization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</a:t>
              </a:r>
              <a:endParaRPr sz="1100"/>
            </a:p>
          </xdr:txBody>
        </xdr:sp>
        <xdr:sp>
          <xdr:nvSpPr>
            <xdr:cNvPr id="15" name="Shape 15"/>
            <xdr:cNvSpPr txBox="1"/>
          </xdr:nvSpPr>
          <xdr:spPr>
            <a:xfrm>
              <a:off x="3970020" y="198120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North America</a:t>
              </a:r>
              <a:endParaRPr sz="1400"/>
            </a:p>
          </xdr:txBody>
        </xdr:sp>
        <xdr:sp>
          <xdr:nvSpPr>
            <xdr:cNvPr id="16" name="Shape 16"/>
            <xdr:cNvSpPr txBox="1"/>
          </xdr:nvSpPr>
          <xdr:spPr>
            <a:xfrm>
              <a:off x="3970020" y="2415540"/>
              <a:ext cx="1028700" cy="60960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Europe, Middle East &amp; Africa</a:t>
              </a:r>
              <a:endParaRPr sz="1400"/>
            </a:p>
          </xdr:txBody>
        </xdr:sp>
        <xdr:sp>
          <xdr:nvSpPr>
            <xdr:cNvPr id="17" name="Shape 17"/>
            <xdr:cNvSpPr txBox="1"/>
          </xdr:nvSpPr>
          <xdr:spPr>
            <a:xfrm>
              <a:off x="3970020" y="314706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Greater China</a:t>
              </a:r>
              <a:endParaRPr sz="1400"/>
            </a:p>
          </xdr:txBody>
        </xdr:sp>
        <xdr:sp>
          <xdr:nvSpPr>
            <xdr:cNvPr id="18" name="Shape 18"/>
            <xdr:cNvSpPr txBox="1"/>
          </xdr:nvSpPr>
          <xdr:spPr>
            <a:xfrm>
              <a:off x="3954780" y="3681609"/>
              <a:ext cx="1028700" cy="4876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Asia Pacific &amp; Latin America</a:t>
              </a:r>
              <a:endParaRPr sz="1400"/>
            </a:p>
          </xdr:txBody>
        </xdr:sp>
        <xdr:sp>
          <xdr:nvSpPr>
            <xdr:cNvPr id="19" name="Shape 19"/>
            <xdr:cNvSpPr txBox="1"/>
          </xdr:nvSpPr>
          <xdr:spPr>
            <a:xfrm>
              <a:off x="3954780" y="4283589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Converse</a:t>
              </a:r>
              <a:endParaRPr sz="1400"/>
            </a:p>
          </xdr:txBody>
        </xdr:sp>
        <xdr:cxnSp>
          <xdr:nvCxnSpPr>
            <xdr:cNvPr id="20" name="Shape 20"/>
            <xdr:cNvCxnSpPr/>
          </xdr:nvCxnSpPr>
          <xdr:spPr>
            <a:xfrm flipH="1" rot="10800000">
              <a:off x="2586990" y="2133600"/>
              <a:ext cx="1257300" cy="105918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1" name="Shape 21"/>
            <xdr:cNvCxnSpPr/>
          </xdr:nvCxnSpPr>
          <xdr:spPr>
            <a:xfrm flipH="1" rot="10800000">
              <a:off x="2602230" y="2720340"/>
              <a:ext cx="1226820" cy="47244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2" name="Shape 22"/>
            <xdr:cNvCxnSpPr/>
          </xdr:nvCxnSpPr>
          <xdr:spPr>
            <a:xfrm>
              <a:off x="2594610" y="3185160"/>
              <a:ext cx="1242060" cy="99060"/>
            </a:xfrm>
            <a:prstGeom prst="bentConnector3">
              <a:avLst>
                <a:gd fmla="val 92331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3" name="Shape 23"/>
            <xdr:cNvCxnSpPr/>
          </xdr:nvCxnSpPr>
          <xdr:spPr>
            <a:xfrm>
              <a:off x="2598420" y="3194868"/>
              <a:ext cx="1264920" cy="548640"/>
            </a:xfrm>
            <a:prstGeom prst="bentConnector3">
              <a:avLst>
                <a:gd fmla="val 91566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4" name="Shape 24"/>
            <xdr:cNvCxnSpPr/>
          </xdr:nvCxnSpPr>
          <xdr:spPr>
            <a:xfrm>
              <a:off x="2647950" y="3194868"/>
              <a:ext cx="1165860" cy="1089660"/>
            </a:xfrm>
            <a:prstGeom prst="bentConnector3">
              <a:avLst>
                <a:gd fmla="val 95098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4467225</xdr:colOff>
      <xdr:row>9</xdr:row>
      <xdr:rowOff>0</xdr:rowOff>
    </xdr:from>
    <xdr:ext cx="1752600" cy="1085850"/>
    <xdr:grpSp>
      <xdr:nvGrpSpPr>
        <xdr:cNvPr id="2" name="Shape 2"/>
        <xdr:cNvGrpSpPr/>
      </xdr:nvGrpSpPr>
      <xdr:grpSpPr>
        <a:xfrm>
          <a:off x="4469700" y="3237075"/>
          <a:ext cx="1752600" cy="1085850"/>
          <a:chOff x="4469700" y="3237075"/>
          <a:chExt cx="1752600" cy="1085850"/>
        </a:xfrm>
      </xdr:grpSpPr>
      <xdr:grpSp>
        <xdr:nvGrpSpPr>
          <xdr:cNvPr id="25" name="Shape 25"/>
          <xdr:cNvGrpSpPr/>
        </xdr:nvGrpSpPr>
        <xdr:grpSpPr>
          <a:xfrm>
            <a:off x="4469700" y="3237075"/>
            <a:ext cx="1752600" cy="1085850"/>
            <a:chOff x="4549140" y="2903220"/>
            <a:chExt cx="1760220" cy="1104900"/>
          </a:xfrm>
        </xdr:grpSpPr>
        <xdr:sp>
          <xdr:nvSpPr>
            <xdr:cNvPr id="4" name="Shape 4"/>
            <xdr:cNvSpPr/>
          </xdr:nvSpPr>
          <xdr:spPr>
            <a:xfrm>
              <a:off x="4549140" y="2903220"/>
              <a:ext cx="17602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6" name="Shape 26"/>
            <xdr:cNvCxnSpPr/>
          </xdr:nvCxnSpPr>
          <xdr:spPr>
            <a:xfrm>
              <a:off x="4549140" y="3649980"/>
              <a:ext cx="708660" cy="236220"/>
            </a:xfrm>
            <a:prstGeom prst="bentConnector3">
              <a:avLst>
                <a:gd fmla="val 61017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grpSp>
          <xdr:nvGrpSpPr>
            <xdr:cNvPr id="27" name="Shape 27"/>
            <xdr:cNvGrpSpPr/>
          </xdr:nvGrpSpPr>
          <xdr:grpSpPr>
            <a:xfrm>
              <a:off x="4556760" y="2903220"/>
              <a:ext cx="1752600" cy="1104900"/>
              <a:chOff x="5257800" y="1668780"/>
              <a:chExt cx="1752600" cy="1104900"/>
            </a:xfrm>
          </xdr:grpSpPr>
          <xdr:sp>
            <xdr:nvSpPr>
              <xdr:cNvPr id="28" name="Shape 28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1" name="Shape 31"/>
              <xdr:cNvCxnSpPr/>
            </xdr:nvCxnSpPr>
            <xdr:spPr>
              <a:xfrm flipH="1" rot="10800000">
                <a:off x="5257800" y="1805940"/>
                <a:ext cx="693420" cy="594360"/>
              </a:xfrm>
              <a:prstGeom prst="bentConnector3">
                <a:avLst>
                  <a:gd fmla="val 151099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2" name="Shape 32"/>
              <xdr:cNvCxnSpPr/>
            </xdr:nvCxnSpPr>
            <xdr:spPr>
              <a:xfrm flipH="1" rot="10800000">
                <a:off x="5273040" y="2209800"/>
                <a:ext cx="662940" cy="198120"/>
              </a:xfrm>
              <a:prstGeom prst="bentConnector3">
                <a:avLst>
                  <a:gd fmla="val 15574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</xdr:grpSp>
    </xdr:grpSp>
    <xdr:clientData fLocksWithSheet="0"/>
  </xdr:oneCellAnchor>
  <xdr:oneCellAnchor>
    <xdr:from>
      <xdr:col>0</xdr:col>
      <xdr:colOff>4476750</xdr:colOff>
      <xdr:row>15</xdr:row>
      <xdr:rowOff>66675</xdr:rowOff>
    </xdr:from>
    <xdr:ext cx="1790700" cy="1085850"/>
    <xdr:grpSp>
      <xdr:nvGrpSpPr>
        <xdr:cNvPr id="2" name="Shape 2"/>
        <xdr:cNvGrpSpPr/>
      </xdr:nvGrpSpPr>
      <xdr:grpSpPr>
        <a:xfrm>
          <a:off x="4450650" y="3237075"/>
          <a:ext cx="1790700" cy="1085850"/>
          <a:chOff x="4450650" y="3237075"/>
          <a:chExt cx="1790700" cy="1085850"/>
        </a:xfrm>
      </xdr:grpSpPr>
      <xdr:grpSp>
        <xdr:nvGrpSpPr>
          <xdr:cNvPr id="33" name="Shape 33"/>
          <xdr:cNvGrpSpPr/>
        </xdr:nvGrpSpPr>
        <xdr:grpSpPr>
          <a:xfrm>
            <a:off x="4450650" y="3237075"/>
            <a:ext cx="1790700" cy="1085850"/>
            <a:chOff x="4678680" y="3040380"/>
            <a:chExt cx="1798320" cy="1104900"/>
          </a:xfrm>
        </xdr:grpSpPr>
        <xdr:sp>
          <xdr:nvSpPr>
            <xdr:cNvPr id="4" name="Shape 4"/>
            <xdr:cNvSpPr/>
          </xdr:nvSpPr>
          <xdr:spPr>
            <a:xfrm>
              <a:off x="4678680" y="3040380"/>
              <a:ext cx="17983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" name="Shape 34"/>
            <xdr:cNvGrpSpPr/>
          </xdr:nvGrpSpPr>
          <xdr:grpSpPr>
            <a:xfrm>
              <a:off x="4686300" y="3040380"/>
              <a:ext cx="1790700" cy="1104900"/>
              <a:chOff x="5219700" y="1668780"/>
              <a:chExt cx="1790700" cy="1104900"/>
            </a:xfrm>
          </xdr:grpSpPr>
          <xdr:sp>
            <xdr:nvSpPr>
              <xdr:cNvPr id="35" name="Shape 35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8" name="Shape 38"/>
              <xdr:cNvCxnSpPr/>
            </xdr:nvCxnSpPr>
            <xdr:spPr>
              <a:xfrm flipH="1" rot="10800000">
                <a:off x="5257800" y="1805940"/>
                <a:ext cx="693420" cy="83820"/>
              </a:xfrm>
              <a:prstGeom prst="bentConnector3">
                <a:avLst>
                  <a:gd fmla="val 120330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9" name="Shape 39"/>
              <xdr:cNvCxnSpPr/>
            </xdr:nvCxnSpPr>
            <xdr:spPr>
              <a:xfrm>
                <a:off x="5219700" y="1889760"/>
                <a:ext cx="716280" cy="320040"/>
              </a:xfrm>
              <a:prstGeom prst="bentConnector3">
                <a:avLst>
                  <a:gd fmla="val 12127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0" name="Shape 40"/>
            <xdr:cNvCxnSpPr/>
          </xdr:nvCxnSpPr>
          <xdr:spPr>
            <a:xfrm>
              <a:off x="4678680" y="3253740"/>
              <a:ext cx="754380" cy="746760"/>
            </a:xfrm>
            <a:prstGeom prst="bentConnector3">
              <a:avLst>
                <a:gd fmla="val 71515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4495800</xdr:colOff>
      <xdr:row>21</xdr:row>
      <xdr:rowOff>114300</xdr:rowOff>
    </xdr:from>
    <xdr:ext cx="1943100" cy="1085850"/>
    <xdr:grpSp>
      <xdr:nvGrpSpPr>
        <xdr:cNvPr id="2" name="Shape 2"/>
        <xdr:cNvGrpSpPr/>
      </xdr:nvGrpSpPr>
      <xdr:grpSpPr>
        <a:xfrm>
          <a:off x="4374450" y="3237075"/>
          <a:ext cx="1943100" cy="1085850"/>
          <a:chOff x="4374450" y="3237075"/>
          <a:chExt cx="1943100" cy="1085850"/>
        </a:xfrm>
      </xdr:grpSpPr>
      <xdr:grpSp>
        <xdr:nvGrpSpPr>
          <xdr:cNvPr id="41" name="Shape 41"/>
          <xdr:cNvGrpSpPr/>
        </xdr:nvGrpSpPr>
        <xdr:grpSpPr>
          <a:xfrm>
            <a:off x="4374450" y="3237075"/>
            <a:ext cx="1943100" cy="1085850"/>
            <a:chOff x="4495800" y="4053840"/>
            <a:chExt cx="1943100" cy="1104900"/>
          </a:xfrm>
        </xdr:grpSpPr>
        <xdr:sp>
          <xdr:nvSpPr>
            <xdr:cNvPr id="4" name="Shape 4"/>
            <xdr:cNvSpPr/>
          </xdr:nvSpPr>
          <xdr:spPr>
            <a:xfrm>
              <a:off x="4495800" y="4053840"/>
              <a:ext cx="19431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" name="Shape 42"/>
            <xdr:cNvGrpSpPr/>
          </xdr:nvGrpSpPr>
          <xdr:grpSpPr>
            <a:xfrm>
              <a:off x="4495800" y="4053840"/>
              <a:ext cx="1943100" cy="1104900"/>
              <a:chOff x="5273040" y="1653540"/>
              <a:chExt cx="1943100" cy="1104900"/>
            </a:xfrm>
          </xdr:grpSpPr>
          <xdr:sp>
            <xdr:nvSpPr>
              <xdr:cNvPr id="43" name="Shape 43"/>
              <xdr:cNvSpPr txBox="1"/>
            </xdr:nvSpPr>
            <xdr:spPr>
              <a:xfrm>
                <a:off x="6240780" y="16535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6240780" y="21031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45" name="Shape 45"/>
              <xdr:cNvSpPr txBox="1"/>
            </xdr:nvSpPr>
            <xdr:spPr>
              <a:xfrm>
                <a:off x="6240780" y="24993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46" name="Shape 46"/>
              <xdr:cNvCxnSpPr/>
            </xdr:nvCxnSpPr>
            <xdr:spPr>
              <a:xfrm flipH="1" rot="10800000">
                <a:off x="5288280" y="1760220"/>
                <a:ext cx="853440" cy="91440"/>
              </a:xfrm>
              <a:prstGeom prst="bentConnector3">
                <a:avLst>
                  <a:gd fmla="val 13660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47" name="Shape 47"/>
              <xdr:cNvCxnSpPr/>
            </xdr:nvCxnSpPr>
            <xdr:spPr>
              <a:xfrm>
                <a:off x="5273040" y="1851660"/>
                <a:ext cx="883920" cy="365760"/>
              </a:xfrm>
              <a:prstGeom prst="bentConnector3">
                <a:avLst>
                  <a:gd fmla="val 133621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8" name="Shape 48"/>
            <xdr:cNvCxnSpPr/>
          </xdr:nvCxnSpPr>
          <xdr:spPr>
            <a:xfrm>
              <a:off x="4495800" y="4251960"/>
              <a:ext cx="952500" cy="807720"/>
            </a:xfrm>
            <a:prstGeom prst="bentConnector3">
              <a:avLst>
                <a:gd fmla="val 428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4505325</xdr:colOff>
      <xdr:row>27</xdr:row>
      <xdr:rowOff>123825</xdr:rowOff>
    </xdr:from>
    <xdr:ext cx="2724150" cy="1304925"/>
    <xdr:grpSp>
      <xdr:nvGrpSpPr>
        <xdr:cNvPr id="2" name="Shape 2"/>
        <xdr:cNvGrpSpPr/>
      </xdr:nvGrpSpPr>
      <xdr:grpSpPr>
        <a:xfrm>
          <a:off x="3983925" y="3127390"/>
          <a:ext cx="2724150" cy="1305073"/>
          <a:chOff x="3983925" y="3127390"/>
          <a:chExt cx="2724150" cy="1305073"/>
        </a:xfrm>
      </xdr:grpSpPr>
      <xdr:grpSp>
        <xdr:nvGrpSpPr>
          <xdr:cNvPr id="49" name="Shape 49"/>
          <xdr:cNvGrpSpPr/>
        </xdr:nvGrpSpPr>
        <xdr:grpSpPr>
          <a:xfrm>
            <a:off x="3983925" y="3127390"/>
            <a:ext cx="2724150" cy="1305073"/>
            <a:chOff x="4511040" y="4251810"/>
            <a:chExt cx="2727960" cy="1326030"/>
          </a:xfrm>
        </xdr:grpSpPr>
        <xdr:sp>
          <xdr:nvSpPr>
            <xdr:cNvPr id="4" name="Shape 4"/>
            <xdr:cNvSpPr/>
          </xdr:nvSpPr>
          <xdr:spPr>
            <a:xfrm>
              <a:off x="4511040" y="4251960"/>
              <a:ext cx="2727950" cy="1325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" name="Shape 50"/>
            <xdr:cNvGrpSpPr/>
          </xdr:nvGrpSpPr>
          <xdr:grpSpPr>
            <a:xfrm>
              <a:off x="4511040" y="4251810"/>
              <a:ext cx="2727960" cy="1326030"/>
              <a:chOff x="5288280" y="1851510"/>
              <a:chExt cx="2727960" cy="1326030"/>
            </a:xfrm>
          </xdr:grpSpPr>
          <xdr:sp>
            <xdr:nvSpPr>
              <xdr:cNvPr id="51" name="Shape 51"/>
              <xdr:cNvSpPr txBox="1"/>
            </xdr:nvSpPr>
            <xdr:spPr>
              <a:xfrm>
                <a:off x="7040880" y="20726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52" name="Shape 52"/>
              <xdr:cNvSpPr txBox="1"/>
            </xdr:nvSpPr>
            <xdr:spPr>
              <a:xfrm>
                <a:off x="7040880" y="25222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53" name="Shape 53"/>
              <xdr:cNvSpPr txBox="1"/>
            </xdr:nvSpPr>
            <xdr:spPr>
              <a:xfrm>
                <a:off x="7040880" y="29184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54" name="Shape 54"/>
              <xdr:cNvCxnSpPr>
                <a:endCxn id="51" idx="1"/>
              </xdr:cNvCxnSpPr>
            </xdr:nvCxnSpPr>
            <xdr:spPr>
              <a:xfrm>
                <a:off x="5288280" y="1851510"/>
                <a:ext cx="1752600" cy="3621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55" name="Shape 55"/>
              <xdr:cNvCxnSpPr>
                <a:endCxn id="52" idx="1"/>
              </xdr:cNvCxnSpPr>
            </xdr:nvCxnSpPr>
            <xdr:spPr>
              <a:xfrm>
                <a:off x="5288280" y="1859220"/>
                <a:ext cx="1752600" cy="7773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56" name="Shape 56"/>
            <xdr:cNvCxnSpPr>
              <a:endCxn id="53" idx="1"/>
            </xdr:cNvCxnSpPr>
          </xdr:nvCxnSpPr>
          <xdr:spPr>
            <a:xfrm>
              <a:off x="4533840" y="4267200"/>
              <a:ext cx="1729800" cy="1181100"/>
            </a:xfrm>
            <a:prstGeom prst="bentConnector3">
              <a:avLst>
                <a:gd fmla="val 50072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2457450</xdr:colOff>
      <xdr:row>32</xdr:row>
      <xdr:rowOff>0</xdr:rowOff>
    </xdr:from>
    <xdr:ext cx="2438400" cy="1123950"/>
    <xdr:grpSp>
      <xdr:nvGrpSpPr>
        <xdr:cNvPr id="2" name="Shape 2"/>
        <xdr:cNvGrpSpPr/>
      </xdr:nvGrpSpPr>
      <xdr:grpSpPr>
        <a:xfrm>
          <a:off x="4784025" y="2560800"/>
          <a:ext cx="1123950" cy="2438400"/>
          <a:chOff x="4784025" y="2560800"/>
          <a:chExt cx="1123950" cy="2438400"/>
        </a:xfrm>
      </xdr:grpSpPr>
      <xdr:grpSp>
        <xdr:nvGrpSpPr>
          <xdr:cNvPr id="57" name="Shape 57"/>
          <xdr:cNvGrpSpPr/>
        </xdr:nvGrpSpPr>
        <xdr:grpSpPr>
          <a:xfrm rot="5400000">
            <a:off x="4784025" y="2560800"/>
            <a:ext cx="1123950" cy="2438400"/>
            <a:chOff x="4488180" y="3360420"/>
            <a:chExt cx="1143000" cy="2438400"/>
          </a:xfrm>
        </xdr:grpSpPr>
        <xdr:sp>
          <xdr:nvSpPr>
            <xdr:cNvPr id="4" name="Shape 4"/>
            <xdr:cNvSpPr/>
          </xdr:nvSpPr>
          <xdr:spPr>
            <a:xfrm>
              <a:off x="4488180" y="3360420"/>
              <a:ext cx="1143000" cy="2438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488180" y="3360420"/>
              <a:ext cx="1143000" cy="2438400"/>
              <a:chOff x="5265420" y="960120"/>
              <a:chExt cx="1143000" cy="2438400"/>
            </a:xfrm>
          </xdr:grpSpPr>
          <xdr:sp>
            <xdr:nvSpPr>
              <xdr:cNvPr id="59" name="Shape 59"/>
              <xdr:cNvSpPr txBox="1"/>
            </xdr:nvSpPr>
            <xdr:spPr>
              <a:xfrm rot="-5400000">
                <a:off x="5922645" y="1160145"/>
                <a:ext cx="68199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60" name="Shape 60"/>
              <xdr:cNvSpPr txBox="1"/>
            </xdr:nvSpPr>
            <xdr:spPr>
              <a:xfrm rot="-5400000">
                <a:off x="5920740" y="1977390"/>
                <a:ext cx="666750" cy="21717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61" name="Shape 61"/>
              <xdr:cNvSpPr txBox="1"/>
            </xdr:nvSpPr>
            <xdr:spPr>
              <a:xfrm rot="-5400000">
                <a:off x="5890260" y="2880360"/>
                <a:ext cx="77724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62" name="Shape 62"/>
              <xdr:cNvCxnSpPr/>
            </xdr:nvCxnSpPr>
            <xdr:spPr>
              <a:xfrm flipH="1" rot="10800000">
                <a:off x="5265420" y="1455420"/>
                <a:ext cx="845820" cy="403860"/>
              </a:xfrm>
              <a:prstGeom prst="bentConnector3">
                <a:avLst>
                  <a:gd fmla="val 141892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63" name="Shape 63"/>
              <xdr:cNvCxnSpPr/>
            </xdr:nvCxnSpPr>
            <xdr:spPr>
              <a:xfrm>
                <a:off x="5273040" y="1851660"/>
                <a:ext cx="815340" cy="190500"/>
              </a:xfrm>
              <a:prstGeom prst="bentConnector3">
                <a:avLst>
                  <a:gd fmla="val 14532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64" name="Shape 64"/>
            <xdr:cNvCxnSpPr/>
          </xdr:nvCxnSpPr>
          <xdr:spPr>
            <a:xfrm>
              <a:off x="4495800" y="4251960"/>
              <a:ext cx="822960" cy="815340"/>
            </a:xfrm>
            <a:prstGeom prst="bentConnector3">
              <a:avLst>
                <a:gd fmla="val -214909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Historicals"/>
      <sheetName val="Segmental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2" t="s">
        <v>3</v>
      </c>
    </row>
    <row r="5" ht="14.25" customHeight="1">
      <c r="A5" s="2" t="s">
        <v>4</v>
      </c>
    </row>
    <row r="6" ht="14.25" customHeight="1">
      <c r="A6" s="3" t="s">
        <v>5</v>
      </c>
    </row>
    <row r="7" ht="14.25" customHeight="1">
      <c r="A7" s="2"/>
    </row>
    <row r="8" ht="14.25" customHeight="1">
      <c r="A8" s="2"/>
    </row>
    <row r="9" ht="14.25" customHeight="1">
      <c r="A9" s="3"/>
    </row>
    <row r="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</row>
    <row r="12" ht="14.25" customHeight="1">
      <c r="A12" s="2"/>
    </row>
    <row r="13" ht="14.25" customHeight="1">
      <c r="A13" s="2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6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7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9">
        <v>44538.0</v>
      </c>
      <c r="I2" s="9">
        <v>46710.0</v>
      </c>
    </row>
    <row r="3" ht="14.25" customHeight="1">
      <c r="A3" s="10" t="s">
        <v>8</v>
      </c>
      <c r="B3" s="11">
        <v>16534.0</v>
      </c>
      <c r="C3" s="11">
        <v>17405.0</v>
      </c>
      <c r="D3" s="11">
        <v>19038.0</v>
      </c>
      <c r="E3" s="11">
        <v>20441.0</v>
      </c>
      <c r="F3" s="11">
        <v>21643.0</v>
      </c>
      <c r="G3" s="11">
        <v>21162.0</v>
      </c>
      <c r="H3" s="12">
        <v>24576.0</v>
      </c>
      <c r="I3" s="12">
        <v>25231.0</v>
      </c>
    </row>
    <row r="4" ht="14.25" customHeight="1">
      <c r="A4" s="13" t="s">
        <v>9</v>
      </c>
      <c r="B4" s="14">
        <f t="shared" ref="B4:I4" si="2">+B2-B3</f>
        <v>14067</v>
      </c>
      <c r="C4" s="14">
        <f t="shared" si="2"/>
        <v>14971</v>
      </c>
      <c r="D4" s="14">
        <f t="shared" si="2"/>
        <v>15312</v>
      </c>
      <c r="E4" s="14">
        <f t="shared" si="2"/>
        <v>15956</v>
      </c>
      <c r="F4" s="14">
        <f t="shared" si="2"/>
        <v>17474</v>
      </c>
      <c r="G4" s="14">
        <f t="shared" si="2"/>
        <v>16241</v>
      </c>
      <c r="H4" s="15">
        <f t="shared" si="2"/>
        <v>19962</v>
      </c>
      <c r="I4" s="15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6" t="s">
        <v>10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9">
        <v>3114.0</v>
      </c>
      <c r="I5" s="9">
        <v>3850.0</v>
      </c>
    </row>
    <row r="6" ht="14.25" customHeight="1">
      <c r="A6" s="16" t="s">
        <v>11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9">
        <v>9911.0</v>
      </c>
      <c r="I6" s="9">
        <v>10954.0</v>
      </c>
    </row>
    <row r="7" ht="14.25" customHeight="1">
      <c r="A7" s="17" t="s">
        <v>12</v>
      </c>
      <c r="B7" s="18">
        <f t="shared" ref="B7:I7" si="3">+B5+B6</f>
        <v>9892</v>
      </c>
      <c r="C7" s="18">
        <f t="shared" si="3"/>
        <v>10469</v>
      </c>
      <c r="D7" s="18">
        <f t="shared" si="3"/>
        <v>10563</v>
      </c>
      <c r="E7" s="18">
        <f t="shared" si="3"/>
        <v>11511</v>
      </c>
      <c r="F7" s="18">
        <f t="shared" si="3"/>
        <v>12702</v>
      </c>
      <c r="G7" s="18">
        <f t="shared" si="3"/>
        <v>13126</v>
      </c>
      <c r="H7" s="19">
        <f t="shared" si="3"/>
        <v>13025</v>
      </c>
      <c r="I7" s="19">
        <f t="shared" si="3"/>
        <v>14804</v>
      </c>
    </row>
    <row r="8" ht="14.25" customHeight="1">
      <c r="A8" s="16" t="s">
        <v>13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9">
        <v>262.0</v>
      </c>
      <c r="I8" s="9">
        <v>205.0</v>
      </c>
    </row>
    <row r="9" ht="14.25" customHeight="1">
      <c r="A9" s="16" t="s">
        <v>14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9">
        <v>14.0</v>
      </c>
      <c r="I9" s="9">
        <v>-181.0</v>
      </c>
    </row>
    <row r="10" ht="14.25" customHeight="1">
      <c r="A10" s="20" t="s">
        <v>15</v>
      </c>
      <c r="B10" s="21">
        <f t="shared" ref="B10:I10" si="4">+B4-B7-B8-B9</f>
        <v>4205</v>
      </c>
      <c r="C10" s="21">
        <f t="shared" si="4"/>
        <v>4623</v>
      </c>
      <c r="D10" s="21">
        <f t="shared" si="4"/>
        <v>4886</v>
      </c>
      <c r="E10" s="21">
        <f t="shared" si="4"/>
        <v>4325</v>
      </c>
      <c r="F10" s="21">
        <f t="shared" si="4"/>
        <v>4801</v>
      </c>
      <c r="G10" s="21">
        <f t="shared" si="4"/>
        <v>2887</v>
      </c>
      <c r="H10" s="21">
        <f t="shared" si="4"/>
        <v>6661</v>
      </c>
      <c r="I10" s="21">
        <f t="shared" si="4"/>
        <v>6651</v>
      </c>
    </row>
    <row r="11" ht="14.25" customHeight="1">
      <c r="A11" s="16" t="s">
        <v>16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9">
        <v>934.0</v>
      </c>
      <c r="I11" s="9">
        <v>605.0</v>
      </c>
    </row>
    <row r="12" ht="14.25" customHeight="1">
      <c r="A12" s="22" t="s">
        <v>17</v>
      </c>
      <c r="B12" s="23">
        <f t="shared" ref="B12:I12" si="5">+B10-B11</f>
        <v>3273</v>
      </c>
      <c r="C12" s="23">
        <f t="shared" si="5"/>
        <v>3760</v>
      </c>
      <c r="D12" s="23">
        <f t="shared" si="5"/>
        <v>4240</v>
      </c>
      <c r="E12" s="23">
        <f t="shared" si="5"/>
        <v>1933</v>
      </c>
      <c r="F12" s="23">
        <f t="shared" si="5"/>
        <v>4029</v>
      </c>
      <c r="G12" s="23">
        <f t="shared" si="5"/>
        <v>2539</v>
      </c>
      <c r="H12" s="23">
        <f t="shared" si="5"/>
        <v>5727</v>
      </c>
      <c r="I12" s="23">
        <f t="shared" si="5"/>
        <v>6046</v>
      </c>
    </row>
    <row r="13" ht="14.25" customHeight="1">
      <c r="A13" s="13" t="s">
        <v>18</v>
      </c>
    </row>
    <row r="14" ht="14.25" customHeight="1">
      <c r="A14" s="16" t="s">
        <v>19</v>
      </c>
      <c r="B14" s="24">
        <v>3.7983056748288266</v>
      </c>
      <c r="C14" s="24">
        <v>2.2145002650332763</v>
      </c>
      <c r="D14" s="24">
        <v>2.5576064664012548</v>
      </c>
      <c r="E14" s="24">
        <v>1.1904175391058012</v>
      </c>
      <c r="F14" s="24">
        <v>2.550484269165031</v>
      </c>
      <c r="G14" s="24">
        <v>1.6288170387477547</v>
      </c>
      <c r="H14" s="7">
        <v>3.64</v>
      </c>
      <c r="I14" s="7">
        <v>3.83</v>
      </c>
    </row>
    <row r="15" ht="14.25" customHeight="1">
      <c r="A15" s="16" t="s">
        <v>20</v>
      </c>
      <c r="B15" s="24">
        <v>3.7008141112618724</v>
      </c>
      <c r="C15" s="24">
        <v>2.157819225251076</v>
      </c>
      <c r="D15" s="24">
        <v>2.5059101654846336</v>
      </c>
      <c r="E15" s="24">
        <v>1.1650895063588693</v>
      </c>
      <c r="F15" s="24">
        <v>2.4894957983193278</v>
      </c>
      <c r="G15" s="24">
        <v>1.595250062829857</v>
      </c>
      <c r="H15" s="7">
        <v>3.56</v>
      </c>
      <c r="I15" s="7">
        <v>3.75</v>
      </c>
    </row>
    <row r="16" ht="14.25" customHeight="1">
      <c r="A16" s="13" t="s">
        <v>21</v>
      </c>
    </row>
    <row r="17" ht="14.25" customHeight="1">
      <c r="A17" s="16" t="s">
        <v>19</v>
      </c>
      <c r="B17" s="25">
        <v>861.7</v>
      </c>
      <c r="C17" s="25">
        <v>1697.9</v>
      </c>
      <c r="D17" s="25">
        <v>1657.8</v>
      </c>
      <c r="E17" s="25">
        <v>1623.8</v>
      </c>
      <c r="F17" s="25">
        <v>1579.7</v>
      </c>
      <c r="G17" s="25">
        <v>1558.8</v>
      </c>
      <c r="H17" s="26">
        <v>1573.0</v>
      </c>
      <c r="I17" s="26">
        <v>1578.8</v>
      </c>
    </row>
    <row r="18" ht="14.25" customHeight="1">
      <c r="A18" s="16" t="s">
        <v>20</v>
      </c>
      <c r="B18" s="25">
        <v>884.4</v>
      </c>
      <c r="C18" s="25">
        <v>1742.5</v>
      </c>
      <c r="D18" s="25">
        <v>1692.0</v>
      </c>
      <c r="E18" s="25">
        <v>1659.1</v>
      </c>
      <c r="F18" s="25">
        <v>1618.4</v>
      </c>
      <c r="G18" s="25">
        <v>1591.6</v>
      </c>
      <c r="H18" s="26">
        <v>1609.4</v>
      </c>
      <c r="I18" s="26">
        <v>1610.8</v>
      </c>
    </row>
    <row r="19" ht="14.25" customHeight="1"/>
    <row r="20" ht="14.25" customHeight="1">
      <c r="A20" s="27" t="s">
        <v>22</v>
      </c>
      <c r="B20" s="28">
        <f t="shared" ref="B20:I20" si="6">+ROUND(((B12/B18)-B15),2)</f>
        <v>0</v>
      </c>
      <c r="C20" s="28">
        <f t="shared" si="6"/>
        <v>0</v>
      </c>
      <c r="D20" s="28">
        <f t="shared" si="6"/>
        <v>0</v>
      </c>
      <c r="E20" s="28">
        <f t="shared" si="6"/>
        <v>0</v>
      </c>
      <c r="F20" s="28">
        <f t="shared" si="6"/>
        <v>0</v>
      </c>
      <c r="G20" s="28">
        <f t="shared" si="6"/>
        <v>0</v>
      </c>
      <c r="H20" s="28">
        <f t="shared" si="6"/>
        <v>0</v>
      </c>
      <c r="I20" s="28">
        <f t="shared" si="6"/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4.25" customHeight="1"/>
    <row r="22" ht="14.25" customHeight="1">
      <c r="A22" s="29" t="s">
        <v>23</v>
      </c>
      <c r="B22" s="29"/>
      <c r="C22" s="29"/>
      <c r="D22" s="29"/>
      <c r="E22" s="29"/>
      <c r="F22" s="29"/>
      <c r="G22" s="29"/>
      <c r="H22" s="29"/>
      <c r="I22" s="29"/>
    </row>
    <row r="23" ht="14.25" customHeight="1">
      <c r="A23" s="13" t="s">
        <v>24</v>
      </c>
    </row>
    <row r="24" ht="14.25" customHeight="1">
      <c r="A24" s="30" t="s">
        <v>25</v>
      </c>
      <c r="B24" s="9"/>
      <c r="C24" s="9"/>
      <c r="D24" s="9"/>
      <c r="E24" s="9"/>
      <c r="F24" s="9"/>
      <c r="G24" s="9"/>
      <c r="H24" s="9"/>
      <c r="I24" s="9"/>
    </row>
    <row r="25" ht="14.25" customHeight="1">
      <c r="A25" s="16" t="s">
        <v>26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9">
        <v>9889.0</v>
      </c>
      <c r="I25" s="9">
        <v>8574.0</v>
      </c>
    </row>
    <row r="26" ht="14.25" customHeight="1">
      <c r="A26" s="16" t="s">
        <v>27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9">
        <v>3587.0</v>
      </c>
      <c r="I26" s="9">
        <v>4423.0</v>
      </c>
    </row>
    <row r="27" ht="14.25" customHeight="1">
      <c r="A27" s="16" t="s">
        <v>28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9">
        <v>4463.0</v>
      </c>
      <c r="I27" s="9">
        <v>4667.0</v>
      </c>
    </row>
    <row r="28" ht="14.25" customHeight="1">
      <c r="A28" s="16" t="s">
        <v>29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9">
        <v>6854.0</v>
      </c>
      <c r="I28" s="9">
        <v>8420.0</v>
      </c>
    </row>
    <row r="29" ht="14.25" customHeight="1">
      <c r="A29" s="16" t="s">
        <v>30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9">
        <v>1498.0</v>
      </c>
      <c r="I29" s="9">
        <v>2129.0</v>
      </c>
    </row>
    <row r="30" ht="14.25" customHeight="1">
      <c r="A30" s="20" t="s">
        <v>31</v>
      </c>
      <c r="B30" s="21">
        <f t="shared" ref="B30:I30" si="7">+SUM(B25:B29)</f>
        <v>15587</v>
      </c>
      <c r="C30" s="21">
        <f t="shared" si="7"/>
        <v>15025</v>
      </c>
      <c r="D30" s="21">
        <f t="shared" si="7"/>
        <v>16061</v>
      </c>
      <c r="E30" s="21">
        <f t="shared" si="7"/>
        <v>15134</v>
      </c>
      <c r="F30" s="21">
        <f t="shared" si="7"/>
        <v>16525</v>
      </c>
      <c r="G30" s="21">
        <f t="shared" si="7"/>
        <v>20556</v>
      </c>
      <c r="H30" s="21">
        <f t="shared" si="7"/>
        <v>26291</v>
      </c>
      <c r="I30" s="21">
        <f t="shared" si="7"/>
        <v>28213</v>
      </c>
    </row>
    <row r="31" ht="14.25" customHeight="1">
      <c r="A31" s="16" t="s">
        <v>32</v>
      </c>
      <c r="B31" s="9">
        <v>3011.0</v>
      </c>
      <c r="C31" s="9">
        <v>3520.0</v>
      </c>
      <c r="D31" s="9">
        <v>3989.0</v>
      </c>
      <c r="E31" s="9">
        <v>4454.0</v>
      </c>
      <c r="F31" s="9">
        <v>4744.0</v>
      </c>
      <c r="G31" s="9">
        <v>4866.0</v>
      </c>
      <c r="H31" s="9">
        <v>4904.0</v>
      </c>
      <c r="I31" s="9">
        <v>4791.0</v>
      </c>
    </row>
    <row r="32" ht="14.25" customHeight="1">
      <c r="A32" s="16" t="s">
        <v>33</v>
      </c>
      <c r="B32" s="9">
        <v>0.0</v>
      </c>
      <c r="C32" s="9">
        <v>0.0</v>
      </c>
      <c r="D32" s="9">
        <v>0.0</v>
      </c>
      <c r="E32" s="9">
        <v>0.0</v>
      </c>
      <c r="F32" s="9">
        <v>0.0</v>
      </c>
      <c r="G32" s="9">
        <v>3097.0</v>
      </c>
      <c r="H32" s="9">
        <v>3113.0</v>
      </c>
      <c r="I32" s="9">
        <v>2926.0</v>
      </c>
    </row>
    <row r="33" ht="14.25" customHeight="1">
      <c r="A33" s="16" t="s">
        <v>34</v>
      </c>
      <c r="B33" s="9">
        <v>281.0</v>
      </c>
      <c r="C33" s="9">
        <v>281.0</v>
      </c>
      <c r="D33" s="9">
        <v>283.0</v>
      </c>
      <c r="E33" s="9">
        <v>285.0</v>
      </c>
      <c r="F33" s="9">
        <v>283.0</v>
      </c>
      <c r="G33" s="9">
        <v>274.0</v>
      </c>
      <c r="H33" s="9">
        <v>269.0</v>
      </c>
      <c r="I33" s="9">
        <v>286.0</v>
      </c>
    </row>
    <row r="34" ht="14.25" customHeight="1">
      <c r="A34" s="16" t="s">
        <v>35</v>
      </c>
      <c r="B34" s="9">
        <v>131.0</v>
      </c>
      <c r="C34" s="9">
        <v>131.0</v>
      </c>
      <c r="D34" s="9">
        <v>139.0</v>
      </c>
      <c r="E34" s="9">
        <v>154.0</v>
      </c>
      <c r="F34" s="9">
        <v>154.0</v>
      </c>
      <c r="G34" s="9">
        <v>223.0</v>
      </c>
      <c r="H34" s="9">
        <v>242.0</v>
      </c>
      <c r="I34" s="9">
        <v>284.0</v>
      </c>
    </row>
    <row r="35" ht="14.25" customHeight="1">
      <c r="A35" s="16" t="s">
        <v>36</v>
      </c>
      <c r="B35" s="9">
        <v>2587.0</v>
      </c>
      <c r="C35" s="9">
        <v>2439.0</v>
      </c>
      <c r="D35" s="9">
        <v>2787.0</v>
      </c>
      <c r="E35" s="9">
        <v>2509.0</v>
      </c>
      <c r="F35" s="9">
        <v>2011.0</v>
      </c>
      <c r="G35" s="9">
        <v>2326.0</v>
      </c>
      <c r="H35" s="9">
        <v>2921.0</v>
      </c>
      <c r="I35" s="9">
        <v>3821.0</v>
      </c>
    </row>
    <row r="36" ht="14.25" customHeight="1">
      <c r="A36" s="22" t="s">
        <v>37</v>
      </c>
      <c r="B36" s="23">
        <f t="shared" ref="B36:I36" si="8">+SUM(B30:B35)</f>
        <v>21597</v>
      </c>
      <c r="C36" s="23">
        <f t="shared" si="8"/>
        <v>21396</v>
      </c>
      <c r="D36" s="23">
        <f t="shared" si="8"/>
        <v>23259</v>
      </c>
      <c r="E36" s="23">
        <f t="shared" si="8"/>
        <v>22536</v>
      </c>
      <c r="F36" s="23">
        <f t="shared" si="8"/>
        <v>23717</v>
      </c>
      <c r="G36" s="23">
        <f t="shared" si="8"/>
        <v>31342</v>
      </c>
      <c r="H36" s="23">
        <f t="shared" si="8"/>
        <v>37740</v>
      </c>
      <c r="I36" s="23">
        <f t="shared" si="8"/>
        <v>40321</v>
      </c>
    </row>
    <row r="37" ht="14.25" customHeight="1">
      <c r="A37" s="13" t="s">
        <v>38</v>
      </c>
      <c r="B37" s="9"/>
      <c r="C37" s="9"/>
      <c r="D37" s="9"/>
      <c r="E37" s="9"/>
      <c r="F37" s="9"/>
      <c r="G37" s="9"/>
      <c r="H37" s="9"/>
      <c r="I37" s="9"/>
    </row>
    <row r="38" ht="14.25" customHeight="1">
      <c r="A38" s="16" t="s">
        <v>39</v>
      </c>
      <c r="B38" s="9"/>
      <c r="C38" s="9"/>
      <c r="D38" s="9"/>
      <c r="E38" s="9"/>
      <c r="F38" s="9"/>
      <c r="G38" s="9"/>
      <c r="H38" s="9"/>
      <c r="I38" s="9"/>
    </row>
    <row r="39" ht="14.25" customHeight="1">
      <c r="A39" s="16" t="s">
        <v>40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9">
        <v>0.0</v>
      </c>
      <c r="I39" s="9">
        <v>500.0</v>
      </c>
    </row>
    <row r="40" ht="14.25" customHeight="1">
      <c r="A40" s="16" t="s">
        <v>41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9">
        <v>2.0</v>
      </c>
      <c r="I40" s="9">
        <v>10.0</v>
      </c>
    </row>
    <row r="41" ht="14.25" customHeight="1">
      <c r="A41" s="16" t="s">
        <v>42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9">
        <v>2836.0</v>
      </c>
      <c r="I41" s="9">
        <v>3358.0</v>
      </c>
    </row>
    <row r="42" ht="14.25" customHeight="1">
      <c r="A42" s="16" t="s">
        <v>43</v>
      </c>
      <c r="B42" s="8">
        <v>3949.0</v>
      </c>
      <c r="C42" s="8">
        <v>3037.0</v>
      </c>
      <c r="D42" s="8">
        <v>3011.0</v>
      </c>
      <c r="E42" s="8">
        <v>3269.0</v>
      </c>
      <c r="F42" s="8">
        <v>5010.0</v>
      </c>
      <c r="G42" s="8">
        <v>5184.0</v>
      </c>
      <c r="H42" s="9">
        <v>467.0</v>
      </c>
      <c r="I42" s="9">
        <v>420.0</v>
      </c>
    </row>
    <row r="43" ht="14.25" customHeight="1">
      <c r="A43" s="16" t="s">
        <v>44</v>
      </c>
      <c r="B43" s="8">
        <v>0.0</v>
      </c>
      <c r="C43" s="8">
        <v>0.0</v>
      </c>
      <c r="D43" s="8">
        <v>0.0</v>
      </c>
      <c r="E43" s="8">
        <v>0.0</v>
      </c>
      <c r="F43" s="8">
        <v>0.0</v>
      </c>
      <c r="G43" s="8">
        <v>445.0</v>
      </c>
      <c r="H43" s="9">
        <v>6063.0</v>
      </c>
      <c r="I43" s="9">
        <v>6220.0</v>
      </c>
    </row>
    <row r="44" ht="14.25" customHeight="1">
      <c r="A44" s="16" t="s">
        <v>45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9">
        <v>306.0</v>
      </c>
      <c r="I44" s="9">
        <v>222.0</v>
      </c>
    </row>
    <row r="45" ht="14.25" customHeight="1">
      <c r="A45" s="20" t="s">
        <v>46</v>
      </c>
      <c r="B45" s="21">
        <f t="shared" ref="B45:I45" si="9">+SUM(B39:B44)</f>
        <v>6332</v>
      </c>
      <c r="C45" s="21">
        <f t="shared" si="9"/>
        <v>5358</v>
      </c>
      <c r="D45" s="21">
        <f t="shared" si="9"/>
        <v>5474</v>
      </c>
      <c r="E45" s="21">
        <f t="shared" si="9"/>
        <v>6040</v>
      </c>
      <c r="F45" s="21">
        <f t="shared" si="9"/>
        <v>7866</v>
      </c>
      <c r="G45" s="21">
        <f t="shared" si="9"/>
        <v>8284</v>
      </c>
      <c r="H45" s="21">
        <f t="shared" si="9"/>
        <v>9674</v>
      </c>
      <c r="I45" s="21">
        <f t="shared" si="9"/>
        <v>10730</v>
      </c>
    </row>
    <row r="46" ht="14.25" customHeight="1">
      <c r="A46" s="16" t="s">
        <v>47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9">
        <v>9413.0</v>
      </c>
      <c r="I46" s="9">
        <v>8920.0</v>
      </c>
    </row>
    <row r="47" ht="14.25" customHeight="1">
      <c r="A47" s="16" t="s">
        <v>48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9">
        <v>2931.0</v>
      </c>
      <c r="I47" s="9">
        <v>2777.0</v>
      </c>
    </row>
    <row r="48" ht="14.25" customHeight="1">
      <c r="A48" s="16" t="s">
        <v>49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9">
        <v>2955.0</v>
      </c>
      <c r="I48" s="9">
        <v>2613.0</v>
      </c>
    </row>
    <row r="49" ht="14.25" customHeight="1">
      <c r="A49" s="16" t="s">
        <v>50</v>
      </c>
      <c r="B49" s="31"/>
      <c r="C49" s="31"/>
      <c r="D49" s="31"/>
      <c r="E49" s="31"/>
      <c r="F49" s="31"/>
      <c r="G49" s="31"/>
      <c r="H49" s="9"/>
      <c r="I49" s="9"/>
    </row>
    <row r="50" ht="14.25" customHeight="1">
      <c r="A50" s="16" t="s">
        <v>51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9">
        <v>0.0</v>
      </c>
      <c r="I50" s="9">
        <v>0.0</v>
      </c>
    </row>
    <row r="51" ht="14.25" customHeight="1">
      <c r="A51" s="16" t="s">
        <v>52</v>
      </c>
      <c r="B51" s="31"/>
      <c r="C51" s="31"/>
      <c r="D51" s="31"/>
      <c r="E51" s="31"/>
      <c r="F51" s="31"/>
      <c r="G51" s="31"/>
      <c r="H51" s="9"/>
      <c r="I51" s="9"/>
    </row>
    <row r="52" ht="14.25" customHeight="1">
      <c r="A52" s="16" t="s">
        <v>53</v>
      </c>
      <c r="B52" s="31"/>
      <c r="C52" s="31"/>
      <c r="D52" s="31"/>
      <c r="E52" s="31"/>
      <c r="F52" s="31"/>
      <c r="G52" s="31"/>
      <c r="H52" s="9"/>
      <c r="I52" s="9"/>
    </row>
    <row r="53" ht="14.25" customHeight="1">
      <c r="A53" s="16" t="s">
        <v>54</v>
      </c>
      <c r="B53" s="8">
        <v>0.0</v>
      </c>
      <c r="C53" s="8">
        <v>0.0</v>
      </c>
      <c r="D53" s="8">
        <v>0.0</v>
      </c>
      <c r="E53" s="8">
        <v>0.0</v>
      </c>
      <c r="F53" s="31"/>
      <c r="G53" s="31"/>
      <c r="H53" s="9"/>
      <c r="I53" s="9"/>
    </row>
    <row r="54" ht="14.25" customHeight="1">
      <c r="A54" s="16" t="s">
        <v>55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9">
        <v>3.0</v>
      </c>
      <c r="I54" s="9">
        <v>3.0</v>
      </c>
    </row>
    <row r="55" ht="14.25" customHeight="1">
      <c r="A55" s="16" t="s">
        <v>56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9">
        <v>9965.0</v>
      </c>
      <c r="I55" s="9">
        <v>11484.0</v>
      </c>
    </row>
    <row r="56" ht="14.25" customHeight="1">
      <c r="A56" s="16" t="s">
        <v>57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9">
        <v>-380.0</v>
      </c>
      <c r="I56" s="9">
        <v>318.0</v>
      </c>
    </row>
    <row r="57" ht="14.25" customHeight="1">
      <c r="A57" s="16" t="s">
        <v>58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9">
        <v>3179.0</v>
      </c>
      <c r="I57" s="9">
        <v>3476.0</v>
      </c>
    </row>
    <row r="58" ht="14.25" customHeight="1">
      <c r="A58" s="20" t="s">
        <v>59</v>
      </c>
      <c r="B58" s="21">
        <f t="shared" ref="B58:I58" si="10">+SUM(B53:B57)</f>
        <v>12707</v>
      </c>
      <c r="C58" s="21">
        <f t="shared" si="10"/>
        <v>12258</v>
      </c>
      <c r="D58" s="21">
        <f t="shared" si="10"/>
        <v>12407</v>
      </c>
      <c r="E58" s="21">
        <f t="shared" si="10"/>
        <v>9812</v>
      </c>
      <c r="F58" s="21">
        <f t="shared" si="10"/>
        <v>9040</v>
      </c>
      <c r="G58" s="21">
        <f t="shared" si="10"/>
        <v>8055</v>
      </c>
      <c r="H58" s="21">
        <f t="shared" si="10"/>
        <v>12767</v>
      </c>
      <c r="I58" s="21">
        <f t="shared" si="10"/>
        <v>15281</v>
      </c>
    </row>
    <row r="59" ht="14.25" customHeight="1">
      <c r="A59" s="22" t="s">
        <v>60</v>
      </c>
      <c r="B59" s="23">
        <f t="shared" ref="B59:I59" si="11">+SUM(B45:B50)+B58</f>
        <v>21597</v>
      </c>
      <c r="C59" s="23">
        <f t="shared" si="11"/>
        <v>21396</v>
      </c>
      <c r="D59" s="23">
        <f t="shared" si="11"/>
        <v>23259</v>
      </c>
      <c r="E59" s="23">
        <f t="shared" si="11"/>
        <v>22536</v>
      </c>
      <c r="F59" s="23">
        <f t="shared" si="11"/>
        <v>23717</v>
      </c>
      <c r="G59" s="23">
        <f t="shared" si="11"/>
        <v>31342</v>
      </c>
      <c r="H59" s="23">
        <f t="shared" si="11"/>
        <v>37740</v>
      </c>
      <c r="I59" s="23">
        <f t="shared" si="11"/>
        <v>40321</v>
      </c>
    </row>
    <row r="60" ht="14.25" customHeight="1">
      <c r="A60" s="27" t="s">
        <v>61</v>
      </c>
      <c r="B60" s="28">
        <f t="shared" ref="B60:I60" si="12">+B59-B36</f>
        <v>0</v>
      </c>
      <c r="C60" s="28">
        <f t="shared" si="12"/>
        <v>0</v>
      </c>
      <c r="D60" s="28">
        <f t="shared" si="12"/>
        <v>0</v>
      </c>
      <c r="E60" s="28">
        <f t="shared" si="12"/>
        <v>0</v>
      </c>
      <c r="F60" s="28">
        <f t="shared" si="12"/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9" t="s">
        <v>62</v>
      </c>
      <c r="B61" s="29"/>
      <c r="C61" s="29"/>
      <c r="D61" s="29"/>
      <c r="E61" s="29"/>
      <c r="F61" s="29"/>
      <c r="G61" s="29"/>
      <c r="H61" s="29"/>
      <c r="I61" s="29"/>
    </row>
    <row r="62" ht="14.25" customHeight="1">
      <c r="A62" s="7" t="s">
        <v>63</v>
      </c>
    </row>
    <row r="63" ht="14.25" customHeight="1">
      <c r="A63" s="13" t="s">
        <v>64</v>
      </c>
    </row>
    <row r="64" ht="14.25" customHeight="1">
      <c r="A64" s="30" t="s">
        <v>65</v>
      </c>
      <c r="B64" s="14">
        <f t="shared" ref="B64:G64" si="13">B12</f>
        <v>3273</v>
      </c>
      <c r="C64" s="14">
        <f t="shared" si="13"/>
        <v>3760</v>
      </c>
      <c r="D64" s="14">
        <f t="shared" si="13"/>
        <v>4240</v>
      </c>
      <c r="E64" s="14">
        <f t="shared" si="13"/>
        <v>1933</v>
      </c>
      <c r="F64" s="14">
        <f t="shared" si="13"/>
        <v>4029</v>
      </c>
      <c r="G64" s="14">
        <f t="shared" si="13"/>
        <v>2539</v>
      </c>
      <c r="H64" s="15">
        <f t="shared" ref="H64:I64" si="14">+H12</f>
        <v>5727</v>
      </c>
      <c r="I64" s="15">
        <f t="shared" si="14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6" t="s">
        <v>66</v>
      </c>
      <c r="B65" s="31"/>
      <c r="C65" s="31"/>
      <c r="D65" s="31"/>
      <c r="E65" s="31"/>
      <c r="F65" s="31"/>
      <c r="G65" s="31"/>
      <c r="H65" s="9"/>
      <c r="I65" s="9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6" t="s">
        <v>67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9">
        <v>744.0</v>
      </c>
      <c r="I66" s="9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6" t="s">
        <v>68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9">
        <v>-385.0</v>
      </c>
      <c r="I67" s="9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6" t="s">
        <v>69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9">
        <v>611.0</v>
      </c>
      <c r="I68" s="9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6" t="s">
        <v>70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9">
        <v>53.0</v>
      </c>
      <c r="I69" s="9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6" t="s">
        <v>71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9">
        <v>-138.0</v>
      </c>
      <c r="I70" s="9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6" t="s">
        <v>72</v>
      </c>
      <c r="B71" s="31"/>
      <c r="C71" s="31"/>
      <c r="D71" s="31"/>
      <c r="E71" s="31"/>
      <c r="F71" s="31"/>
      <c r="G71" s="31"/>
      <c r="H71" s="9"/>
      <c r="I71" s="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6" t="s">
        <v>73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9">
        <v>-1606.0</v>
      </c>
      <c r="I72" s="9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6" t="s">
        <v>74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9">
        <v>507.0</v>
      </c>
      <c r="I73" s="9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6" t="s">
        <v>75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9">
        <v>-182.0</v>
      </c>
      <c r="I74" s="9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6" t="s">
        <v>76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9">
        <v>1326.0</v>
      </c>
      <c r="I75" s="9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32" t="s">
        <v>77</v>
      </c>
      <c r="B76" s="33">
        <f t="shared" ref="B76:I76" si="15">+SUM(B64:B75)</f>
        <v>4680</v>
      </c>
      <c r="C76" s="33">
        <f t="shared" si="15"/>
        <v>3096</v>
      </c>
      <c r="D76" s="33">
        <f t="shared" si="15"/>
        <v>3846</v>
      </c>
      <c r="E76" s="33">
        <f t="shared" si="15"/>
        <v>4955</v>
      </c>
      <c r="F76" s="33">
        <f t="shared" si="15"/>
        <v>5903</v>
      </c>
      <c r="G76" s="33">
        <f t="shared" si="15"/>
        <v>2485</v>
      </c>
      <c r="H76" s="33">
        <f t="shared" si="15"/>
        <v>6657</v>
      </c>
      <c r="I76" s="33">
        <f t="shared" si="15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3" t="s">
        <v>78</v>
      </c>
      <c r="B77" s="9"/>
      <c r="C77" s="9"/>
      <c r="D77" s="9"/>
      <c r="E77" s="9"/>
      <c r="F77" s="9"/>
      <c r="G77" s="9"/>
      <c r="H77" s="9"/>
      <c r="I77" s="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6" t="s">
        <v>79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9">
        <v>-9961.0</v>
      </c>
      <c r="I78" s="9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6" t="s">
        <v>80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9">
        <v>4236.0</v>
      </c>
      <c r="I79" s="9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6" t="s">
        <v>81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9">
        <v>2449.0</v>
      </c>
      <c r="I80" s="9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6" t="s">
        <v>82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9">
        <v>-695.0</v>
      </c>
      <c r="I81" s="9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6" t="s">
        <v>83</v>
      </c>
      <c r="B82" s="8">
        <v>0.0</v>
      </c>
      <c r="C82" s="8">
        <v>6.0</v>
      </c>
      <c r="D82" s="8">
        <v>-34.0</v>
      </c>
      <c r="E82" s="8">
        <v>-25.0</v>
      </c>
      <c r="F82" s="8">
        <v>0.0</v>
      </c>
      <c r="G82" s="8">
        <v>31.0</v>
      </c>
      <c r="H82" s="9">
        <v>171.0</v>
      </c>
      <c r="I82" s="9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34" t="s">
        <v>84</v>
      </c>
      <c r="B83" s="33">
        <f t="shared" ref="B83:I83" si="16">+SUM(B78:B82)</f>
        <v>-28</v>
      </c>
      <c r="C83" s="33">
        <f t="shared" si="16"/>
        <v>-1194</v>
      </c>
      <c r="D83" s="33">
        <f t="shared" si="16"/>
        <v>-1021</v>
      </c>
      <c r="E83" s="33">
        <f t="shared" si="16"/>
        <v>273</v>
      </c>
      <c r="F83" s="33">
        <f t="shared" si="16"/>
        <v>-269</v>
      </c>
      <c r="G83" s="33">
        <f t="shared" si="16"/>
        <v>-1028</v>
      </c>
      <c r="H83" s="33">
        <f t="shared" si="16"/>
        <v>-3800</v>
      </c>
      <c r="I83" s="33">
        <f t="shared" si="16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3" t="s">
        <v>85</v>
      </c>
      <c r="B84" s="9"/>
      <c r="C84" s="9"/>
      <c r="D84" s="9"/>
      <c r="E84" s="9"/>
      <c r="F84" s="9"/>
      <c r="G84" s="9"/>
      <c r="H84" s="9"/>
      <c r="I84" s="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6" t="s">
        <v>86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9">
        <v>0.0</v>
      </c>
      <c r="I85" s="9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6" t="s">
        <v>87</v>
      </c>
      <c r="B86" s="8">
        <v>-63.0</v>
      </c>
      <c r="C86" s="8">
        <v>-106.0</v>
      </c>
      <c r="D86" s="8">
        <v>327.0</v>
      </c>
      <c r="E86" s="8">
        <v>13.0</v>
      </c>
      <c r="F86" s="8">
        <v>-325.0</v>
      </c>
      <c r="G86" s="8">
        <v>49.0</v>
      </c>
      <c r="H86" s="9">
        <v>-52.0</v>
      </c>
      <c r="I86" s="9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6" t="s">
        <v>88</v>
      </c>
      <c r="B87" s="8">
        <v>-7.0</v>
      </c>
      <c r="C87" s="8">
        <v>-67.0</v>
      </c>
      <c r="D87" s="8">
        <v>-44.0</v>
      </c>
      <c r="E87" s="8">
        <v>-6.0</v>
      </c>
      <c r="F87" s="8">
        <v>-6.0</v>
      </c>
      <c r="G87" s="8">
        <v>0.0</v>
      </c>
      <c r="H87" s="9">
        <v>-197.0</v>
      </c>
      <c r="I87" s="9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6" t="s">
        <v>89</v>
      </c>
      <c r="B88" s="8">
        <v>514.0</v>
      </c>
      <c r="C88" s="8">
        <v>-7.0</v>
      </c>
      <c r="D88" s="8">
        <v>-17.0</v>
      </c>
      <c r="E88" s="8">
        <v>-23.0</v>
      </c>
      <c r="F88" s="8">
        <v>-27.0</v>
      </c>
      <c r="G88" s="8">
        <v>885.0</v>
      </c>
      <c r="H88" s="9">
        <v>1172.0</v>
      </c>
      <c r="I88" s="9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6" t="s">
        <v>90</v>
      </c>
      <c r="B89" s="8">
        <v>-2534.0</v>
      </c>
      <c r="C89" s="8">
        <v>281.0</v>
      </c>
      <c r="D89" s="8">
        <v>-3223.0</v>
      </c>
      <c r="E89" s="8">
        <v>-4254.0</v>
      </c>
      <c r="F89" s="8">
        <v>-4286.0</v>
      </c>
      <c r="G89" s="8">
        <v>-3067.0</v>
      </c>
      <c r="H89" s="9">
        <v>-608.0</v>
      </c>
      <c r="I89" s="9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6" t="s">
        <v>91</v>
      </c>
      <c r="B90" s="8">
        <v>-899.0</v>
      </c>
      <c r="C90" s="8">
        <v>-3238.0</v>
      </c>
      <c r="D90" s="8">
        <v>-1133.0</v>
      </c>
      <c r="E90" s="8">
        <v>-1243.0</v>
      </c>
      <c r="F90" s="8">
        <v>-1332.0</v>
      </c>
      <c r="G90" s="8">
        <v>-1452.0</v>
      </c>
      <c r="H90" s="9">
        <v>-1638.0</v>
      </c>
      <c r="I90" s="9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6" t="s">
        <v>92</v>
      </c>
      <c r="B91" s="8">
        <v>-19.0</v>
      </c>
      <c r="C91" s="8">
        <v>-1022.0</v>
      </c>
      <c r="D91" s="8">
        <v>-29.0</v>
      </c>
      <c r="E91" s="8">
        <v>-55.0</v>
      </c>
      <c r="F91" s="8">
        <v>-17.0</v>
      </c>
      <c r="G91" s="8">
        <v>-58.0</v>
      </c>
      <c r="H91" s="9">
        <v>-136.0</v>
      </c>
      <c r="I91" s="9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34" t="s">
        <v>93</v>
      </c>
      <c r="B92" s="33">
        <f t="shared" ref="B92:I92" si="17">+SUM(B85:B91)</f>
        <v>-3008</v>
      </c>
      <c r="C92" s="33">
        <f t="shared" si="17"/>
        <v>-3178</v>
      </c>
      <c r="D92" s="33">
        <f t="shared" si="17"/>
        <v>-2637</v>
      </c>
      <c r="E92" s="33">
        <f t="shared" si="17"/>
        <v>-5568</v>
      </c>
      <c r="F92" s="33">
        <f t="shared" si="17"/>
        <v>-5993</v>
      </c>
      <c r="G92" s="33">
        <f t="shared" si="17"/>
        <v>2491</v>
      </c>
      <c r="H92" s="33">
        <f t="shared" si="17"/>
        <v>-1459</v>
      </c>
      <c r="I92" s="33">
        <f t="shared" si="17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6" t="s">
        <v>94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9">
        <v>143.0</v>
      </c>
      <c r="I93" s="9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34" t="s">
        <v>95</v>
      </c>
      <c r="B94" s="33">
        <f t="shared" ref="B94:I94" si="18">+B76+B83+B92+B93</f>
        <v>1561</v>
      </c>
      <c r="C94" s="33">
        <f t="shared" si="18"/>
        <v>-1381</v>
      </c>
      <c r="D94" s="33">
        <f t="shared" si="18"/>
        <v>168</v>
      </c>
      <c r="E94" s="33">
        <f t="shared" si="18"/>
        <v>-295</v>
      </c>
      <c r="F94" s="33">
        <f t="shared" si="18"/>
        <v>-488</v>
      </c>
      <c r="G94" s="33">
        <f t="shared" si="18"/>
        <v>3882</v>
      </c>
      <c r="H94" s="33">
        <f t="shared" si="18"/>
        <v>1541</v>
      </c>
      <c r="I94" s="33">
        <f t="shared" si="18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96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9">
        <v>8348.0</v>
      </c>
      <c r="I95" s="9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2" t="s">
        <v>97</v>
      </c>
      <c r="B96" s="35">
        <f t="shared" ref="B96:G96" si="19">SUM(B94:B95)</f>
        <v>3781</v>
      </c>
      <c r="C96" s="35">
        <f t="shared" si="19"/>
        <v>2471</v>
      </c>
      <c r="D96" s="35">
        <f t="shared" si="19"/>
        <v>3306</v>
      </c>
      <c r="E96" s="35">
        <f t="shared" si="19"/>
        <v>3513</v>
      </c>
      <c r="F96" s="35">
        <f t="shared" si="19"/>
        <v>3761</v>
      </c>
      <c r="G96" s="35">
        <f t="shared" si="19"/>
        <v>8348</v>
      </c>
      <c r="H96" s="23">
        <f t="shared" ref="H96:I96" si="20">+H94+H95</f>
        <v>9889</v>
      </c>
      <c r="I96" s="23">
        <f t="shared" si="20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7" t="s">
        <v>98</v>
      </c>
      <c r="B97" s="28">
        <f t="shared" ref="B97:I97" si="21">+B96-B25</f>
        <v>-71</v>
      </c>
      <c r="C97" s="28">
        <f t="shared" si="21"/>
        <v>-667</v>
      </c>
      <c r="D97" s="28">
        <f t="shared" si="21"/>
        <v>-502</v>
      </c>
      <c r="E97" s="28">
        <f t="shared" si="21"/>
        <v>-736</v>
      </c>
      <c r="F97" s="28">
        <f t="shared" si="21"/>
        <v>-705</v>
      </c>
      <c r="G97" s="28">
        <f t="shared" si="21"/>
        <v>0</v>
      </c>
      <c r="H97" s="28">
        <f t="shared" si="21"/>
        <v>0</v>
      </c>
      <c r="I97" s="28">
        <f t="shared" si="21"/>
        <v>0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7" t="s">
        <v>99</v>
      </c>
      <c r="B98" s="9"/>
      <c r="C98" s="9"/>
      <c r="D98" s="9"/>
      <c r="E98" s="9"/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6" t="s">
        <v>100</v>
      </c>
      <c r="B99" s="9"/>
      <c r="C99" s="9"/>
      <c r="D99" s="9"/>
      <c r="E99" s="9"/>
      <c r="F99" s="9"/>
      <c r="G99" s="9"/>
      <c r="H99" s="9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6" t="s">
        <v>101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9">
        <v>293.0</v>
      </c>
      <c r="I100" s="9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6" t="s">
        <v>102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9">
        <v>1177.0</v>
      </c>
      <c r="I101" s="9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6" t="s">
        <v>103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9">
        <v>179.0</v>
      </c>
      <c r="I102" s="9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6" t="s">
        <v>104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385.0</v>
      </c>
      <c r="H103" s="9">
        <v>438.0</v>
      </c>
      <c r="I103" s="9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/>
    <row r="105" ht="14.25" customHeight="1">
      <c r="A105" s="29" t="s">
        <v>105</v>
      </c>
      <c r="B105" s="29"/>
      <c r="C105" s="29"/>
      <c r="D105" s="29"/>
      <c r="E105" s="29"/>
      <c r="F105" s="29"/>
      <c r="G105" s="29"/>
      <c r="H105" s="29"/>
      <c r="I105" s="29"/>
    </row>
    <row r="106" ht="14.25" customHeight="1">
      <c r="A106" s="30" t="s">
        <v>106</v>
      </c>
      <c r="B106" s="9"/>
      <c r="C106" s="9"/>
      <c r="D106" s="9"/>
      <c r="E106" s="9"/>
      <c r="F106" s="9"/>
      <c r="G106" s="9"/>
      <c r="H106" s="9"/>
      <c r="I106" s="9"/>
    </row>
    <row r="107" ht="14.25" customHeight="1">
      <c r="A107" s="16" t="s">
        <v>107</v>
      </c>
      <c r="B107" s="14">
        <f t="shared" ref="B107:I107" si="22">+SUM(B108:B110)</f>
        <v>13740</v>
      </c>
      <c r="C107" s="14">
        <f t="shared" si="22"/>
        <v>14764</v>
      </c>
      <c r="D107" s="14">
        <f t="shared" si="22"/>
        <v>15216</v>
      </c>
      <c r="E107" s="14">
        <f t="shared" si="22"/>
        <v>14855</v>
      </c>
      <c r="F107" s="14">
        <f t="shared" si="22"/>
        <v>15902</v>
      </c>
      <c r="G107" s="14">
        <f t="shared" si="22"/>
        <v>14484</v>
      </c>
      <c r="H107" s="9">
        <f t="shared" si="22"/>
        <v>17179</v>
      </c>
      <c r="I107" s="9">
        <f t="shared" si="22"/>
        <v>18353</v>
      </c>
    </row>
    <row r="108" ht="14.25" customHeight="1">
      <c r="A108" s="16" t="s">
        <v>108</v>
      </c>
      <c r="B108" s="8">
        <v>8506.0</v>
      </c>
      <c r="C108" s="8">
        <v>9299.0</v>
      </c>
      <c r="D108" s="8">
        <v>9684.0</v>
      </c>
      <c r="E108" s="8">
        <v>9322.0</v>
      </c>
      <c r="F108" s="8">
        <v>10045.0</v>
      </c>
      <c r="G108" s="8">
        <v>9329.0</v>
      </c>
      <c r="H108" s="26">
        <v>11644.0</v>
      </c>
      <c r="I108" s="26">
        <v>12228.0</v>
      </c>
    </row>
    <row r="109" ht="14.25" customHeight="1">
      <c r="A109" s="16" t="s">
        <v>109</v>
      </c>
      <c r="B109" s="8">
        <v>4410.0</v>
      </c>
      <c r="C109" s="8">
        <v>4746.0</v>
      </c>
      <c r="D109" s="8">
        <v>4886.0</v>
      </c>
      <c r="E109" s="8">
        <v>4938.0</v>
      </c>
      <c r="F109" s="8">
        <v>5260.0</v>
      </c>
      <c r="G109" s="8">
        <v>4639.0</v>
      </c>
      <c r="H109" s="26">
        <v>5028.0</v>
      </c>
      <c r="I109" s="26">
        <v>5492.0</v>
      </c>
    </row>
    <row r="110" ht="14.25" customHeight="1">
      <c r="A110" s="16" t="s">
        <v>110</v>
      </c>
      <c r="B110" s="8">
        <v>824.0</v>
      </c>
      <c r="C110" s="8">
        <v>719.0</v>
      </c>
      <c r="D110" s="8">
        <v>646.0</v>
      </c>
      <c r="E110" s="8">
        <v>595.0</v>
      </c>
      <c r="F110" s="8">
        <v>597.0</v>
      </c>
      <c r="G110" s="8">
        <v>516.0</v>
      </c>
      <c r="H110" s="7">
        <v>507.0</v>
      </c>
      <c r="I110" s="7">
        <v>633.0</v>
      </c>
    </row>
    <row r="111" ht="14.25" customHeight="1">
      <c r="A111" s="16" t="s">
        <v>111</v>
      </c>
      <c r="B111" s="14">
        <f t="shared" ref="B111:I111" si="23">+SUM(B112:B114)</f>
        <v>7126</v>
      </c>
      <c r="C111" s="14">
        <f t="shared" si="23"/>
        <v>7568</v>
      </c>
      <c r="D111" s="14">
        <f t="shared" si="23"/>
        <v>7970</v>
      </c>
      <c r="E111" s="14">
        <f t="shared" si="23"/>
        <v>9242</v>
      </c>
      <c r="F111" s="14">
        <f t="shared" si="23"/>
        <v>9812</v>
      </c>
      <c r="G111" s="14">
        <f t="shared" si="23"/>
        <v>9347</v>
      </c>
      <c r="H111" s="9">
        <f t="shared" si="23"/>
        <v>11456</v>
      </c>
      <c r="I111" s="9">
        <f t="shared" si="23"/>
        <v>12479</v>
      </c>
    </row>
    <row r="112" ht="14.25" customHeight="1">
      <c r="A112" s="16" t="s">
        <v>108</v>
      </c>
      <c r="B112" s="8">
        <v>4703.0</v>
      </c>
      <c r="C112" s="8">
        <v>5043.0</v>
      </c>
      <c r="D112" s="8">
        <v>5192.0</v>
      </c>
      <c r="E112" s="8">
        <v>5875.0</v>
      </c>
      <c r="F112" s="8">
        <v>6293.0</v>
      </c>
      <c r="G112" s="8">
        <v>5892.0</v>
      </c>
      <c r="H112" s="26">
        <v>6970.0</v>
      </c>
      <c r="I112" s="26">
        <v>7388.0</v>
      </c>
    </row>
    <row r="113" ht="14.25" customHeight="1">
      <c r="A113" s="16" t="s">
        <v>109</v>
      </c>
      <c r="B113" s="8">
        <v>2051.0</v>
      </c>
      <c r="C113" s="8">
        <v>2149.0</v>
      </c>
      <c r="D113" s="8">
        <v>2395.0</v>
      </c>
      <c r="E113" s="8">
        <v>2940.0</v>
      </c>
      <c r="F113" s="8">
        <v>3087.0</v>
      </c>
      <c r="G113" s="8">
        <v>3053.0</v>
      </c>
      <c r="H113" s="26">
        <v>3996.0</v>
      </c>
      <c r="I113" s="26">
        <v>4527.0</v>
      </c>
    </row>
    <row r="114" ht="14.25" customHeight="1">
      <c r="A114" s="16" t="s">
        <v>110</v>
      </c>
      <c r="B114" s="8">
        <v>372.0</v>
      </c>
      <c r="C114" s="8">
        <v>376.0</v>
      </c>
      <c r="D114" s="8">
        <v>383.0</v>
      </c>
      <c r="E114" s="8">
        <v>427.0</v>
      </c>
      <c r="F114" s="8">
        <v>432.0</v>
      </c>
      <c r="G114" s="8">
        <v>402.0</v>
      </c>
      <c r="H114" s="7">
        <v>490.0</v>
      </c>
      <c r="I114" s="7">
        <v>564.0</v>
      </c>
    </row>
    <row r="115" ht="14.25" customHeight="1">
      <c r="A115" s="16" t="s">
        <v>112</v>
      </c>
      <c r="B115" s="14">
        <f t="shared" ref="B115:I115" si="24">+SUM(B116:B118)</f>
        <v>3067</v>
      </c>
      <c r="C115" s="14">
        <f t="shared" si="24"/>
        <v>3785</v>
      </c>
      <c r="D115" s="14">
        <f t="shared" si="24"/>
        <v>4237</v>
      </c>
      <c r="E115" s="14">
        <f t="shared" si="24"/>
        <v>5134</v>
      </c>
      <c r="F115" s="14">
        <f t="shared" si="24"/>
        <v>6208</v>
      </c>
      <c r="G115" s="14">
        <f t="shared" si="24"/>
        <v>6679</v>
      </c>
      <c r="H115" s="9">
        <f t="shared" si="24"/>
        <v>8290</v>
      </c>
      <c r="I115" s="9">
        <f t="shared" si="24"/>
        <v>7547</v>
      </c>
    </row>
    <row r="116" ht="14.25" customHeight="1">
      <c r="A116" s="16" t="s">
        <v>108</v>
      </c>
      <c r="B116" s="8">
        <v>2016.0</v>
      </c>
      <c r="C116" s="8">
        <v>2599.0</v>
      </c>
      <c r="D116" s="8">
        <v>2920.0</v>
      </c>
      <c r="E116" s="8">
        <v>3496.0</v>
      </c>
      <c r="F116" s="8">
        <v>4262.0</v>
      </c>
      <c r="G116" s="8">
        <v>4635.0</v>
      </c>
      <c r="H116" s="26">
        <v>5748.0</v>
      </c>
      <c r="I116" s="26">
        <v>5416.0</v>
      </c>
    </row>
    <row r="117" ht="14.25" customHeight="1">
      <c r="A117" s="16" t="s">
        <v>109</v>
      </c>
      <c r="B117" s="8">
        <v>925.0</v>
      </c>
      <c r="C117" s="8">
        <v>1055.0</v>
      </c>
      <c r="D117" s="8">
        <v>1188.0</v>
      </c>
      <c r="E117" s="8">
        <v>1508.0</v>
      </c>
      <c r="F117" s="8">
        <v>1808.0</v>
      </c>
      <c r="G117" s="8">
        <v>1896.0</v>
      </c>
      <c r="H117" s="26">
        <v>2347.0</v>
      </c>
      <c r="I117" s="26">
        <v>1938.0</v>
      </c>
    </row>
    <row r="118" ht="14.25" customHeight="1">
      <c r="A118" s="16" t="s">
        <v>110</v>
      </c>
      <c r="B118" s="8">
        <v>126.0</v>
      </c>
      <c r="C118" s="8">
        <v>131.0</v>
      </c>
      <c r="D118" s="8">
        <v>129.0</v>
      </c>
      <c r="E118" s="8">
        <v>130.0</v>
      </c>
      <c r="F118" s="8">
        <v>138.0</v>
      </c>
      <c r="G118" s="8">
        <v>148.0</v>
      </c>
      <c r="H118" s="7">
        <v>195.0</v>
      </c>
      <c r="I118" s="7">
        <v>193.0</v>
      </c>
    </row>
    <row r="119" ht="14.25" customHeight="1">
      <c r="A119" s="16" t="s">
        <v>113</v>
      </c>
      <c r="B119" s="14">
        <f t="shared" ref="B119:I119" si="25">+SUM(B120:B122)</f>
        <v>4653</v>
      </c>
      <c r="C119" s="14">
        <f t="shared" si="25"/>
        <v>4317</v>
      </c>
      <c r="D119" s="14">
        <f t="shared" si="25"/>
        <v>4737</v>
      </c>
      <c r="E119" s="14">
        <f t="shared" si="25"/>
        <v>5166</v>
      </c>
      <c r="F119" s="14">
        <f t="shared" si="25"/>
        <v>5254</v>
      </c>
      <c r="G119" s="14">
        <f t="shared" si="25"/>
        <v>5028</v>
      </c>
      <c r="H119" s="9">
        <f t="shared" si="25"/>
        <v>5343</v>
      </c>
      <c r="I119" s="9">
        <f t="shared" si="25"/>
        <v>5955</v>
      </c>
    </row>
    <row r="120" ht="14.25" customHeight="1">
      <c r="A120" s="16" t="s">
        <v>108</v>
      </c>
      <c r="B120" s="8">
        <v>3093.0</v>
      </c>
      <c r="C120" s="8">
        <v>2930.0</v>
      </c>
      <c r="D120" s="8">
        <v>3285.0</v>
      </c>
      <c r="E120" s="8">
        <v>3575.0</v>
      </c>
      <c r="F120" s="8">
        <v>3622.0</v>
      </c>
      <c r="G120" s="8">
        <v>3449.0</v>
      </c>
      <c r="H120" s="26">
        <v>3659.0</v>
      </c>
      <c r="I120" s="26">
        <v>4111.0</v>
      </c>
    </row>
    <row r="121" ht="14.25" customHeight="1">
      <c r="A121" s="16" t="s">
        <v>109</v>
      </c>
      <c r="B121" s="8">
        <v>1251.0</v>
      </c>
      <c r="C121" s="8">
        <v>1117.0</v>
      </c>
      <c r="D121" s="8">
        <v>1185.0</v>
      </c>
      <c r="E121" s="8">
        <v>1347.0</v>
      </c>
      <c r="F121" s="8">
        <v>1395.0</v>
      </c>
      <c r="G121" s="8">
        <v>1365.0</v>
      </c>
      <c r="H121" s="26">
        <v>1494.0</v>
      </c>
      <c r="I121" s="26">
        <v>1610.0</v>
      </c>
    </row>
    <row r="122" ht="14.25" customHeight="1">
      <c r="A122" s="16" t="s">
        <v>110</v>
      </c>
      <c r="B122" s="8">
        <v>309.0</v>
      </c>
      <c r="C122" s="8">
        <v>270.0</v>
      </c>
      <c r="D122" s="8">
        <v>267.0</v>
      </c>
      <c r="E122" s="8">
        <v>244.0</v>
      </c>
      <c r="F122" s="8">
        <v>237.0</v>
      </c>
      <c r="G122" s="8">
        <v>214.0</v>
      </c>
      <c r="H122" s="7">
        <v>190.0</v>
      </c>
      <c r="I122" s="7">
        <v>234.0</v>
      </c>
    </row>
    <row r="123" ht="14.25" customHeight="1">
      <c r="A123" s="16" t="s">
        <v>114</v>
      </c>
      <c r="B123" s="14">
        <v>115.0</v>
      </c>
      <c r="C123" s="14">
        <v>73.0</v>
      </c>
      <c r="D123" s="14">
        <v>73.0</v>
      </c>
      <c r="E123" s="14">
        <v>88.0</v>
      </c>
      <c r="F123" s="14">
        <v>42.0</v>
      </c>
      <c r="G123" s="14">
        <v>30.0</v>
      </c>
      <c r="H123" s="9">
        <v>25.0</v>
      </c>
      <c r="I123" s="9">
        <v>102.0</v>
      </c>
    </row>
    <row r="124" ht="14.25" customHeight="1">
      <c r="A124" s="20" t="s">
        <v>115</v>
      </c>
      <c r="B124" s="21">
        <f t="shared" ref="B124:I124" si="26">+B107+B111+B115+B119+B123</f>
        <v>28701</v>
      </c>
      <c r="C124" s="21">
        <f t="shared" si="26"/>
        <v>30507</v>
      </c>
      <c r="D124" s="21">
        <f t="shared" si="26"/>
        <v>32233</v>
      </c>
      <c r="E124" s="21">
        <f t="shared" si="26"/>
        <v>34485</v>
      </c>
      <c r="F124" s="21">
        <f t="shared" si="26"/>
        <v>37218</v>
      </c>
      <c r="G124" s="21">
        <f t="shared" si="26"/>
        <v>35568</v>
      </c>
      <c r="H124" s="21">
        <f t="shared" si="26"/>
        <v>42293</v>
      </c>
      <c r="I124" s="21">
        <f t="shared" si="26"/>
        <v>44436</v>
      </c>
    </row>
    <row r="125" ht="14.25" customHeight="1">
      <c r="A125" s="16" t="s">
        <v>116</v>
      </c>
      <c r="B125" s="8">
        <f t="shared" ref="B125:I125" si="27">+SUM(B126:B129)</f>
        <v>1982</v>
      </c>
      <c r="C125" s="8">
        <f t="shared" si="27"/>
        <v>1955</v>
      </c>
      <c r="D125" s="8">
        <f t="shared" si="27"/>
        <v>2042</v>
      </c>
      <c r="E125" s="8">
        <f t="shared" si="27"/>
        <v>1886</v>
      </c>
      <c r="F125" s="8">
        <f t="shared" si="27"/>
        <v>1906</v>
      </c>
      <c r="G125" s="8">
        <f t="shared" si="27"/>
        <v>1846</v>
      </c>
      <c r="H125" s="9">
        <f t="shared" si="27"/>
        <v>2205</v>
      </c>
      <c r="I125" s="9">
        <f t="shared" si="27"/>
        <v>2346</v>
      </c>
    </row>
    <row r="126" ht="14.25" customHeight="1">
      <c r="A126" s="16" t="s">
        <v>108</v>
      </c>
      <c r="B126" s="8">
        <v>1737.0</v>
      </c>
      <c r="C126" s="8">
        <v>1695.0</v>
      </c>
      <c r="D126" s="8">
        <v>1780.0</v>
      </c>
      <c r="E126" s="8">
        <v>1611.0</v>
      </c>
      <c r="F126" s="8">
        <v>1658.0</v>
      </c>
      <c r="G126" s="8">
        <v>1642.0</v>
      </c>
      <c r="H126" s="9">
        <v>1986.0</v>
      </c>
      <c r="I126" s="9">
        <v>2094.0</v>
      </c>
    </row>
    <row r="127" ht="14.25" customHeight="1">
      <c r="A127" s="16" t="s">
        <v>109</v>
      </c>
      <c r="B127" s="8">
        <v>134.0</v>
      </c>
      <c r="C127" s="8">
        <v>137.0</v>
      </c>
      <c r="D127" s="8">
        <v>131.0</v>
      </c>
      <c r="E127" s="8">
        <v>144.0</v>
      </c>
      <c r="F127" s="8">
        <v>118.0</v>
      </c>
      <c r="G127" s="8">
        <v>89.0</v>
      </c>
      <c r="H127" s="9">
        <v>104.0</v>
      </c>
      <c r="I127" s="9">
        <v>103.0</v>
      </c>
    </row>
    <row r="128" ht="14.25" customHeight="1">
      <c r="A128" s="16" t="s">
        <v>110</v>
      </c>
      <c r="B128" s="8">
        <v>26.0</v>
      </c>
      <c r="C128" s="8">
        <v>27.0</v>
      </c>
      <c r="D128" s="8">
        <v>26.0</v>
      </c>
      <c r="E128" s="8">
        <v>28.0</v>
      </c>
      <c r="F128" s="8">
        <v>24.0</v>
      </c>
      <c r="G128" s="8">
        <v>25.0</v>
      </c>
      <c r="H128" s="9">
        <v>29.0</v>
      </c>
      <c r="I128" s="9">
        <v>26.0</v>
      </c>
    </row>
    <row r="129" ht="14.25" customHeight="1">
      <c r="A129" s="16" t="s">
        <v>117</v>
      </c>
      <c r="B129" s="8">
        <v>85.0</v>
      </c>
      <c r="C129" s="8">
        <v>96.0</v>
      </c>
      <c r="D129" s="8">
        <v>105.0</v>
      </c>
      <c r="E129" s="8">
        <v>103.0</v>
      </c>
      <c r="F129" s="8">
        <v>106.0</v>
      </c>
      <c r="G129" s="8">
        <v>90.0</v>
      </c>
      <c r="H129" s="9">
        <v>86.0</v>
      </c>
      <c r="I129" s="9">
        <v>123.0</v>
      </c>
    </row>
    <row r="130" ht="14.25" customHeight="1">
      <c r="A130" s="16" t="s">
        <v>118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9">
        <v>40.0</v>
      </c>
      <c r="I130" s="9">
        <v>-72.0</v>
      </c>
    </row>
    <row r="131" ht="14.25" customHeight="1">
      <c r="A131" s="22" t="s">
        <v>119</v>
      </c>
      <c r="B131" s="23">
        <f t="shared" ref="B131:I131" si="28">+B124+B125+B130</f>
        <v>30601</v>
      </c>
      <c r="C131" s="23">
        <f t="shared" si="28"/>
        <v>32376</v>
      </c>
      <c r="D131" s="23">
        <f t="shared" si="28"/>
        <v>34350</v>
      </c>
      <c r="E131" s="23">
        <f t="shared" si="28"/>
        <v>36397</v>
      </c>
      <c r="F131" s="23">
        <f t="shared" si="28"/>
        <v>39117</v>
      </c>
      <c r="G131" s="23">
        <f t="shared" si="28"/>
        <v>37403</v>
      </c>
      <c r="H131" s="23">
        <f t="shared" si="28"/>
        <v>44538</v>
      </c>
      <c r="I131" s="23">
        <f t="shared" si="28"/>
        <v>46710</v>
      </c>
    </row>
    <row r="132" ht="14.25" customHeight="1">
      <c r="A132" s="27" t="s">
        <v>120</v>
      </c>
      <c r="B132" s="28">
        <f>+I131-I2</f>
        <v>0</v>
      </c>
      <c r="C132" s="28">
        <f t="shared" ref="C132:H132" si="29">+C131-C2</f>
        <v>0</v>
      </c>
      <c r="D132" s="28">
        <f t="shared" si="29"/>
        <v>0</v>
      </c>
      <c r="E132" s="28">
        <f t="shared" si="29"/>
        <v>0</v>
      </c>
      <c r="F132" s="28">
        <f t="shared" si="29"/>
        <v>0</v>
      </c>
      <c r="G132" s="28">
        <f t="shared" si="29"/>
        <v>0</v>
      </c>
      <c r="H132" s="28">
        <f t="shared" si="29"/>
        <v>0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13" t="s">
        <v>121</v>
      </c>
    </row>
    <row r="134" ht="14.25" customHeight="1">
      <c r="A134" s="16" t="s">
        <v>107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9">
        <v>5089.0</v>
      </c>
      <c r="I134" s="9">
        <v>5114.0</v>
      </c>
    </row>
    <row r="135" ht="14.25" customHeight="1">
      <c r="A135" s="16" t="s">
        <v>111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9">
        <v>2435.0</v>
      </c>
      <c r="I135" s="9">
        <v>3293.0</v>
      </c>
    </row>
    <row r="136" ht="14.25" customHeight="1">
      <c r="A136" s="16" t="s">
        <v>112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9">
        <v>3243.0</v>
      </c>
      <c r="I136" s="9">
        <v>2365.0</v>
      </c>
    </row>
    <row r="137" ht="14.25" customHeight="1">
      <c r="A137" s="16" t="s">
        <v>113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9">
        <v>1530.0</v>
      </c>
      <c r="I137" s="9">
        <v>1896.0</v>
      </c>
    </row>
    <row r="138" ht="14.25" customHeight="1">
      <c r="A138" s="16" t="s">
        <v>114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9">
        <v>-3656.0</v>
      </c>
      <c r="I138" s="9">
        <v>-4262.0</v>
      </c>
    </row>
    <row r="139" ht="14.25" customHeight="1">
      <c r="A139" s="20" t="s">
        <v>115</v>
      </c>
      <c r="B139" s="21">
        <f t="shared" ref="B139:I139" si="30">+SUM(B134:B138)</f>
        <v>4813</v>
      </c>
      <c r="C139" s="21">
        <f t="shared" si="30"/>
        <v>5328</v>
      </c>
      <c r="D139" s="21">
        <f t="shared" si="30"/>
        <v>5192</v>
      </c>
      <c r="E139" s="21">
        <f t="shared" si="30"/>
        <v>5525</v>
      </c>
      <c r="F139" s="21">
        <f t="shared" si="30"/>
        <v>6357</v>
      </c>
      <c r="G139" s="21">
        <f t="shared" si="30"/>
        <v>4646</v>
      </c>
      <c r="H139" s="21">
        <f t="shared" si="30"/>
        <v>8641</v>
      </c>
      <c r="I139" s="21">
        <f t="shared" si="30"/>
        <v>8406</v>
      </c>
    </row>
    <row r="140" ht="14.25" customHeight="1">
      <c r="A140" s="16" t="s">
        <v>116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9">
        <v>543.0</v>
      </c>
      <c r="I140" s="9">
        <v>669.0</v>
      </c>
    </row>
    <row r="141" ht="14.25" customHeight="1">
      <c r="A141" s="16" t="s">
        <v>118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9">
        <v>-2261.0</v>
      </c>
      <c r="I141" s="9">
        <v>-2219.0</v>
      </c>
    </row>
    <row r="142" ht="14.25" customHeight="1">
      <c r="A142" s="22" t="s">
        <v>122</v>
      </c>
      <c r="B142" s="23">
        <f t="shared" ref="B142:I142" si="31">+SUM(B139:B141)</f>
        <v>4233</v>
      </c>
      <c r="C142" s="23">
        <f t="shared" si="31"/>
        <v>4642</v>
      </c>
      <c r="D142" s="23">
        <f t="shared" si="31"/>
        <v>4945</v>
      </c>
      <c r="E142" s="23">
        <f t="shared" si="31"/>
        <v>4379</v>
      </c>
      <c r="F142" s="23">
        <f t="shared" si="31"/>
        <v>4850</v>
      </c>
      <c r="G142" s="23">
        <f t="shared" si="31"/>
        <v>2976</v>
      </c>
      <c r="H142" s="23">
        <f t="shared" si="31"/>
        <v>6923</v>
      </c>
      <c r="I142" s="23">
        <f t="shared" si="31"/>
        <v>6856</v>
      </c>
    </row>
    <row r="143" ht="14.25" customHeight="1">
      <c r="A143" s="27" t="s">
        <v>120</v>
      </c>
      <c r="B143" s="28">
        <f t="shared" ref="B143:I143" si="32">+B142-B10-B8</f>
        <v>0</v>
      </c>
      <c r="C143" s="28">
        <f t="shared" si="32"/>
        <v>0</v>
      </c>
      <c r="D143" s="28">
        <f t="shared" si="32"/>
        <v>0</v>
      </c>
      <c r="E143" s="28">
        <f t="shared" si="32"/>
        <v>0</v>
      </c>
      <c r="F143" s="28">
        <f t="shared" si="32"/>
        <v>0</v>
      </c>
      <c r="G143" s="28">
        <f t="shared" si="32"/>
        <v>0</v>
      </c>
      <c r="H143" s="28">
        <f t="shared" si="32"/>
        <v>0</v>
      </c>
      <c r="I143" s="28">
        <f t="shared" si="32"/>
        <v>0</v>
      </c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13" t="s">
        <v>123</v>
      </c>
    </row>
    <row r="145" ht="14.25" customHeight="1">
      <c r="A145" s="16" t="s">
        <v>107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9">
        <v>617.0</v>
      </c>
      <c r="I145" s="9">
        <v>639.0</v>
      </c>
    </row>
    <row r="146" ht="14.25" customHeight="1">
      <c r="A146" s="16" t="s">
        <v>111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9">
        <v>982.0</v>
      </c>
      <c r="I146" s="9">
        <v>920.0</v>
      </c>
    </row>
    <row r="147" ht="14.25" customHeight="1">
      <c r="A147" s="16" t="s">
        <v>112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9">
        <v>288.0</v>
      </c>
      <c r="I147" s="9">
        <v>303.0</v>
      </c>
    </row>
    <row r="148" ht="14.25" customHeight="1">
      <c r="A148" s="16" t="s">
        <v>124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9">
        <v>304.0</v>
      </c>
      <c r="I148" s="9">
        <v>274.0</v>
      </c>
    </row>
    <row r="149" ht="14.25" customHeight="1">
      <c r="A149" s="16" t="s">
        <v>114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9">
        <v>780.0</v>
      </c>
      <c r="I149" s="9">
        <v>789.0</v>
      </c>
    </row>
    <row r="150" ht="14.25" customHeight="1">
      <c r="A150" s="20" t="s">
        <v>125</v>
      </c>
      <c r="B150" s="21">
        <f t="shared" ref="B150:I150" si="33">+SUM(B145:B149)</f>
        <v>2176</v>
      </c>
      <c r="C150" s="21">
        <f t="shared" si="33"/>
        <v>2458</v>
      </c>
      <c r="D150" s="21">
        <f t="shared" si="33"/>
        <v>2626</v>
      </c>
      <c r="E150" s="21">
        <f t="shared" si="33"/>
        <v>2889</v>
      </c>
      <c r="F150" s="21">
        <f t="shared" si="33"/>
        <v>2971</v>
      </c>
      <c r="G150" s="21">
        <f t="shared" si="33"/>
        <v>2870</v>
      </c>
      <c r="H150" s="21">
        <f t="shared" si="33"/>
        <v>2971</v>
      </c>
      <c r="I150" s="21">
        <f t="shared" si="33"/>
        <v>2925</v>
      </c>
    </row>
    <row r="151" ht="14.25" customHeight="1">
      <c r="A151" s="16" t="s">
        <v>116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9">
        <v>63.0</v>
      </c>
      <c r="I151" s="9">
        <v>49.0</v>
      </c>
    </row>
    <row r="152" ht="14.25" customHeight="1">
      <c r="A152" s="16" t="s">
        <v>118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9">
        <v>1870.0</v>
      </c>
      <c r="I152" s="9">
        <v>1817.0</v>
      </c>
    </row>
    <row r="153" ht="14.25" customHeight="1">
      <c r="A153" s="22" t="s">
        <v>126</v>
      </c>
      <c r="B153" s="23">
        <f t="shared" ref="B153:I153" si="34">+SUM(B150:B152)</f>
        <v>3011</v>
      </c>
      <c r="C153" s="23">
        <f t="shared" si="34"/>
        <v>3520</v>
      </c>
      <c r="D153" s="23">
        <f t="shared" si="34"/>
        <v>3989</v>
      </c>
      <c r="E153" s="23">
        <f t="shared" si="34"/>
        <v>4454</v>
      </c>
      <c r="F153" s="23">
        <f t="shared" si="34"/>
        <v>4744</v>
      </c>
      <c r="G153" s="23">
        <f t="shared" si="34"/>
        <v>4866</v>
      </c>
      <c r="H153" s="23">
        <f t="shared" si="34"/>
        <v>4904</v>
      </c>
      <c r="I153" s="23">
        <f t="shared" si="34"/>
        <v>4791</v>
      </c>
    </row>
    <row r="154" ht="14.25" customHeight="1">
      <c r="A154" s="27" t="s">
        <v>120</v>
      </c>
      <c r="B154" s="28">
        <f t="shared" ref="B154:I154" si="35">+B153-B31</f>
        <v>0</v>
      </c>
      <c r="C154" s="28">
        <f t="shared" si="35"/>
        <v>0</v>
      </c>
      <c r="D154" s="28">
        <f t="shared" si="35"/>
        <v>0</v>
      </c>
      <c r="E154" s="28">
        <f t="shared" si="35"/>
        <v>0</v>
      </c>
      <c r="F154" s="28">
        <f t="shared" si="35"/>
        <v>0</v>
      </c>
      <c r="G154" s="28">
        <f t="shared" si="35"/>
        <v>0</v>
      </c>
      <c r="H154" s="28">
        <f t="shared" si="35"/>
        <v>0</v>
      </c>
      <c r="I154" s="28">
        <f t="shared" si="35"/>
        <v>0</v>
      </c>
    </row>
    <row r="155" ht="14.25" customHeight="1">
      <c r="A155" s="13" t="s">
        <v>127</v>
      </c>
    </row>
    <row r="156" ht="14.25" customHeight="1">
      <c r="A156" s="16" t="s">
        <v>107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9">
        <v>98.0</v>
      </c>
      <c r="I156" s="9">
        <v>146.0</v>
      </c>
    </row>
    <row r="157" ht="14.25" customHeight="1">
      <c r="A157" s="16" t="s">
        <v>111</v>
      </c>
      <c r="B157" s="36">
        <v>236.0</v>
      </c>
      <c r="C157" s="8">
        <v>234.0</v>
      </c>
      <c r="D157" s="8">
        <v>173.0</v>
      </c>
      <c r="E157" s="8">
        <v>240.0</v>
      </c>
      <c r="F157" s="8">
        <v>233.0</v>
      </c>
      <c r="G157" s="8">
        <v>139.0</v>
      </c>
      <c r="H157" s="9">
        <v>153.0</v>
      </c>
      <c r="I157" s="9">
        <v>197.0</v>
      </c>
    </row>
    <row r="158" ht="14.25" customHeight="1">
      <c r="A158" s="16" t="s">
        <v>112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9">
        <v>94.0</v>
      </c>
      <c r="I158" s="9">
        <v>78.0</v>
      </c>
    </row>
    <row r="159" ht="14.25" customHeight="1">
      <c r="A159" s="16" t="s">
        <v>124</v>
      </c>
      <c r="B159" s="8">
        <v>52.0</v>
      </c>
      <c r="C159" s="8">
        <v>62.0</v>
      </c>
      <c r="D159" s="8">
        <v>59.0</v>
      </c>
      <c r="E159" s="8">
        <v>49.0</v>
      </c>
      <c r="F159" s="8">
        <v>47.0</v>
      </c>
      <c r="G159" s="8">
        <v>41.0</v>
      </c>
      <c r="H159" s="9">
        <v>54.0</v>
      </c>
      <c r="I159" s="9">
        <v>56.0</v>
      </c>
    </row>
    <row r="160" ht="14.25" customHeight="1">
      <c r="A160" s="16" t="s">
        <v>114</v>
      </c>
      <c r="B160" s="11">
        <v>225.0</v>
      </c>
      <c r="C160" s="11">
        <v>258.0</v>
      </c>
      <c r="D160" s="11">
        <v>278.0</v>
      </c>
      <c r="E160" s="11">
        <v>286.0</v>
      </c>
      <c r="F160" s="11">
        <v>278.0</v>
      </c>
      <c r="G160" s="11">
        <v>438.0</v>
      </c>
      <c r="H160" s="9">
        <v>278.0</v>
      </c>
      <c r="I160" s="9">
        <v>222.0</v>
      </c>
    </row>
    <row r="161" ht="14.25" customHeight="1">
      <c r="A161" s="20" t="s">
        <v>125</v>
      </c>
      <c r="B161" s="21">
        <f t="shared" ref="B161:I161" si="36">+SUM(B156:B160)</f>
        <v>790</v>
      </c>
      <c r="C161" s="21">
        <f t="shared" si="36"/>
        <v>840</v>
      </c>
      <c r="D161" s="21">
        <f t="shared" si="36"/>
        <v>784</v>
      </c>
      <c r="E161" s="21">
        <f t="shared" si="36"/>
        <v>847</v>
      </c>
      <c r="F161" s="21">
        <f t="shared" si="36"/>
        <v>724</v>
      </c>
      <c r="G161" s="21">
        <f t="shared" si="36"/>
        <v>756</v>
      </c>
      <c r="H161" s="21">
        <f t="shared" si="36"/>
        <v>677</v>
      </c>
      <c r="I161" s="21">
        <f t="shared" si="36"/>
        <v>699</v>
      </c>
    </row>
    <row r="162" ht="14.25" customHeight="1">
      <c r="A162" s="16" t="s">
        <v>116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9">
        <v>7.0</v>
      </c>
      <c r="I162" s="9">
        <v>9.0</v>
      </c>
    </row>
    <row r="163" ht="14.25" customHeight="1">
      <c r="A163" s="16" t="s">
        <v>118</v>
      </c>
      <c r="B163" s="9">
        <f t="shared" ref="B163:I163" si="37">-(SUM(B161:B162)+B81)</f>
        <v>104</v>
      </c>
      <c r="C163" s="9">
        <f t="shared" si="37"/>
        <v>264</v>
      </c>
      <c r="D163" s="9">
        <f t="shared" si="37"/>
        <v>291</v>
      </c>
      <c r="E163" s="9">
        <f t="shared" si="37"/>
        <v>159</v>
      </c>
      <c r="F163" s="9">
        <f t="shared" si="37"/>
        <v>377</v>
      </c>
      <c r="G163" s="9">
        <f t="shared" si="37"/>
        <v>318</v>
      </c>
      <c r="H163" s="9">
        <f t="shared" si="37"/>
        <v>11</v>
      </c>
      <c r="I163" s="9">
        <f t="shared" si="37"/>
        <v>50</v>
      </c>
    </row>
    <row r="164" ht="14.25" customHeight="1">
      <c r="A164" s="22" t="s">
        <v>128</v>
      </c>
      <c r="B164" s="23">
        <f t="shared" ref="B164:I164" si="38">+SUM(B161:B163)</f>
        <v>963</v>
      </c>
      <c r="C164" s="23">
        <f t="shared" si="38"/>
        <v>1143</v>
      </c>
      <c r="D164" s="23">
        <f t="shared" si="38"/>
        <v>1105</v>
      </c>
      <c r="E164" s="23">
        <f t="shared" si="38"/>
        <v>1028</v>
      </c>
      <c r="F164" s="23">
        <f t="shared" si="38"/>
        <v>1119</v>
      </c>
      <c r="G164" s="23">
        <f t="shared" si="38"/>
        <v>1086</v>
      </c>
      <c r="H164" s="23">
        <f t="shared" si="38"/>
        <v>695</v>
      </c>
      <c r="I164" s="23">
        <f t="shared" si="38"/>
        <v>758</v>
      </c>
    </row>
    <row r="165" ht="14.25" customHeight="1">
      <c r="A165" s="27" t="s">
        <v>120</v>
      </c>
      <c r="B165" s="28">
        <f t="shared" ref="B165:I165" si="39">+B164+B81</f>
        <v>0</v>
      </c>
      <c r="C165" s="28">
        <f t="shared" si="39"/>
        <v>0</v>
      </c>
      <c r="D165" s="28">
        <f t="shared" si="39"/>
        <v>0</v>
      </c>
      <c r="E165" s="28">
        <f t="shared" si="39"/>
        <v>0</v>
      </c>
      <c r="F165" s="28">
        <f t="shared" si="39"/>
        <v>0</v>
      </c>
      <c r="G165" s="28">
        <f t="shared" si="39"/>
        <v>0</v>
      </c>
      <c r="H165" s="28">
        <f t="shared" si="39"/>
        <v>0</v>
      </c>
      <c r="I165" s="28">
        <f t="shared" si="39"/>
        <v>0</v>
      </c>
    </row>
    <row r="166" ht="14.25" customHeight="1">
      <c r="A166" s="13" t="s">
        <v>129</v>
      </c>
    </row>
    <row r="167" ht="14.25" customHeight="1">
      <c r="A167" s="16" t="s">
        <v>107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9">
        <v>130.0</v>
      </c>
      <c r="I167" s="9">
        <v>124.0</v>
      </c>
    </row>
    <row r="168" ht="14.25" customHeight="1">
      <c r="A168" s="16" t="s">
        <v>111</v>
      </c>
      <c r="B168" s="8">
        <v>87.0</v>
      </c>
      <c r="C168" s="8">
        <v>85.0</v>
      </c>
      <c r="D168" s="8">
        <v>106.0</v>
      </c>
      <c r="E168" s="8">
        <v>116.0</v>
      </c>
      <c r="F168" s="8">
        <v>111.0</v>
      </c>
      <c r="G168" s="8">
        <v>132.0</v>
      </c>
      <c r="H168" s="9">
        <v>136.0</v>
      </c>
      <c r="I168" s="9">
        <v>134.0</v>
      </c>
    </row>
    <row r="169" ht="14.25" customHeight="1">
      <c r="A169" s="16" t="s">
        <v>112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9">
        <v>46.0</v>
      </c>
      <c r="I169" s="9">
        <v>41.0</v>
      </c>
    </row>
    <row r="170" ht="14.25" customHeight="1">
      <c r="A170" s="16" t="s">
        <v>113</v>
      </c>
      <c r="B170" s="8">
        <v>49.0</v>
      </c>
      <c r="C170" s="8">
        <v>42.0</v>
      </c>
      <c r="D170" s="8">
        <v>54.0</v>
      </c>
      <c r="E170" s="8">
        <v>55.0</v>
      </c>
      <c r="F170" s="8">
        <v>53.0</v>
      </c>
      <c r="G170" s="8">
        <v>46.0</v>
      </c>
      <c r="H170" s="9">
        <v>43.0</v>
      </c>
      <c r="I170" s="9">
        <v>42.0</v>
      </c>
    </row>
    <row r="171" ht="14.25" customHeight="1">
      <c r="A171" s="16" t="s">
        <v>114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9">
        <v>222.0</v>
      </c>
      <c r="I171" s="9">
        <v>220.0</v>
      </c>
    </row>
    <row r="172" ht="14.25" customHeight="1">
      <c r="A172" s="20" t="s">
        <v>125</v>
      </c>
      <c r="B172" s="21">
        <f t="shared" ref="B172:I172" si="40">+SUM(B167:B171)</f>
        <v>513</v>
      </c>
      <c r="C172" s="21">
        <f t="shared" si="40"/>
        <v>538</v>
      </c>
      <c r="D172" s="21">
        <f t="shared" si="40"/>
        <v>587</v>
      </c>
      <c r="E172" s="21">
        <f t="shared" si="40"/>
        <v>604</v>
      </c>
      <c r="F172" s="21">
        <f t="shared" si="40"/>
        <v>558</v>
      </c>
      <c r="G172" s="21">
        <f t="shared" si="40"/>
        <v>584</v>
      </c>
      <c r="H172" s="21">
        <f t="shared" si="40"/>
        <v>577</v>
      </c>
      <c r="I172" s="21">
        <f t="shared" si="40"/>
        <v>561</v>
      </c>
    </row>
    <row r="173" ht="14.25" customHeight="1">
      <c r="A173" s="16" t="s">
        <v>116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9">
        <v>26.0</v>
      </c>
      <c r="I173" s="9">
        <v>22.0</v>
      </c>
    </row>
    <row r="174" ht="14.25" customHeight="1">
      <c r="A174" s="16" t="s">
        <v>118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9">
        <v>141.0</v>
      </c>
      <c r="I174" s="9">
        <v>134.0</v>
      </c>
    </row>
    <row r="175" ht="14.25" customHeight="1">
      <c r="A175" s="22" t="s">
        <v>130</v>
      </c>
      <c r="B175" s="23">
        <f t="shared" ref="B175:I175" si="41">+SUM(B172:B174)</f>
        <v>606</v>
      </c>
      <c r="C175" s="23">
        <f t="shared" si="41"/>
        <v>649</v>
      </c>
      <c r="D175" s="23">
        <f t="shared" si="41"/>
        <v>706</v>
      </c>
      <c r="E175" s="23">
        <f t="shared" si="41"/>
        <v>747</v>
      </c>
      <c r="F175" s="23">
        <f t="shared" si="41"/>
        <v>705</v>
      </c>
      <c r="G175" s="23">
        <f t="shared" si="41"/>
        <v>721</v>
      </c>
      <c r="H175" s="23">
        <f t="shared" si="41"/>
        <v>744</v>
      </c>
      <c r="I175" s="23">
        <f t="shared" si="41"/>
        <v>717</v>
      </c>
    </row>
    <row r="176" ht="14.25" customHeight="1">
      <c r="A176" s="27" t="s">
        <v>120</v>
      </c>
      <c r="B176" s="28">
        <f t="shared" ref="B176:I176" si="42">+B175-B66</f>
        <v>0</v>
      </c>
      <c r="C176" s="28">
        <f t="shared" si="42"/>
        <v>0</v>
      </c>
      <c r="D176" s="28">
        <f t="shared" si="42"/>
        <v>0</v>
      </c>
      <c r="E176" s="28">
        <f t="shared" si="42"/>
        <v>0</v>
      </c>
      <c r="F176" s="28">
        <f t="shared" si="42"/>
        <v>0</v>
      </c>
      <c r="G176" s="28">
        <f t="shared" si="42"/>
        <v>0</v>
      </c>
      <c r="H176" s="28">
        <f t="shared" si="42"/>
        <v>0</v>
      </c>
      <c r="I176" s="28">
        <f t="shared" si="42"/>
        <v>0</v>
      </c>
    </row>
    <row r="177" ht="14.25" customHeight="1">
      <c r="A177" s="29" t="s">
        <v>131</v>
      </c>
      <c r="B177" s="29"/>
      <c r="C177" s="29"/>
      <c r="D177" s="29"/>
      <c r="E177" s="29"/>
      <c r="F177" s="29"/>
      <c r="G177" s="29"/>
      <c r="H177" s="29"/>
      <c r="I177" s="29"/>
    </row>
    <row r="178" ht="14.25" customHeight="1">
      <c r="A178" s="30" t="s">
        <v>132</v>
      </c>
    </row>
    <row r="179" ht="14.25" customHeight="1">
      <c r="A179" s="37" t="s">
        <v>107</v>
      </c>
      <c r="B179" s="38">
        <v>0.12</v>
      </c>
      <c r="C179" s="38">
        <v>0.08</v>
      </c>
      <c r="D179" s="38">
        <v>0.03</v>
      </c>
      <c r="E179" s="38">
        <v>-0.02</v>
      </c>
      <c r="F179" s="38">
        <v>0.07</v>
      </c>
      <c r="G179" s="38">
        <v>-0.09</v>
      </c>
      <c r="H179" s="38">
        <v>0.19</v>
      </c>
      <c r="I179" s="39">
        <v>0.07</v>
      </c>
    </row>
    <row r="180" ht="14.25" customHeight="1">
      <c r="A180" s="40" t="s">
        <v>108</v>
      </c>
      <c r="B180" s="41">
        <v>0.14</v>
      </c>
      <c r="C180" s="41">
        <v>0.1</v>
      </c>
      <c r="D180" s="41">
        <v>0.04</v>
      </c>
      <c r="E180" s="41">
        <v>-0.04</v>
      </c>
      <c r="F180" s="41">
        <v>0.08</v>
      </c>
      <c r="G180" s="41">
        <v>-0.07</v>
      </c>
      <c r="H180" s="41">
        <v>0.25</v>
      </c>
      <c r="I180" s="42">
        <v>0.05</v>
      </c>
    </row>
    <row r="181" ht="14.25" customHeight="1">
      <c r="A181" s="40" t="s">
        <v>109</v>
      </c>
      <c r="B181" s="41">
        <v>0.12</v>
      </c>
      <c r="C181" s="41">
        <v>0.08</v>
      </c>
      <c r="D181" s="41">
        <v>0.03</v>
      </c>
      <c r="E181" s="41">
        <v>0.01</v>
      </c>
      <c r="F181" s="41">
        <v>0.07</v>
      </c>
      <c r="G181" s="41">
        <v>-0.12</v>
      </c>
      <c r="H181" s="41">
        <v>0.08</v>
      </c>
      <c r="I181" s="42">
        <v>0.09</v>
      </c>
    </row>
    <row r="182" ht="14.25" customHeight="1">
      <c r="A182" s="40" t="s">
        <v>110</v>
      </c>
      <c r="B182" s="41">
        <v>-0.05</v>
      </c>
      <c r="C182" s="41">
        <v>-0.13</v>
      </c>
      <c r="D182" s="41">
        <v>-0.1</v>
      </c>
      <c r="E182" s="41">
        <v>-0.08</v>
      </c>
      <c r="F182" s="41">
        <v>0.0</v>
      </c>
      <c r="G182" s="41">
        <v>-0.14</v>
      </c>
      <c r="H182" s="41">
        <v>-0.02</v>
      </c>
      <c r="I182" s="42">
        <v>0.25</v>
      </c>
    </row>
    <row r="183" ht="14.25" customHeight="1">
      <c r="A183" s="37" t="s">
        <v>111</v>
      </c>
      <c r="B183" s="38">
        <v>0.18</v>
      </c>
      <c r="C183" s="38">
        <v>0.16</v>
      </c>
      <c r="D183" s="38">
        <v>0.05</v>
      </c>
      <c r="E183" s="38">
        <v>0.09</v>
      </c>
      <c r="F183" s="38">
        <v>0.11</v>
      </c>
      <c r="G183" s="38">
        <v>-0.01</v>
      </c>
      <c r="H183" s="38">
        <v>0.17</v>
      </c>
      <c r="I183" s="39">
        <v>0.12</v>
      </c>
    </row>
    <row r="184" ht="14.25" customHeight="1">
      <c r="A184" s="40" t="s">
        <v>108</v>
      </c>
      <c r="B184" s="41">
        <v>0.24</v>
      </c>
      <c r="C184" s="41">
        <v>0.19</v>
      </c>
      <c r="D184" s="41">
        <v>0.03</v>
      </c>
      <c r="E184" s="41">
        <v>0.06</v>
      </c>
      <c r="F184" s="41">
        <v>0.12</v>
      </c>
      <c r="G184" s="41">
        <v>-0.03</v>
      </c>
      <c r="H184" s="41">
        <v>0.13</v>
      </c>
      <c r="I184" s="42">
        <v>0.09</v>
      </c>
    </row>
    <row r="185" ht="14.25" customHeight="1">
      <c r="A185" s="40" t="s">
        <v>109</v>
      </c>
      <c r="B185" s="41">
        <v>0.1</v>
      </c>
      <c r="C185" s="41">
        <v>0.13</v>
      </c>
      <c r="D185" s="41">
        <v>0.11</v>
      </c>
      <c r="E185" s="41">
        <v>0.16</v>
      </c>
      <c r="F185" s="41">
        <v>0.09</v>
      </c>
      <c r="G185" s="41">
        <v>0.02</v>
      </c>
      <c r="H185" s="41">
        <v>0.25</v>
      </c>
      <c r="I185" s="42">
        <v>0.16</v>
      </c>
    </row>
    <row r="186" ht="14.25" customHeight="1">
      <c r="A186" s="40" t="s">
        <v>110</v>
      </c>
      <c r="B186" s="41">
        <v>0.15</v>
      </c>
      <c r="C186" s="41">
        <v>-0.06</v>
      </c>
      <c r="D186" s="41">
        <v>0.02</v>
      </c>
      <c r="E186" s="41">
        <v>0.06</v>
      </c>
      <c r="F186" s="41">
        <v>0.05</v>
      </c>
      <c r="G186" s="41">
        <v>-0.03</v>
      </c>
      <c r="H186" s="41">
        <v>0.19</v>
      </c>
      <c r="I186" s="42">
        <v>0.17</v>
      </c>
    </row>
    <row r="187" ht="14.25" customHeight="1">
      <c r="A187" s="37" t="s">
        <v>112</v>
      </c>
      <c r="B187" s="38">
        <v>0.19</v>
      </c>
      <c r="C187" s="38">
        <v>0.23</v>
      </c>
      <c r="D187" s="38">
        <v>0.12</v>
      </c>
      <c r="E187" s="38">
        <v>0.18</v>
      </c>
      <c r="F187" s="38">
        <v>0.24</v>
      </c>
      <c r="G187" s="38">
        <v>0.11</v>
      </c>
      <c r="H187" s="38">
        <v>0.19</v>
      </c>
      <c r="I187" s="39">
        <v>-0.13</v>
      </c>
    </row>
    <row r="188" ht="14.25" customHeight="1">
      <c r="A188" s="40" t="s">
        <v>108</v>
      </c>
      <c r="B188" s="41">
        <v>0.28</v>
      </c>
      <c r="C188" s="41">
        <v>0.29</v>
      </c>
      <c r="D188" s="41">
        <v>0.12</v>
      </c>
      <c r="E188" s="41">
        <v>0.16</v>
      </c>
      <c r="F188" s="41">
        <v>0.25</v>
      </c>
      <c r="G188" s="41">
        <v>0.12</v>
      </c>
      <c r="H188" s="41">
        <v>0.19</v>
      </c>
      <c r="I188" s="42">
        <v>-0.1</v>
      </c>
    </row>
    <row r="189" ht="14.25" customHeight="1">
      <c r="A189" s="40" t="s">
        <v>109</v>
      </c>
      <c r="B189" s="41">
        <v>0.07</v>
      </c>
      <c r="C189" s="41">
        <v>0.14</v>
      </c>
      <c r="D189" s="41">
        <v>0.13</v>
      </c>
      <c r="E189" s="41">
        <v>0.23</v>
      </c>
      <c r="F189" s="41">
        <v>0.23</v>
      </c>
      <c r="G189" s="41">
        <v>0.08</v>
      </c>
      <c r="H189" s="41">
        <v>0.19</v>
      </c>
      <c r="I189" s="42">
        <v>-0.21</v>
      </c>
    </row>
    <row r="190" ht="14.25" customHeight="1">
      <c r="A190" s="40" t="s">
        <v>110</v>
      </c>
      <c r="B190" s="41">
        <v>0.01</v>
      </c>
      <c r="C190" s="41">
        <v>0.04</v>
      </c>
      <c r="D190" s="41">
        <v>-0.02</v>
      </c>
      <c r="E190" s="41">
        <v>-0.01</v>
      </c>
      <c r="F190" s="41">
        <v>0.08</v>
      </c>
      <c r="G190" s="41">
        <v>0.11</v>
      </c>
      <c r="H190" s="41">
        <v>0.26</v>
      </c>
      <c r="I190" s="42">
        <v>-0.06</v>
      </c>
    </row>
    <row r="191" ht="14.25" customHeight="1">
      <c r="A191" s="37" t="s">
        <v>113</v>
      </c>
      <c r="B191" s="38">
        <v>0.09</v>
      </c>
      <c r="C191" s="38">
        <v>0.18</v>
      </c>
      <c r="D191" s="38">
        <v>0.1</v>
      </c>
      <c r="E191" s="38">
        <v>0.1</v>
      </c>
      <c r="F191" s="38">
        <v>0.13</v>
      </c>
      <c r="G191" s="38">
        <v>0.01</v>
      </c>
      <c r="H191" s="38">
        <v>0.08</v>
      </c>
      <c r="I191" s="39">
        <v>0.16</v>
      </c>
    </row>
    <row r="192" ht="14.25" customHeight="1">
      <c r="A192" s="40" t="s">
        <v>108</v>
      </c>
      <c r="B192" s="41">
        <v>0.16</v>
      </c>
      <c r="C192" s="41">
        <v>0.24</v>
      </c>
      <c r="D192" s="41">
        <v>0.12</v>
      </c>
      <c r="E192" s="41">
        <v>0.09</v>
      </c>
      <c r="F192" s="41">
        <v>0.12</v>
      </c>
      <c r="G192" s="41">
        <v>0.0</v>
      </c>
      <c r="H192" s="41">
        <v>0.08</v>
      </c>
      <c r="I192" s="42">
        <v>0.17</v>
      </c>
    </row>
    <row r="193" ht="14.25" customHeight="1">
      <c r="A193" s="40" t="s">
        <v>109</v>
      </c>
      <c r="B193" s="41">
        <v>-0.02</v>
      </c>
      <c r="C193" s="41">
        <v>-0.04</v>
      </c>
      <c r="D193" s="41">
        <v>0.06</v>
      </c>
      <c r="E193" s="41">
        <v>0.15</v>
      </c>
      <c r="F193" s="41">
        <v>0.15</v>
      </c>
      <c r="G193" s="41">
        <v>0.03</v>
      </c>
      <c r="H193" s="41">
        <v>0.1</v>
      </c>
      <c r="I193" s="42">
        <v>0.12</v>
      </c>
    </row>
    <row r="194" ht="14.25" customHeight="1">
      <c r="A194" s="40" t="s">
        <v>110</v>
      </c>
      <c r="B194" s="41">
        <v>-0.01</v>
      </c>
      <c r="C194" s="41">
        <v>0.07</v>
      </c>
      <c r="D194" s="41">
        <v>-0.01</v>
      </c>
      <c r="E194" s="41">
        <v>-0.08</v>
      </c>
      <c r="F194" s="41">
        <v>0.08</v>
      </c>
      <c r="G194" s="41">
        <v>-0.04</v>
      </c>
      <c r="H194" s="41">
        <v>-0.09</v>
      </c>
      <c r="I194" s="42">
        <v>0.28</v>
      </c>
    </row>
    <row r="195" ht="14.25" customHeight="1">
      <c r="A195" s="37" t="s">
        <v>114</v>
      </c>
      <c r="B195" s="38">
        <v>-0.02</v>
      </c>
      <c r="C195" s="38">
        <v>-0.3</v>
      </c>
      <c r="D195" s="38">
        <v>0.02</v>
      </c>
      <c r="E195" s="38">
        <v>0.12</v>
      </c>
      <c r="F195" s="38">
        <v>-0.53</v>
      </c>
      <c r="G195" s="38">
        <v>-0.26</v>
      </c>
      <c r="H195" s="38">
        <v>-0.17</v>
      </c>
      <c r="I195" s="39">
        <v>3.02</v>
      </c>
    </row>
    <row r="196" ht="14.25" customHeight="1">
      <c r="A196" s="43" t="s">
        <v>115</v>
      </c>
      <c r="B196" s="44">
        <v>0.14</v>
      </c>
      <c r="C196" s="44">
        <v>0.13</v>
      </c>
      <c r="D196" s="44">
        <v>0.08</v>
      </c>
      <c r="E196" s="44">
        <v>0.05</v>
      </c>
      <c r="F196" s="44">
        <v>0.11</v>
      </c>
      <c r="G196" s="44">
        <v>-0.02</v>
      </c>
      <c r="H196" s="44">
        <v>0.17</v>
      </c>
      <c r="I196" s="45">
        <v>0.06</v>
      </c>
    </row>
    <row r="197" ht="14.25" customHeight="1">
      <c r="A197" s="37" t="s">
        <v>116</v>
      </c>
      <c r="B197" s="38">
        <v>0.21</v>
      </c>
      <c r="C197" s="38">
        <v>0.02</v>
      </c>
      <c r="D197" s="38">
        <v>0.06</v>
      </c>
      <c r="E197" s="38">
        <v>-0.11</v>
      </c>
      <c r="F197" s="38">
        <v>0.03</v>
      </c>
      <c r="G197" s="38">
        <v>-0.01</v>
      </c>
      <c r="H197" s="38">
        <v>0.16</v>
      </c>
      <c r="I197" s="39">
        <v>0.07</v>
      </c>
    </row>
    <row r="198" ht="14.25" customHeight="1">
      <c r="A198" s="40" t="s">
        <v>108</v>
      </c>
      <c r="B198" s="41">
        <v>0.14</v>
      </c>
      <c r="C198" s="41">
        <v>0.04</v>
      </c>
      <c r="D198" s="41">
        <v>0.04</v>
      </c>
      <c r="E198" s="41">
        <v>0.05</v>
      </c>
      <c r="F198" s="41">
        <v>0.03</v>
      </c>
      <c r="G198" s="41">
        <v>0.01</v>
      </c>
      <c r="H198" s="41">
        <v>0.17</v>
      </c>
      <c r="I198" s="42">
        <v>0.06</v>
      </c>
    </row>
    <row r="199" ht="14.25" customHeight="1">
      <c r="A199" s="40" t="s">
        <v>109</v>
      </c>
      <c r="B199" s="41">
        <v>0.02</v>
      </c>
      <c r="C199" s="41">
        <v>-0.02</v>
      </c>
      <c r="D199" s="41">
        <v>0.02</v>
      </c>
      <c r="E199" s="41">
        <v>-0.17</v>
      </c>
      <c r="F199" s="41">
        <v>-0.18</v>
      </c>
      <c r="G199" s="41">
        <v>-0.22</v>
      </c>
      <c r="H199" s="41">
        <v>0.13</v>
      </c>
      <c r="I199" s="42">
        <v>-0.03</v>
      </c>
    </row>
    <row r="200" ht="14.25" customHeight="1">
      <c r="A200" s="40" t="s">
        <v>110</v>
      </c>
      <c r="B200" s="41">
        <v>0.08</v>
      </c>
      <c r="C200" s="41">
        <v>0.06</v>
      </c>
      <c r="D200" s="41">
        <v>0.02</v>
      </c>
      <c r="E200" s="41">
        <v>-0.13</v>
      </c>
      <c r="F200" s="41">
        <v>-0.14</v>
      </c>
      <c r="G200" s="41">
        <v>0.08</v>
      </c>
      <c r="H200" s="41">
        <v>0.14</v>
      </c>
      <c r="I200" s="42">
        <v>-0.16</v>
      </c>
    </row>
    <row r="201" ht="14.25" customHeight="1">
      <c r="A201" s="40" t="s">
        <v>117</v>
      </c>
      <c r="B201" s="41">
        <v>0.08</v>
      </c>
      <c r="C201" s="41">
        <v>-0.15</v>
      </c>
      <c r="D201" s="41">
        <v>-0.05</v>
      </c>
      <c r="E201" s="41">
        <v>0.04</v>
      </c>
      <c r="F201" s="41">
        <v>0.03</v>
      </c>
      <c r="G201" s="41">
        <v>-0.14</v>
      </c>
      <c r="H201" s="41">
        <v>-0.01</v>
      </c>
      <c r="I201" s="42">
        <v>0.42</v>
      </c>
    </row>
    <row r="202" ht="14.25" customHeight="1">
      <c r="A202" s="40" t="s">
        <v>118</v>
      </c>
      <c r="B202" s="41">
        <v>0.0</v>
      </c>
      <c r="C202" s="41">
        <v>0.0</v>
      </c>
      <c r="D202" s="41">
        <v>0.0</v>
      </c>
      <c r="E202" s="41">
        <v>0.0</v>
      </c>
      <c r="F202" s="41">
        <v>0.0</v>
      </c>
      <c r="G202" s="41">
        <v>0.0</v>
      </c>
      <c r="H202" s="41">
        <v>0.0</v>
      </c>
      <c r="I202" s="42">
        <v>0.0</v>
      </c>
    </row>
    <row r="203" ht="14.25" customHeight="1">
      <c r="A203" s="46" t="s">
        <v>119</v>
      </c>
      <c r="B203" s="47">
        <v>0.14</v>
      </c>
      <c r="C203" s="47">
        <v>0.12</v>
      </c>
      <c r="D203" s="47">
        <v>0.08</v>
      </c>
      <c r="E203" s="47">
        <v>0.04</v>
      </c>
      <c r="F203" s="47">
        <v>0.11</v>
      </c>
      <c r="G203" s="47">
        <v>-0.02</v>
      </c>
      <c r="H203" s="47">
        <v>0.17</v>
      </c>
      <c r="I203" s="48">
        <v>0.06</v>
      </c>
    </row>
    <row r="204" ht="14.25" customHeight="1">
      <c r="B204" s="49"/>
      <c r="C204" s="49"/>
      <c r="D204" s="49"/>
      <c r="E204" s="49"/>
      <c r="F204" s="49"/>
      <c r="G204" s="49"/>
      <c r="H204" s="49"/>
    </row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133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50">
        <f t="shared" ref="J1:N1" si="2">+I1+1</f>
        <v>2023</v>
      </c>
      <c r="K1" s="50">
        <f t="shared" si="2"/>
        <v>2024</v>
      </c>
      <c r="L1" s="50">
        <f t="shared" si="2"/>
        <v>2025</v>
      </c>
      <c r="M1" s="50">
        <f t="shared" si="2"/>
        <v>2026</v>
      </c>
      <c r="N1" s="50">
        <f t="shared" si="2"/>
        <v>2027</v>
      </c>
    </row>
    <row r="2" ht="14.25" customHeight="1">
      <c r="A2" s="51" t="s">
        <v>134</v>
      </c>
      <c r="B2" s="51"/>
      <c r="C2" s="51"/>
      <c r="D2" s="51"/>
      <c r="E2" s="51"/>
      <c r="F2" s="51"/>
      <c r="G2" s="51"/>
      <c r="H2" s="51"/>
      <c r="I2" s="51"/>
      <c r="J2" s="50"/>
      <c r="K2" s="50"/>
      <c r="L2" s="50"/>
      <c r="M2" s="50"/>
      <c r="N2" s="50"/>
    </row>
    <row r="3" ht="14.25" customHeight="1">
      <c r="A3" s="15" t="s">
        <v>135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 t="s">
        <v>136</v>
      </c>
    </row>
    <row r="4" ht="14.25" customHeight="1">
      <c r="A4" s="52" t="s">
        <v>137</v>
      </c>
      <c r="B4" s="53" t="str">
        <f t="shared" ref="B4:N4" si="3">+IFERROR(B3/A3-1,"nm")</f>
        <v>nm</v>
      </c>
      <c r="C4" s="53" t="str">
        <f t="shared" si="3"/>
        <v>nm</v>
      </c>
      <c r="D4" s="53" t="str">
        <f t="shared" si="3"/>
        <v>nm</v>
      </c>
      <c r="E4" s="53" t="str">
        <f t="shared" si="3"/>
        <v>nm</v>
      </c>
      <c r="F4" s="53" t="str">
        <f t="shared" si="3"/>
        <v>nm</v>
      </c>
      <c r="G4" s="53" t="str">
        <f t="shared" si="3"/>
        <v>nm</v>
      </c>
      <c r="H4" s="53" t="str">
        <f t="shared" si="3"/>
        <v>nm</v>
      </c>
      <c r="I4" s="53" t="str">
        <f t="shared" si="3"/>
        <v>nm</v>
      </c>
      <c r="J4" s="53" t="str">
        <f t="shared" si="3"/>
        <v>nm</v>
      </c>
      <c r="K4" s="53" t="str">
        <f t="shared" si="3"/>
        <v>nm</v>
      </c>
      <c r="L4" s="53" t="str">
        <f t="shared" si="3"/>
        <v>nm</v>
      </c>
      <c r="M4" s="53" t="str">
        <f t="shared" si="3"/>
        <v>nm</v>
      </c>
      <c r="N4" s="53" t="str">
        <f t="shared" si="3"/>
        <v>nm</v>
      </c>
    </row>
    <row r="5" ht="14.25" customHeight="1">
      <c r="A5" s="15" t="s">
        <v>138</v>
      </c>
      <c r="O5" s="7" t="s">
        <v>139</v>
      </c>
    </row>
    <row r="6" ht="14.25" customHeight="1">
      <c r="A6" s="52" t="s">
        <v>137</v>
      </c>
      <c r="B6" s="53" t="str">
        <f t="shared" ref="B6:N6" si="4">+IFERROR(B5/A5-1,"nm")</f>
        <v>nm</v>
      </c>
      <c r="C6" s="53" t="str">
        <f t="shared" si="4"/>
        <v>nm</v>
      </c>
      <c r="D6" s="53" t="str">
        <f t="shared" si="4"/>
        <v>nm</v>
      </c>
      <c r="E6" s="53" t="str">
        <f t="shared" si="4"/>
        <v>nm</v>
      </c>
      <c r="F6" s="53" t="str">
        <f t="shared" si="4"/>
        <v>nm</v>
      </c>
      <c r="G6" s="53" t="str">
        <f t="shared" si="4"/>
        <v>nm</v>
      </c>
      <c r="H6" s="53" t="str">
        <f t="shared" si="4"/>
        <v>nm</v>
      </c>
      <c r="I6" s="53" t="str">
        <f t="shared" si="4"/>
        <v>nm</v>
      </c>
      <c r="J6" s="53" t="str">
        <f t="shared" si="4"/>
        <v>nm</v>
      </c>
      <c r="K6" s="53" t="str">
        <f t="shared" si="4"/>
        <v>nm</v>
      </c>
      <c r="L6" s="53" t="str">
        <f t="shared" si="4"/>
        <v>nm</v>
      </c>
      <c r="M6" s="53" t="str">
        <f t="shared" si="4"/>
        <v>nm</v>
      </c>
      <c r="N6" s="53" t="str">
        <f t="shared" si="4"/>
        <v>nm</v>
      </c>
    </row>
    <row r="7" ht="14.25" customHeight="1">
      <c r="A7" s="52" t="s">
        <v>140</v>
      </c>
      <c r="B7" s="53" t="str">
        <f t="shared" ref="B7:N7" si="5">+IFERROR(B5/B$3,"nm")</f>
        <v>nm</v>
      </c>
      <c r="C7" s="53" t="str">
        <f t="shared" si="5"/>
        <v>nm</v>
      </c>
      <c r="D7" s="53" t="str">
        <f t="shared" si="5"/>
        <v>nm</v>
      </c>
      <c r="E7" s="53" t="str">
        <f t="shared" si="5"/>
        <v>nm</v>
      </c>
      <c r="F7" s="53" t="str">
        <f t="shared" si="5"/>
        <v>nm</v>
      </c>
      <c r="G7" s="53" t="str">
        <f t="shared" si="5"/>
        <v>nm</v>
      </c>
      <c r="H7" s="53" t="str">
        <f t="shared" si="5"/>
        <v>nm</v>
      </c>
      <c r="I7" s="53" t="str">
        <f t="shared" si="5"/>
        <v>nm</v>
      </c>
      <c r="J7" s="53" t="str">
        <f t="shared" si="5"/>
        <v>nm</v>
      </c>
      <c r="K7" s="53" t="str">
        <f t="shared" si="5"/>
        <v>nm</v>
      </c>
      <c r="L7" s="53" t="str">
        <f t="shared" si="5"/>
        <v>nm</v>
      </c>
      <c r="M7" s="53" t="str">
        <f t="shared" si="5"/>
        <v>nm</v>
      </c>
      <c r="N7" s="53" t="str">
        <f t="shared" si="5"/>
        <v>nm</v>
      </c>
    </row>
    <row r="8" ht="14.25" customHeight="1">
      <c r="A8" s="15" t="s">
        <v>141</v>
      </c>
      <c r="O8" s="7" t="s">
        <v>142</v>
      </c>
    </row>
    <row r="9" ht="14.25" customHeight="1">
      <c r="A9" s="52" t="s">
        <v>137</v>
      </c>
      <c r="B9" s="53" t="str">
        <f t="shared" ref="B9:N9" si="6">+IFERROR(B8/A8-1,"nm")</f>
        <v>nm</v>
      </c>
      <c r="C9" s="53" t="str">
        <f t="shared" si="6"/>
        <v>nm</v>
      </c>
      <c r="D9" s="53" t="str">
        <f t="shared" si="6"/>
        <v>nm</v>
      </c>
      <c r="E9" s="53" t="str">
        <f t="shared" si="6"/>
        <v>nm</v>
      </c>
      <c r="F9" s="53" t="str">
        <f t="shared" si="6"/>
        <v>nm</v>
      </c>
      <c r="G9" s="53" t="str">
        <f t="shared" si="6"/>
        <v>nm</v>
      </c>
      <c r="H9" s="53" t="str">
        <f t="shared" si="6"/>
        <v>nm</v>
      </c>
      <c r="I9" s="53" t="str">
        <f t="shared" si="6"/>
        <v>nm</v>
      </c>
      <c r="J9" s="53" t="str">
        <f t="shared" si="6"/>
        <v>nm</v>
      </c>
      <c r="K9" s="53" t="str">
        <f t="shared" si="6"/>
        <v>nm</v>
      </c>
      <c r="L9" s="53" t="str">
        <f t="shared" si="6"/>
        <v>nm</v>
      </c>
      <c r="M9" s="53" t="str">
        <f t="shared" si="6"/>
        <v>nm</v>
      </c>
      <c r="N9" s="53" t="str">
        <f t="shared" si="6"/>
        <v>nm</v>
      </c>
    </row>
    <row r="10" ht="14.25" customHeight="1">
      <c r="A10" s="52" t="s">
        <v>143</v>
      </c>
      <c r="B10" s="53" t="str">
        <f t="shared" ref="B10:N10" si="7">+IFERROR(B8/B$3,"nm")</f>
        <v>nm</v>
      </c>
      <c r="C10" s="53" t="str">
        <f t="shared" si="7"/>
        <v>nm</v>
      </c>
      <c r="D10" s="53" t="str">
        <f t="shared" si="7"/>
        <v>nm</v>
      </c>
      <c r="E10" s="53" t="str">
        <f t="shared" si="7"/>
        <v>nm</v>
      </c>
      <c r="F10" s="53" t="str">
        <f t="shared" si="7"/>
        <v>nm</v>
      </c>
      <c r="G10" s="53" t="str">
        <f t="shared" si="7"/>
        <v>nm</v>
      </c>
      <c r="H10" s="53" t="str">
        <f t="shared" si="7"/>
        <v>nm</v>
      </c>
      <c r="I10" s="53" t="str">
        <f t="shared" si="7"/>
        <v>nm</v>
      </c>
      <c r="J10" s="53" t="str">
        <f t="shared" si="7"/>
        <v>nm</v>
      </c>
      <c r="K10" s="53" t="str">
        <f t="shared" si="7"/>
        <v>nm</v>
      </c>
      <c r="L10" s="53" t="str">
        <f t="shared" si="7"/>
        <v>nm</v>
      </c>
      <c r="M10" s="53" t="str">
        <f t="shared" si="7"/>
        <v>nm</v>
      </c>
      <c r="N10" s="53" t="str">
        <f t="shared" si="7"/>
        <v>nm</v>
      </c>
    </row>
    <row r="11" ht="14.25" customHeight="1">
      <c r="A11" s="15" t="s">
        <v>144</v>
      </c>
      <c r="O11" s="7" t="s">
        <v>145</v>
      </c>
    </row>
    <row r="12" ht="14.25" customHeight="1">
      <c r="A12" s="52" t="s">
        <v>137</v>
      </c>
      <c r="B12" s="53" t="str">
        <f t="shared" ref="B12:N12" si="8">+IFERROR(B11/A11-1,"nm")</f>
        <v>nm</v>
      </c>
      <c r="C12" s="53" t="str">
        <f t="shared" si="8"/>
        <v>nm</v>
      </c>
      <c r="D12" s="53" t="str">
        <f t="shared" si="8"/>
        <v>nm</v>
      </c>
      <c r="E12" s="53" t="str">
        <f t="shared" si="8"/>
        <v>nm</v>
      </c>
      <c r="F12" s="53" t="str">
        <f t="shared" si="8"/>
        <v>nm</v>
      </c>
      <c r="G12" s="53" t="str">
        <f t="shared" si="8"/>
        <v>nm</v>
      </c>
      <c r="H12" s="53" t="str">
        <f t="shared" si="8"/>
        <v>nm</v>
      </c>
      <c r="I12" s="53" t="str">
        <f t="shared" si="8"/>
        <v>nm</v>
      </c>
      <c r="J12" s="53" t="str">
        <f t="shared" si="8"/>
        <v>nm</v>
      </c>
      <c r="K12" s="53" t="str">
        <f t="shared" si="8"/>
        <v>nm</v>
      </c>
      <c r="L12" s="53" t="str">
        <f t="shared" si="8"/>
        <v>nm</v>
      </c>
      <c r="M12" s="53" t="str">
        <f t="shared" si="8"/>
        <v>nm</v>
      </c>
      <c r="N12" s="53" t="str">
        <f t="shared" si="8"/>
        <v>nm</v>
      </c>
    </row>
    <row r="13" ht="14.25" customHeight="1">
      <c r="A13" s="52" t="s">
        <v>140</v>
      </c>
      <c r="B13" s="53" t="str">
        <f t="shared" ref="B13:N13" si="9">+IFERROR(B11/B$3,"nm")</f>
        <v>nm</v>
      </c>
      <c r="C13" s="53" t="str">
        <f t="shared" si="9"/>
        <v>nm</v>
      </c>
      <c r="D13" s="53" t="str">
        <f t="shared" si="9"/>
        <v>nm</v>
      </c>
      <c r="E13" s="53" t="str">
        <f t="shared" si="9"/>
        <v>nm</v>
      </c>
      <c r="F13" s="53" t="str">
        <f t="shared" si="9"/>
        <v>nm</v>
      </c>
      <c r="G13" s="53" t="str">
        <f t="shared" si="9"/>
        <v>nm</v>
      </c>
      <c r="H13" s="53" t="str">
        <f t="shared" si="9"/>
        <v>nm</v>
      </c>
      <c r="I13" s="53" t="str">
        <f t="shared" si="9"/>
        <v>nm</v>
      </c>
      <c r="J13" s="53" t="str">
        <f t="shared" si="9"/>
        <v>nm</v>
      </c>
      <c r="K13" s="53" t="str">
        <f t="shared" si="9"/>
        <v>nm</v>
      </c>
      <c r="L13" s="53" t="str">
        <f t="shared" si="9"/>
        <v>nm</v>
      </c>
      <c r="M13" s="53" t="str">
        <f t="shared" si="9"/>
        <v>nm</v>
      </c>
      <c r="N13" s="53" t="str">
        <f t="shared" si="9"/>
        <v>nm</v>
      </c>
    </row>
    <row r="14" ht="14.25" customHeight="1">
      <c r="A14" s="15" t="s">
        <v>146</v>
      </c>
      <c r="O14" s="7" t="s">
        <v>147</v>
      </c>
    </row>
    <row r="15" ht="14.25" customHeight="1">
      <c r="A15" s="52" t="s">
        <v>137</v>
      </c>
      <c r="B15" s="53" t="str">
        <f t="shared" ref="B15:N15" si="10">+IFERROR(B14/A14-1,"nm")</f>
        <v>nm</v>
      </c>
      <c r="C15" s="53" t="str">
        <f t="shared" si="10"/>
        <v>nm</v>
      </c>
      <c r="D15" s="53" t="str">
        <f t="shared" si="10"/>
        <v>nm</v>
      </c>
      <c r="E15" s="53" t="str">
        <f t="shared" si="10"/>
        <v>nm</v>
      </c>
      <c r="F15" s="53" t="str">
        <f t="shared" si="10"/>
        <v>nm</v>
      </c>
      <c r="G15" s="53" t="str">
        <f t="shared" si="10"/>
        <v>nm</v>
      </c>
      <c r="H15" s="53" t="str">
        <f t="shared" si="10"/>
        <v>nm</v>
      </c>
      <c r="I15" s="53" t="str">
        <f t="shared" si="10"/>
        <v>nm</v>
      </c>
      <c r="J15" s="53" t="str">
        <f t="shared" si="10"/>
        <v>nm</v>
      </c>
      <c r="K15" s="53" t="str">
        <f t="shared" si="10"/>
        <v>nm</v>
      </c>
      <c r="L15" s="53" t="str">
        <f t="shared" si="10"/>
        <v>nm</v>
      </c>
      <c r="M15" s="53" t="str">
        <f t="shared" si="10"/>
        <v>nm</v>
      </c>
      <c r="N15" s="53" t="str">
        <f t="shared" si="10"/>
        <v>nm</v>
      </c>
    </row>
    <row r="16" ht="14.25" customHeight="1">
      <c r="A16" s="52" t="s">
        <v>143</v>
      </c>
      <c r="B16" s="53" t="str">
        <f t="shared" ref="B16:N16" si="11">+IFERROR(B14/B$3,"nm")</f>
        <v>nm</v>
      </c>
      <c r="C16" s="53" t="str">
        <f t="shared" si="11"/>
        <v>nm</v>
      </c>
      <c r="D16" s="53" t="str">
        <f t="shared" si="11"/>
        <v>nm</v>
      </c>
      <c r="E16" s="53" t="str">
        <f t="shared" si="11"/>
        <v>nm</v>
      </c>
      <c r="F16" s="53" t="str">
        <f t="shared" si="11"/>
        <v>nm</v>
      </c>
      <c r="G16" s="53" t="str">
        <f t="shared" si="11"/>
        <v>nm</v>
      </c>
      <c r="H16" s="53" t="str">
        <f t="shared" si="11"/>
        <v>nm</v>
      </c>
      <c r="I16" s="53" t="str">
        <f t="shared" si="11"/>
        <v>nm</v>
      </c>
      <c r="J16" s="53" t="str">
        <f t="shared" si="11"/>
        <v>nm</v>
      </c>
      <c r="K16" s="53" t="str">
        <f t="shared" si="11"/>
        <v>nm</v>
      </c>
      <c r="L16" s="53" t="str">
        <f t="shared" si="11"/>
        <v>nm</v>
      </c>
      <c r="M16" s="53" t="str">
        <f t="shared" si="11"/>
        <v>nm</v>
      </c>
      <c r="N16" s="53" t="str">
        <f t="shared" si="11"/>
        <v>nm</v>
      </c>
    </row>
    <row r="17" ht="14.25" customHeight="1">
      <c r="A17" s="15" t="s">
        <v>148</v>
      </c>
      <c r="O17" s="7" t="s">
        <v>149</v>
      </c>
    </row>
    <row r="18" ht="14.25" customHeight="1">
      <c r="A18" s="52" t="s">
        <v>137</v>
      </c>
      <c r="B18" s="53" t="str">
        <f t="shared" ref="B18:N18" si="12">+IFERROR(B17/A17-1,"nm")</f>
        <v>nm</v>
      </c>
      <c r="C18" s="53" t="str">
        <f t="shared" si="12"/>
        <v>nm</v>
      </c>
      <c r="D18" s="53" t="str">
        <f t="shared" si="12"/>
        <v>nm</v>
      </c>
      <c r="E18" s="53" t="str">
        <f t="shared" si="12"/>
        <v>nm</v>
      </c>
      <c r="F18" s="53" t="str">
        <f t="shared" si="12"/>
        <v>nm</v>
      </c>
      <c r="G18" s="53" t="str">
        <f t="shared" si="12"/>
        <v>nm</v>
      </c>
      <c r="H18" s="53" t="str">
        <f t="shared" si="12"/>
        <v>nm</v>
      </c>
      <c r="I18" s="53" t="str">
        <f t="shared" si="12"/>
        <v>nm</v>
      </c>
      <c r="J18" s="53" t="str">
        <f t="shared" si="12"/>
        <v>nm</v>
      </c>
      <c r="K18" s="53" t="str">
        <f t="shared" si="12"/>
        <v>nm</v>
      </c>
      <c r="L18" s="53" t="str">
        <f t="shared" si="12"/>
        <v>nm</v>
      </c>
      <c r="M18" s="53" t="str">
        <f t="shared" si="12"/>
        <v>nm</v>
      </c>
      <c r="N18" s="53" t="str">
        <f t="shared" si="12"/>
        <v>nm</v>
      </c>
    </row>
    <row r="19" ht="14.25" customHeight="1">
      <c r="A19" s="52" t="s">
        <v>143</v>
      </c>
      <c r="B19" s="53" t="str">
        <f t="shared" ref="B19:N19" si="13">+IFERROR(B17/B$3,"nm")</f>
        <v>nm</v>
      </c>
      <c r="C19" s="53" t="str">
        <f t="shared" si="13"/>
        <v>nm</v>
      </c>
      <c r="D19" s="53" t="str">
        <f t="shared" si="13"/>
        <v>nm</v>
      </c>
      <c r="E19" s="53" t="str">
        <f t="shared" si="13"/>
        <v>nm</v>
      </c>
      <c r="F19" s="53" t="str">
        <f t="shared" si="13"/>
        <v>nm</v>
      </c>
      <c r="G19" s="53" t="str">
        <f t="shared" si="13"/>
        <v>nm</v>
      </c>
      <c r="H19" s="53" t="str">
        <f t="shared" si="13"/>
        <v>nm</v>
      </c>
      <c r="I19" s="53" t="str">
        <f t="shared" si="13"/>
        <v>nm</v>
      </c>
      <c r="J19" s="53" t="str">
        <f t="shared" si="13"/>
        <v>nm</v>
      </c>
      <c r="K19" s="53" t="str">
        <f t="shared" si="13"/>
        <v>nm</v>
      </c>
      <c r="L19" s="53" t="str">
        <f t="shared" si="13"/>
        <v>nm</v>
      </c>
      <c r="M19" s="53" t="str">
        <f t="shared" si="13"/>
        <v>nm</v>
      </c>
      <c r="N19" s="53" t="str">
        <f t="shared" si="13"/>
        <v>nm</v>
      </c>
    </row>
    <row r="20" ht="14.25" customHeight="1">
      <c r="A20" s="54" t="str">
        <f>+Historicals!A107</f>
        <v>North America</v>
      </c>
      <c r="B20" s="54"/>
      <c r="C20" s="54"/>
      <c r="D20" s="54"/>
      <c r="E20" s="54"/>
      <c r="F20" s="54"/>
      <c r="G20" s="54"/>
      <c r="H20" s="54"/>
      <c r="I20" s="54"/>
      <c r="J20" s="50"/>
      <c r="K20" s="50"/>
      <c r="L20" s="50"/>
      <c r="M20" s="50"/>
      <c r="N20" s="50"/>
    </row>
    <row r="21" ht="14.25" customHeight="1">
      <c r="A21" s="15" t="s">
        <v>150</v>
      </c>
      <c r="B21" s="15">
        <f>+Historicals!B107</f>
        <v>13740</v>
      </c>
      <c r="C21" s="15">
        <f>+Historicals!C107</f>
        <v>14764</v>
      </c>
      <c r="D21" s="15">
        <f>+Historicals!D107</f>
        <v>15216</v>
      </c>
      <c r="E21" s="15">
        <f>+Historicals!E107</f>
        <v>14855</v>
      </c>
      <c r="F21" s="15">
        <f>+Historicals!F107</f>
        <v>15902</v>
      </c>
      <c r="G21" s="15">
        <f>+Historicals!G107</f>
        <v>14484</v>
      </c>
      <c r="H21" s="15">
        <f>+Historicals!H107</f>
        <v>17179</v>
      </c>
      <c r="I21" s="15">
        <f>+Historicals!I107</f>
        <v>18353</v>
      </c>
      <c r="J21" s="15">
        <f t="shared" ref="J21:N21" si="14">+SUM(J23+J27+J31)</f>
        <v>19628.53302</v>
      </c>
      <c r="K21" s="15">
        <f t="shared" si="14"/>
        <v>21020.50266</v>
      </c>
      <c r="L21" s="15">
        <f t="shared" si="14"/>
        <v>22544.46966</v>
      </c>
      <c r="M21" s="15">
        <f t="shared" si="14"/>
        <v>24218.88419</v>
      </c>
      <c r="N21" s="15">
        <f t="shared" si="14"/>
        <v>26065.72643</v>
      </c>
      <c r="O21" s="55">
        <f>B21+N21</f>
        <v>39805.72643</v>
      </c>
    </row>
    <row r="22" ht="14.25" customHeight="1">
      <c r="A22" s="52" t="s">
        <v>137</v>
      </c>
      <c r="B22" s="53" t="str">
        <f t="shared" ref="B22:N22" si="15">+IFERROR(B21/A21-1,"nm")</f>
        <v>nm</v>
      </c>
      <c r="C22" s="53">
        <f t="shared" si="15"/>
        <v>0.07452692868</v>
      </c>
      <c r="D22" s="53">
        <f t="shared" si="15"/>
        <v>0.03061500948</v>
      </c>
      <c r="E22" s="53">
        <f t="shared" si="15"/>
        <v>-0.02372502629</v>
      </c>
      <c r="F22" s="53">
        <f t="shared" si="15"/>
        <v>0.07048131942</v>
      </c>
      <c r="G22" s="53">
        <f t="shared" si="15"/>
        <v>-0.08917117344</v>
      </c>
      <c r="H22" s="53">
        <f t="shared" si="15"/>
        <v>0.1860673847</v>
      </c>
      <c r="I22" s="53">
        <f t="shared" si="15"/>
        <v>0.06833925141</v>
      </c>
      <c r="J22" s="53">
        <f t="shared" si="15"/>
        <v>0.06949997389</v>
      </c>
      <c r="K22" s="53">
        <f t="shared" si="15"/>
        <v>0.07091562234</v>
      </c>
      <c r="L22" s="53">
        <f t="shared" si="15"/>
        <v>0.07249907549</v>
      </c>
      <c r="M22" s="53">
        <f t="shared" si="15"/>
        <v>0.07427163078</v>
      </c>
      <c r="N22" s="53">
        <f t="shared" si="15"/>
        <v>0.07625628944</v>
      </c>
      <c r="O22" s="56">
        <f>C22+N22</f>
        <v>0.1507832181</v>
      </c>
    </row>
    <row r="23" ht="14.25" customHeight="1">
      <c r="A23" s="57" t="s">
        <v>108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 t="shared" ref="J23:N23" si="16">+I23*(1+J24)</f>
        <v>12839.4</v>
      </c>
      <c r="K23" s="9">
        <f t="shared" si="16"/>
        <v>13481.37</v>
      </c>
      <c r="L23" s="9">
        <f t="shared" si="16"/>
        <v>14155.4385</v>
      </c>
      <c r="M23" s="9">
        <f t="shared" si="16"/>
        <v>14863.21043</v>
      </c>
      <c r="N23" s="9">
        <f t="shared" si="16"/>
        <v>15606.37095</v>
      </c>
      <c r="O23" s="58">
        <f>B23+N23</f>
        <v>24112.37095</v>
      </c>
    </row>
    <row r="24" ht="14.25" customHeight="1">
      <c r="A24" s="52" t="s">
        <v>137</v>
      </c>
      <c r="B24" s="53" t="str">
        <f t="shared" ref="B24:I24" si="17">+IFERROR(B23/A23-1,"nm")</f>
        <v>nm</v>
      </c>
      <c r="C24" s="53">
        <f t="shared" si="17"/>
        <v>0.09322830943</v>
      </c>
      <c r="D24" s="53">
        <f t="shared" si="17"/>
        <v>0.04140230132</v>
      </c>
      <c r="E24" s="53">
        <f t="shared" si="17"/>
        <v>-0.03738124742</v>
      </c>
      <c r="F24" s="53">
        <f t="shared" si="17"/>
        <v>0.07755846385</v>
      </c>
      <c r="G24" s="53">
        <f t="shared" si="17"/>
        <v>-0.0712792434</v>
      </c>
      <c r="H24" s="53">
        <f t="shared" si="17"/>
        <v>0.2481509272</v>
      </c>
      <c r="I24" s="53">
        <f t="shared" si="17"/>
        <v>0.05015458605</v>
      </c>
      <c r="J24" s="53">
        <f t="shared" ref="J24:N24" si="18">+J25+J26</f>
        <v>0.05</v>
      </c>
      <c r="K24" s="53">
        <f t="shared" si="18"/>
        <v>0.05</v>
      </c>
      <c r="L24" s="53">
        <f t="shared" si="18"/>
        <v>0.05</v>
      </c>
      <c r="M24" s="53">
        <f t="shared" si="18"/>
        <v>0.05</v>
      </c>
      <c r="N24" s="53">
        <f t="shared" si="18"/>
        <v>0.05</v>
      </c>
      <c r="O24" s="56">
        <f>C24+N24</f>
        <v>0.1432283094</v>
      </c>
    </row>
    <row r="25" ht="14.25" customHeight="1">
      <c r="A25" s="52" t="s">
        <v>151</v>
      </c>
      <c r="B25" s="53">
        <f>+Historicals!B180</f>
        <v>0.14</v>
      </c>
      <c r="C25" s="53">
        <f>+Historicals!C180</f>
        <v>0.1</v>
      </c>
      <c r="D25" s="53">
        <f>+Historicals!D180</f>
        <v>0.04</v>
      </c>
      <c r="E25" s="53">
        <f>+Historicals!E180</f>
        <v>-0.04</v>
      </c>
      <c r="F25" s="53">
        <f>+Historicals!F180</f>
        <v>0.08</v>
      </c>
      <c r="G25" s="53">
        <f>+Historicals!G180</f>
        <v>-0.07</v>
      </c>
      <c r="H25" s="53">
        <f>+Historicals!H180</f>
        <v>0.25</v>
      </c>
      <c r="I25" s="53">
        <f>+Historicals!I180</f>
        <v>0.05</v>
      </c>
      <c r="J25" s="59">
        <f t="shared" ref="J25:N25" si="19">+I25</f>
        <v>0.05</v>
      </c>
      <c r="K25" s="59">
        <f t="shared" si="19"/>
        <v>0.05</v>
      </c>
      <c r="L25" s="59">
        <f t="shared" si="19"/>
        <v>0.05</v>
      </c>
      <c r="M25" s="59">
        <f t="shared" si="19"/>
        <v>0.05</v>
      </c>
      <c r="N25" s="59">
        <f t="shared" si="19"/>
        <v>0.05</v>
      </c>
      <c r="O25" s="56">
        <f>B25+N25</f>
        <v>0.19</v>
      </c>
    </row>
    <row r="26" ht="14.25" customHeight="1">
      <c r="A26" s="52" t="s">
        <v>152</v>
      </c>
      <c r="B26" s="53" t="str">
        <f t="shared" ref="B26:I26" si="20">+IFERROR(B24-B25,"nm")</f>
        <v>nm</v>
      </c>
      <c r="C26" s="53">
        <f t="shared" si="20"/>
        <v>-0.006771690571</v>
      </c>
      <c r="D26" s="53">
        <f t="shared" si="20"/>
        <v>0.001402301323</v>
      </c>
      <c r="E26" s="53">
        <f t="shared" si="20"/>
        <v>0.002618752582</v>
      </c>
      <c r="F26" s="53">
        <f t="shared" si="20"/>
        <v>-0.002441536151</v>
      </c>
      <c r="G26" s="53">
        <f t="shared" si="20"/>
        <v>-0.001279243405</v>
      </c>
      <c r="H26" s="53">
        <f t="shared" si="20"/>
        <v>-0.001849072784</v>
      </c>
      <c r="I26" s="53">
        <f t="shared" si="20"/>
        <v>0.0001545860529</v>
      </c>
      <c r="J26" s="59">
        <v>0.0</v>
      </c>
      <c r="K26" s="59">
        <f t="shared" ref="K26:N26" si="21">+J26</f>
        <v>0</v>
      </c>
      <c r="L26" s="59">
        <f t="shared" si="21"/>
        <v>0</v>
      </c>
      <c r="M26" s="59">
        <f t="shared" si="21"/>
        <v>0</v>
      </c>
      <c r="N26" s="59">
        <f t="shared" si="21"/>
        <v>0</v>
      </c>
      <c r="O26" s="56">
        <f>C26+N26</f>
        <v>-0.006771690571</v>
      </c>
    </row>
    <row r="27" ht="14.25" customHeight="1">
      <c r="A27" s="57" t="s">
        <v>109</v>
      </c>
      <c r="B27" s="9">
        <f>+Historicals!B109</f>
        <v>4410</v>
      </c>
      <c r="C27" s="9">
        <f>+Historicals!C109</f>
        <v>4746</v>
      </c>
      <c r="D27" s="9">
        <f>+Historicals!D109</f>
        <v>4886</v>
      </c>
      <c r="E27" s="9">
        <f>+Historicals!E109</f>
        <v>4938</v>
      </c>
      <c r="F27" s="9">
        <f>+Historicals!F109</f>
        <v>5260</v>
      </c>
      <c r="G27" s="9">
        <f>+Historicals!G109</f>
        <v>4639</v>
      </c>
      <c r="H27" s="9">
        <f>+Historicals!H109</f>
        <v>5028</v>
      </c>
      <c r="I27" s="9">
        <f>+Historicals!I109</f>
        <v>5492</v>
      </c>
      <c r="J27" s="9">
        <f t="shared" ref="J27:N27" si="22">+I27*(1+J28)</f>
        <v>5998.819411</v>
      </c>
      <c r="K27" s="9">
        <f t="shared" si="22"/>
        <v>6552.409747</v>
      </c>
      <c r="L27" s="9">
        <f t="shared" si="22"/>
        <v>7157.087178</v>
      </c>
      <c r="M27" s="9">
        <f t="shared" si="22"/>
        <v>7817.566185</v>
      </c>
      <c r="N27" s="9">
        <f t="shared" si="22"/>
        <v>8538.996319</v>
      </c>
      <c r="O27" s="58">
        <f>B27+N27</f>
        <v>12948.99632</v>
      </c>
    </row>
    <row r="28" ht="14.25" customHeight="1">
      <c r="A28" s="52" t="s">
        <v>137</v>
      </c>
      <c r="B28" s="53" t="str">
        <f t="shared" ref="B28:I28" si="23">+IFERROR(B27/A27-1,"nm")</f>
        <v>nm</v>
      </c>
      <c r="C28" s="53">
        <f t="shared" si="23"/>
        <v>0.07619047619</v>
      </c>
      <c r="D28" s="53">
        <f t="shared" si="23"/>
        <v>0.02949852507</v>
      </c>
      <c r="E28" s="53">
        <f t="shared" si="23"/>
        <v>0.01064265248</v>
      </c>
      <c r="F28" s="53">
        <f t="shared" si="23"/>
        <v>0.06520858647</v>
      </c>
      <c r="G28" s="53">
        <f t="shared" si="23"/>
        <v>-0.1180608365</v>
      </c>
      <c r="H28" s="53">
        <f t="shared" si="23"/>
        <v>0.08385427894</v>
      </c>
      <c r="I28" s="53">
        <f t="shared" si="23"/>
        <v>0.092283214</v>
      </c>
      <c r="J28" s="53">
        <f>+IFERROR(I27/H27-1,"nm")</f>
        <v>0.092283214</v>
      </c>
      <c r="K28" s="53">
        <f>+IFERROR(I27/H27-1,"nm")</f>
        <v>0.092283214</v>
      </c>
      <c r="L28" s="53">
        <f>+IFERROR(I27/H27-1,"nm")</f>
        <v>0.092283214</v>
      </c>
      <c r="M28" s="53">
        <f>+IFERROR(I27/H27-1,"nm")</f>
        <v>0.092283214</v>
      </c>
      <c r="N28" s="53">
        <f>+IFERROR(I27/H27-1,"nm")</f>
        <v>0.092283214</v>
      </c>
      <c r="O28" s="56">
        <f>C28+N28</f>
        <v>0.1684736902</v>
      </c>
    </row>
    <row r="29" ht="14.25" customHeight="1">
      <c r="A29" s="52" t="s">
        <v>151</v>
      </c>
      <c r="B29" s="53">
        <f>+Historicals!B184</f>
        <v>0.24</v>
      </c>
      <c r="C29" s="53">
        <f>+Historicals!C184</f>
        <v>0.19</v>
      </c>
      <c r="D29" s="53">
        <f>+Historicals!D184</f>
        <v>0.03</v>
      </c>
      <c r="E29" s="53">
        <f>+Historicals!E184</f>
        <v>0.06</v>
      </c>
      <c r="F29" s="53">
        <f>+Historicals!F184</f>
        <v>0.12</v>
      </c>
      <c r="G29" s="53">
        <f>+Historicals!G184</f>
        <v>-0.03</v>
      </c>
      <c r="H29" s="53">
        <f>+Historicals!H184</f>
        <v>0.13</v>
      </c>
      <c r="I29" s="53">
        <f>+Historicals!I184</f>
        <v>0.09</v>
      </c>
      <c r="J29" s="59">
        <f>+Historicals!I184</f>
        <v>0.09</v>
      </c>
      <c r="K29" s="59">
        <f t="shared" ref="K29:N29" si="24">+J29</f>
        <v>0.09</v>
      </c>
      <c r="L29" s="59">
        <f t="shared" si="24"/>
        <v>0.09</v>
      </c>
      <c r="M29" s="59">
        <f t="shared" si="24"/>
        <v>0.09</v>
      </c>
      <c r="N29" s="59">
        <f t="shared" si="24"/>
        <v>0.09</v>
      </c>
      <c r="O29" s="56">
        <f>B29+N29</f>
        <v>0.33</v>
      </c>
    </row>
    <row r="30" ht="14.25" customHeight="1">
      <c r="A30" s="52" t="s">
        <v>152</v>
      </c>
      <c r="B30" s="53" t="str">
        <f t="shared" ref="B30:I30" si="25">+IFERROR(B28-B29,"nm")</f>
        <v>nm</v>
      </c>
      <c r="C30" s="53">
        <f t="shared" si="25"/>
        <v>-0.1138095238</v>
      </c>
      <c r="D30" s="53">
        <f t="shared" si="25"/>
        <v>-0.0005014749263</v>
      </c>
      <c r="E30" s="53">
        <f t="shared" si="25"/>
        <v>-0.04935734752</v>
      </c>
      <c r="F30" s="53">
        <f t="shared" si="25"/>
        <v>-0.05479141353</v>
      </c>
      <c r="G30" s="53">
        <f t="shared" si="25"/>
        <v>-0.0880608365</v>
      </c>
      <c r="H30" s="53">
        <f t="shared" si="25"/>
        <v>-0.04614572106</v>
      </c>
      <c r="I30" s="53">
        <f t="shared" si="25"/>
        <v>0.002283214002</v>
      </c>
      <c r="J30" s="59">
        <v>0.0</v>
      </c>
      <c r="K30" s="59">
        <f t="shared" ref="K30:N30" si="26">+J30</f>
        <v>0</v>
      </c>
      <c r="L30" s="59">
        <f t="shared" si="26"/>
        <v>0</v>
      </c>
      <c r="M30" s="59">
        <f t="shared" si="26"/>
        <v>0</v>
      </c>
      <c r="N30" s="59">
        <f t="shared" si="26"/>
        <v>0</v>
      </c>
      <c r="O30" s="56">
        <f>C30+I30</f>
        <v>-0.1115263098</v>
      </c>
    </row>
    <row r="31" ht="14.25" customHeight="1">
      <c r="A31" s="57" t="s">
        <v>110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 t="shared" ref="J31:N31" si="27">+I31*(1+J32)</f>
        <v>790.3136095</v>
      </c>
      <c r="K31" s="9">
        <f t="shared" si="27"/>
        <v>986.7229089</v>
      </c>
      <c r="L31" s="9">
        <f t="shared" si="27"/>
        <v>1231.943987</v>
      </c>
      <c r="M31" s="9">
        <f t="shared" si="27"/>
        <v>1538.107581</v>
      </c>
      <c r="N31" s="9">
        <f t="shared" si="27"/>
        <v>1920.359169</v>
      </c>
      <c r="O31" s="58">
        <f>B31+N31</f>
        <v>2744.359169</v>
      </c>
    </row>
    <row r="32" ht="14.25" customHeight="1">
      <c r="A32" s="52" t="s">
        <v>137</v>
      </c>
      <c r="B32" s="53" t="str">
        <f t="shared" ref="B32:I32" si="28">+IFERROR(B31/A31-1,"nm")</f>
        <v>nm</v>
      </c>
      <c r="C32" s="53">
        <f t="shared" si="28"/>
        <v>-0.1274271845</v>
      </c>
      <c r="D32" s="53">
        <f t="shared" si="28"/>
        <v>-0.1015299026</v>
      </c>
      <c r="E32" s="53">
        <f t="shared" si="28"/>
        <v>-0.07894736842</v>
      </c>
      <c r="F32" s="53">
        <f t="shared" si="28"/>
        <v>0.003361344538</v>
      </c>
      <c r="G32" s="53">
        <f t="shared" si="28"/>
        <v>-0.135678392</v>
      </c>
      <c r="H32" s="53">
        <f t="shared" si="28"/>
        <v>-0.01744186047</v>
      </c>
      <c r="I32" s="53">
        <f t="shared" si="28"/>
        <v>0.2485207101</v>
      </c>
      <c r="J32" s="53">
        <f>+IFERROR(I31/H31-1,"nm")</f>
        <v>0.2485207101</v>
      </c>
      <c r="K32" s="53">
        <f>+IFERROR(I31/H31-1,"nm")</f>
        <v>0.2485207101</v>
      </c>
      <c r="L32" s="53">
        <f>+IFERROR(I31/H31-1,"nm")</f>
        <v>0.2485207101</v>
      </c>
      <c r="M32" s="53">
        <f>+IFERROR(I31/H31-1,"nm")</f>
        <v>0.2485207101</v>
      </c>
      <c r="N32" s="53">
        <f>+IFERROR(I31/H31-1,"nm")</f>
        <v>0.2485207101</v>
      </c>
      <c r="O32" s="56">
        <f>C32+N32</f>
        <v>0.1210935256</v>
      </c>
    </row>
    <row r="33" ht="14.25" customHeight="1">
      <c r="A33" s="52" t="s">
        <v>151</v>
      </c>
      <c r="B33" s="53">
        <f>+Historicals!B182</f>
        <v>-0.05</v>
      </c>
      <c r="C33" s="53">
        <f>+Historicals!C182</f>
        <v>-0.13</v>
      </c>
      <c r="D33" s="53">
        <f>+Historicals!D182</f>
        <v>-0.1</v>
      </c>
      <c r="E33" s="53">
        <f>+Historicals!E182</f>
        <v>-0.08</v>
      </c>
      <c r="F33" s="53">
        <f>+Historicals!F182</f>
        <v>0</v>
      </c>
      <c r="G33" s="53">
        <f>+Historicals!G182</f>
        <v>-0.14</v>
      </c>
      <c r="H33" s="53">
        <f>+Historicals!H182</f>
        <v>-0.02</v>
      </c>
      <c r="I33" s="53">
        <f>+Historicals!I182</f>
        <v>0.25</v>
      </c>
      <c r="J33" s="59">
        <v>0.0</v>
      </c>
      <c r="K33" s="59">
        <f t="shared" ref="K33:N33" si="29">+J33</f>
        <v>0</v>
      </c>
      <c r="L33" s="59">
        <f t="shared" si="29"/>
        <v>0</v>
      </c>
      <c r="M33" s="59">
        <f t="shared" si="29"/>
        <v>0</v>
      </c>
      <c r="N33" s="59">
        <f t="shared" si="29"/>
        <v>0</v>
      </c>
      <c r="O33" s="56">
        <f>B33+I33</f>
        <v>0.2</v>
      </c>
    </row>
    <row r="34" ht="14.25" customHeight="1">
      <c r="A34" s="52" t="s">
        <v>152</v>
      </c>
      <c r="B34" s="53" t="str">
        <f t="shared" ref="B34:I34" si="30">+IFERROR(B32-B33,"nm")</f>
        <v>nm</v>
      </c>
      <c r="C34" s="53">
        <f t="shared" si="30"/>
        <v>0.002572815534</v>
      </c>
      <c r="D34" s="53">
        <f t="shared" si="30"/>
        <v>-0.001529902643</v>
      </c>
      <c r="E34" s="53">
        <f t="shared" si="30"/>
        <v>0.001052631579</v>
      </c>
      <c r="F34" s="53">
        <f t="shared" si="30"/>
        <v>0.003361344538</v>
      </c>
      <c r="G34" s="53">
        <f t="shared" si="30"/>
        <v>0.00432160804</v>
      </c>
      <c r="H34" s="53">
        <f t="shared" si="30"/>
        <v>0.002558139535</v>
      </c>
      <c r="I34" s="53">
        <f t="shared" si="30"/>
        <v>-0.001479289941</v>
      </c>
      <c r="J34" s="59">
        <v>0.0</v>
      </c>
      <c r="K34" s="59">
        <f t="shared" ref="K34:N34" si="31">+J34</f>
        <v>0</v>
      </c>
      <c r="L34" s="59">
        <f t="shared" si="31"/>
        <v>0</v>
      </c>
      <c r="M34" s="59">
        <f t="shared" si="31"/>
        <v>0</v>
      </c>
      <c r="N34" s="59">
        <f t="shared" si="31"/>
        <v>0</v>
      </c>
      <c r="O34" s="56">
        <f>C34+I34</f>
        <v>0.001093525593</v>
      </c>
    </row>
    <row r="35" ht="14.25" customHeight="1">
      <c r="A35" s="15" t="s">
        <v>138</v>
      </c>
      <c r="B35" s="15">
        <f t="shared" ref="B35:I35" si="32">+B42+B38</f>
        <v>3766</v>
      </c>
      <c r="C35" s="15">
        <f t="shared" si="32"/>
        <v>3896</v>
      </c>
      <c r="D35" s="15">
        <f t="shared" si="32"/>
        <v>4015</v>
      </c>
      <c r="E35" s="15">
        <f t="shared" si="32"/>
        <v>3760</v>
      </c>
      <c r="F35" s="15">
        <f t="shared" si="32"/>
        <v>4074</v>
      </c>
      <c r="G35" s="15">
        <f t="shared" si="32"/>
        <v>3047</v>
      </c>
      <c r="H35" s="15">
        <f t="shared" si="32"/>
        <v>5219</v>
      </c>
      <c r="I35" s="15">
        <f t="shared" si="32"/>
        <v>5238</v>
      </c>
      <c r="J35" s="15">
        <f t="shared" ref="J35:N35" si="33">+J21*J37</f>
        <v>5602.040863</v>
      </c>
      <c r="K35" s="15">
        <f t="shared" si="33"/>
        <v>5999.313077</v>
      </c>
      <c r="L35" s="15">
        <f t="shared" si="33"/>
        <v>6434.257729</v>
      </c>
      <c r="M35" s="15">
        <f t="shared" si="33"/>
        <v>6912.140544</v>
      </c>
      <c r="N35" s="15">
        <f t="shared" si="33"/>
        <v>7439.234733</v>
      </c>
      <c r="O35" s="55">
        <f>B35+N35</f>
        <v>11205.23473</v>
      </c>
    </row>
    <row r="36" ht="14.25" customHeight="1">
      <c r="A36" s="52" t="s">
        <v>137</v>
      </c>
      <c r="B36" s="53" t="str">
        <f t="shared" ref="B36:I36" si="34">+IFERROR(B35/A35-1,"nm")</f>
        <v>nm</v>
      </c>
      <c r="C36" s="53">
        <f t="shared" si="34"/>
        <v>0.03451938396</v>
      </c>
      <c r="D36" s="53">
        <f t="shared" si="34"/>
        <v>0.03054414784</v>
      </c>
      <c r="E36" s="53">
        <f t="shared" si="34"/>
        <v>-0.06351183064</v>
      </c>
      <c r="F36" s="53">
        <f t="shared" si="34"/>
        <v>0.0835106383</v>
      </c>
      <c r="G36" s="53">
        <f t="shared" si="34"/>
        <v>-0.2520864016</v>
      </c>
      <c r="H36" s="53">
        <f t="shared" si="34"/>
        <v>0.7128322941</v>
      </c>
      <c r="I36" s="53">
        <f t="shared" si="34"/>
        <v>0.003640544166</v>
      </c>
      <c r="J36" s="53">
        <f>IFERROR(I35/H35-1,"nm")</f>
        <v>0.003640544166</v>
      </c>
      <c r="K36" s="53">
        <f>IFERROR(I35/H35-1,"nm")</f>
        <v>0.003640544166</v>
      </c>
      <c r="L36" s="53">
        <f>IFERROR(I35/H35-1,"nm")</f>
        <v>0.003640544166</v>
      </c>
      <c r="M36" s="53">
        <f>IFERROR(I35/H35-1,"nm")</f>
        <v>0.003640544166</v>
      </c>
      <c r="N36" s="53">
        <f>IFERROR(I35/H35-1,"nm")</f>
        <v>0.003640544166</v>
      </c>
      <c r="O36" s="56">
        <f>C36+N36</f>
        <v>0.03815992813</v>
      </c>
    </row>
    <row r="37" ht="14.25" customHeight="1">
      <c r="A37" s="52" t="s">
        <v>140</v>
      </c>
      <c r="B37" s="53">
        <f t="shared" ref="B37:I37" si="35">+IFERROR(B35/B$21,"nm")</f>
        <v>0.2740902475</v>
      </c>
      <c r="C37" s="53">
        <f t="shared" si="35"/>
        <v>0.263885126</v>
      </c>
      <c r="D37" s="53">
        <f t="shared" si="35"/>
        <v>0.2638669821</v>
      </c>
      <c r="E37" s="53">
        <f t="shared" si="35"/>
        <v>0.2531134298</v>
      </c>
      <c r="F37" s="53">
        <f t="shared" si="35"/>
        <v>0.2561941894</v>
      </c>
      <c r="G37" s="53">
        <f t="shared" si="35"/>
        <v>0.2103700635</v>
      </c>
      <c r="H37" s="53">
        <f t="shared" si="35"/>
        <v>0.3038011526</v>
      </c>
      <c r="I37" s="53">
        <f t="shared" si="35"/>
        <v>0.2854029314</v>
      </c>
      <c r="J37" s="59">
        <f t="shared" ref="J37:N37" si="36">+I37</f>
        <v>0.2854029314</v>
      </c>
      <c r="K37" s="59">
        <f t="shared" si="36"/>
        <v>0.2854029314</v>
      </c>
      <c r="L37" s="59">
        <f t="shared" si="36"/>
        <v>0.2854029314</v>
      </c>
      <c r="M37" s="59">
        <f t="shared" si="36"/>
        <v>0.2854029314</v>
      </c>
      <c r="N37" s="59">
        <f t="shared" si="36"/>
        <v>0.2854029314</v>
      </c>
      <c r="O37" s="56">
        <f t="shared" ref="O37:O38" si="38">B37+N37</f>
        <v>0.5594931789</v>
      </c>
    </row>
    <row r="38" ht="14.25" customHeight="1">
      <c r="A38" s="15" t="s">
        <v>141</v>
      </c>
      <c r="B38" s="15">
        <f>+Historicals!B167</f>
        <v>121</v>
      </c>
      <c r="C38" s="15">
        <f>+Historicals!C167</f>
        <v>133</v>
      </c>
      <c r="D38" s="15">
        <f>+Historicals!D167</f>
        <v>140</v>
      </c>
      <c r="E38" s="15">
        <f>+Historicals!E167</f>
        <v>160</v>
      </c>
      <c r="F38" s="15">
        <f>+Historicals!F167</f>
        <v>149</v>
      </c>
      <c r="G38" s="15">
        <f>+Historicals!G167</f>
        <v>148</v>
      </c>
      <c r="H38" s="15">
        <f>+Historicals!H167</f>
        <v>130</v>
      </c>
      <c r="I38" s="15">
        <f>+Historicals!I167</f>
        <v>124</v>
      </c>
      <c r="J38" s="15">
        <f t="shared" ref="J38:N38" si="37">+J41*J48</f>
        <v>132.6179968</v>
      </c>
      <c r="K38" s="15">
        <f t="shared" si="37"/>
        <v>142.0226845</v>
      </c>
      <c r="L38" s="15">
        <f t="shared" si="37"/>
        <v>152.3191979</v>
      </c>
      <c r="M38" s="15">
        <f t="shared" si="37"/>
        <v>163.6321931</v>
      </c>
      <c r="N38" s="15">
        <f t="shared" si="37"/>
        <v>176.110177</v>
      </c>
      <c r="O38" s="55">
        <f t="shared" si="38"/>
        <v>297.110177</v>
      </c>
    </row>
    <row r="39" ht="14.25" customHeight="1">
      <c r="A39" s="52" t="s">
        <v>137</v>
      </c>
      <c r="B39" s="53" t="str">
        <f t="shared" ref="B39:N39" si="39">+IFERROR(B38/A38-1,"nm")</f>
        <v>nm</v>
      </c>
      <c r="C39" s="53">
        <f t="shared" si="39"/>
        <v>0.09917355372</v>
      </c>
      <c r="D39" s="53">
        <f t="shared" si="39"/>
        <v>0.05263157895</v>
      </c>
      <c r="E39" s="53">
        <f t="shared" si="39"/>
        <v>0.1428571429</v>
      </c>
      <c r="F39" s="53">
        <f t="shared" si="39"/>
        <v>-0.06875</v>
      </c>
      <c r="G39" s="53">
        <f t="shared" si="39"/>
        <v>-0.006711409396</v>
      </c>
      <c r="H39" s="53">
        <f t="shared" si="39"/>
        <v>-0.1216216216</v>
      </c>
      <c r="I39" s="53">
        <f t="shared" si="39"/>
        <v>-0.04615384615</v>
      </c>
      <c r="J39" s="53">
        <f t="shared" si="39"/>
        <v>0.06949997389</v>
      </c>
      <c r="K39" s="53">
        <f t="shared" si="39"/>
        <v>0.07091562234</v>
      </c>
      <c r="L39" s="53">
        <f t="shared" si="39"/>
        <v>0.07249907549</v>
      </c>
      <c r="M39" s="53">
        <f t="shared" si="39"/>
        <v>0.07427163078</v>
      </c>
      <c r="N39" s="53">
        <f t="shared" si="39"/>
        <v>0.07625628944</v>
      </c>
      <c r="O39" s="56">
        <f>C39+N39</f>
        <v>0.1754298432</v>
      </c>
    </row>
    <row r="40" ht="14.25" customHeight="1">
      <c r="A40" s="52" t="s">
        <v>143</v>
      </c>
      <c r="B40" s="53">
        <f t="shared" ref="B40:N40" si="40">+IFERROR(B38/B$21,"nm")</f>
        <v>0.008806404658</v>
      </c>
      <c r="C40" s="53">
        <f t="shared" si="40"/>
        <v>0.009008398808</v>
      </c>
      <c r="D40" s="53">
        <f t="shared" si="40"/>
        <v>0.00920084122</v>
      </c>
      <c r="E40" s="53">
        <f t="shared" si="40"/>
        <v>0.01077078425</v>
      </c>
      <c r="F40" s="53">
        <f t="shared" si="40"/>
        <v>0.00936989058</v>
      </c>
      <c r="G40" s="53">
        <f t="shared" si="40"/>
        <v>0.01021817178</v>
      </c>
      <c r="H40" s="53">
        <f t="shared" si="40"/>
        <v>0.007567378776</v>
      </c>
      <c r="I40" s="53">
        <f t="shared" si="40"/>
        <v>0.006756388601</v>
      </c>
      <c r="J40" s="53">
        <f t="shared" si="40"/>
        <v>0.006756388601</v>
      </c>
      <c r="K40" s="53">
        <f t="shared" si="40"/>
        <v>0.006756388601</v>
      </c>
      <c r="L40" s="53">
        <f t="shared" si="40"/>
        <v>0.006756388601</v>
      </c>
      <c r="M40" s="53">
        <f t="shared" si="40"/>
        <v>0.006756388601</v>
      </c>
      <c r="N40" s="53">
        <f t="shared" si="40"/>
        <v>0.006756388601</v>
      </c>
      <c r="O40" s="56">
        <f t="shared" ref="O40:O41" si="43">B40+N40</f>
        <v>0.01556279326</v>
      </c>
    </row>
    <row r="41" ht="14.25" customHeight="1">
      <c r="A41" s="52" t="s">
        <v>153</v>
      </c>
      <c r="B41" s="53">
        <f t="shared" ref="B41:I41" si="41">+IFERROR(B38/B48,"nm")</f>
        <v>0.1914556962</v>
      </c>
      <c r="C41" s="53">
        <f t="shared" si="41"/>
        <v>0.179245283</v>
      </c>
      <c r="D41" s="53">
        <f t="shared" si="41"/>
        <v>0.1709401709</v>
      </c>
      <c r="E41" s="53">
        <f t="shared" si="41"/>
        <v>0.1886792453</v>
      </c>
      <c r="F41" s="53">
        <f t="shared" si="41"/>
        <v>0.183046683</v>
      </c>
      <c r="G41" s="53">
        <f t="shared" si="41"/>
        <v>0.2294573643</v>
      </c>
      <c r="H41" s="53">
        <f t="shared" si="41"/>
        <v>0.2106969206</v>
      </c>
      <c r="I41" s="53">
        <f t="shared" si="41"/>
        <v>0.1940532081</v>
      </c>
      <c r="J41" s="59">
        <f t="shared" ref="J41:N41" si="42">+I41</f>
        <v>0.1940532081</v>
      </c>
      <c r="K41" s="59">
        <f t="shared" si="42"/>
        <v>0.1940532081</v>
      </c>
      <c r="L41" s="59">
        <f t="shared" si="42"/>
        <v>0.1940532081</v>
      </c>
      <c r="M41" s="59">
        <f t="shared" si="42"/>
        <v>0.1940532081</v>
      </c>
      <c r="N41" s="59">
        <f t="shared" si="42"/>
        <v>0.1940532081</v>
      </c>
      <c r="O41" s="56">
        <f t="shared" si="43"/>
        <v>0.3855089043</v>
      </c>
    </row>
    <row r="42" ht="14.25" customHeight="1">
      <c r="A42" s="15" t="s">
        <v>144</v>
      </c>
      <c r="B42" s="15">
        <f>+Historicals!B134</f>
        <v>3645</v>
      </c>
      <c r="C42" s="15">
        <f>+Historicals!C134</f>
        <v>3763</v>
      </c>
      <c r="D42" s="15">
        <f>+Historicals!D134</f>
        <v>3875</v>
      </c>
      <c r="E42" s="15">
        <f>+Historicals!E134</f>
        <v>3600</v>
      </c>
      <c r="F42" s="15">
        <f>+Historicals!F134</f>
        <v>3925</v>
      </c>
      <c r="G42" s="15">
        <f>+Historicals!G134</f>
        <v>2899</v>
      </c>
      <c r="H42" s="15">
        <f>+Historicals!H134</f>
        <v>5089</v>
      </c>
      <c r="I42" s="15">
        <f>+Historicals!I134</f>
        <v>5114</v>
      </c>
      <c r="J42" s="15">
        <f t="shared" ref="J42:N42" si="44">+J35-J38</f>
        <v>5469.422866</v>
      </c>
      <c r="K42" s="15">
        <f t="shared" si="44"/>
        <v>5857.290393</v>
      </c>
      <c r="L42" s="15">
        <f t="shared" si="44"/>
        <v>6281.938531</v>
      </c>
      <c r="M42" s="15">
        <f t="shared" si="44"/>
        <v>6748.50835</v>
      </c>
      <c r="N42" s="15">
        <f t="shared" si="44"/>
        <v>7263.124556</v>
      </c>
      <c r="O42" s="55">
        <f>O35-O38</f>
        <v>10908.12456</v>
      </c>
    </row>
    <row r="43" ht="14.25" customHeight="1">
      <c r="A43" s="52" t="s">
        <v>137</v>
      </c>
      <c r="B43" s="53" t="str">
        <f t="shared" ref="B43:I43" si="45">+IFERROR(B42/A42-1,"nm")</f>
        <v>nm</v>
      </c>
      <c r="C43" s="53">
        <f t="shared" si="45"/>
        <v>0.03237311385</v>
      </c>
      <c r="D43" s="53">
        <f t="shared" si="45"/>
        <v>0.02976348658</v>
      </c>
      <c r="E43" s="53">
        <f t="shared" si="45"/>
        <v>-0.07096774194</v>
      </c>
      <c r="F43" s="53">
        <f t="shared" si="45"/>
        <v>0.09027777778</v>
      </c>
      <c r="G43" s="53">
        <f t="shared" si="45"/>
        <v>-0.2614012739</v>
      </c>
      <c r="H43" s="53">
        <f t="shared" si="45"/>
        <v>0.7554329079</v>
      </c>
      <c r="I43" s="53">
        <f t="shared" si="45"/>
        <v>0.004912556494</v>
      </c>
      <c r="J43" s="53">
        <f>+IFERROR(I42/H42-1,"nm")</f>
        <v>0.004912556494</v>
      </c>
      <c r="K43" s="53">
        <f>+IFERROR(I42/H42-1,"nm")</f>
        <v>0.004912556494</v>
      </c>
      <c r="L43" s="53">
        <f>+IFERROR(I42/H42-1,"nm")</f>
        <v>0.004912556494</v>
      </c>
      <c r="M43" s="53">
        <f>+IFERROR(I42/H42-1,"nm")</f>
        <v>0.004912556494</v>
      </c>
      <c r="N43" s="53">
        <f>+IFERROR(I42/H42-1,"nm")</f>
        <v>0.004912556494</v>
      </c>
      <c r="O43" s="56">
        <f>C43+N43</f>
        <v>0.03728567035</v>
      </c>
    </row>
    <row r="44" ht="14.25" customHeight="1">
      <c r="A44" s="52" t="s">
        <v>140</v>
      </c>
      <c r="B44" s="53">
        <f t="shared" ref="B44:N44" si="46">+IFERROR(B42/B$21,"nm")</f>
        <v>0.2652838428</v>
      </c>
      <c r="C44" s="53">
        <f t="shared" si="46"/>
        <v>0.2548767272</v>
      </c>
      <c r="D44" s="53">
        <f t="shared" si="46"/>
        <v>0.2546661409</v>
      </c>
      <c r="E44" s="53">
        <f t="shared" si="46"/>
        <v>0.2423426456</v>
      </c>
      <c r="F44" s="53">
        <f t="shared" si="46"/>
        <v>0.2468242988</v>
      </c>
      <c r="G44" s="53">
        <f t="shared" si="46"/>
        <v>0.2001518917</v>
      </c>
      <c r="H44" s="53">
        <f t="shared" si="46"/>
        <v>0.2962337738</v>
      </c>
      <c r="I44" s="53">
        <f t="shared" si="46"/>
        <v>0.2786465428</v>
      </c>
      <c r="J44" s="53">
        <f t="shared" si="46"/>
        <v>0.2786465428</v>
      </c>
      <c r="K44" s="53">
        <f t="shared" si="46"/>
        <v>0.2786465428</v>
      </c>
      <c r="L44" s="53">
        <f t="shared" si="46"/>
        <v>0.2786465428</v>
      </c>
      <c r="M44" s="53">
        <f t="shared" si="46"/>
        <v>0.2786465428</v>
      </c>
      <c r="N44" s="53">
        <f t="shared" si="46"/>
        <v>0.2786465428</v>
      </c>
      <c r="O44" s="56">
        <f t="shared" ref="O44:O45" si="48">B44+N44</f>
        <v>0.5439303856</v>
      </c>
    </row>
    <row r="45" ht="14.25" customHeight="1">
      <c r="A45" s="15" t="s">
        <v>146</v>
      </c>
      <c r="B45" s="15">
        <f>+Historicals!B156</f>
        <v>208</v>
      </c>
      <c r="C45" s="15">
        <f>+Historicals!C156</f>
        <v>242</v>
      </c>
      <c r="D45" s="15">
        <f>+Historicals!D156</f>
        <v>223</v>
      </c>
      <c r="E45" s="15">
        <f>+Historicals!E156</f>
        <v>196</v>
      </c>
      <c r="F45" s="15">
        <f>+Historicals!F156</f>
        <v>117</v>
      </c>
      <c r="G45" s="15">
        <f>+Historicals!G156</f>
        <v>110</v>
      </c>
      <c r="H45" s="15">
        <f>+Historicals!H156</f>
        <v>98</v>
      </c>
      <c r="I45" s="15">
        <f>+Historicals!I156</f>
        <v>146</v>
      </c>
      <c r="J45" s="15">
        <f t="shared" ref="J45:N45" si="47">+J21*J47</f>
        <v>156.1469962</v>
      </c>
      <c r="K45" s="15">
        <f t="shared" si="47"/>
        <v>167.2202576</v>
      </c>
      <c r="L45" s="15">
        <f t="shared" si="47"/>
        <v>179.3435717</v>
      </c>
      <c r="M45" s="15">
        <f t="shared" si="47"/>
        <v>192.6637112</v>
      </c>
      <c r="N45" s="15">
        <f t="shared" si="47"/>
        <v>207.3555309</v>
      </c>
      <c r="O45" s="55">
        <f t="shared" si="48"/>
        <v>415.3555309</v>
      </c>
    </row>
    <row r="46" ht="14.25" customHeight="1">
      <c r="A46" s="52" t="s">
        <v>137</v>
      </c>
      <c r="B46" s="53" t="str">
        <f t="shared" ref="B46:I46" si="49">+IFERROR(B45/A45-1,"nm")</f>
        <v>nm</v>
      </c>
      <c r="C46" s="53">
        <f t="shared" si="49"/>
        <v>0.1634615385</v>
      </c>
      <c r="D46" s="53">
        <f t="shared" si="49"/>
        <v>-0.07851239669</v>
      </c>
      <c r="E46" s="53">
        <f t="shared" si="49"/>
        <v>-0.1210762332</v>
      </c>
      <c r="F46" s="53">
        <f t="shared" si="49"/>
        <v>-0.4030612245</v>
      </c>
      <c r="G46" s="53">
        <f t="shared" si="49"/>
        <v>-0.05982905983</v>
      </c>
      <c r="H46" s="53">
        <f t="shared" si="49"/>
        <v>-0.1090909091</v>
      </c>
      <c r="I46" s="53">
        <f t="shared" si="49"/>
        <v>0.4897959184</v>
      </c>
      <c r="J46" s="53">
        <f>+IFERROR(I45/H45-1,"nm")</f>
        <v>0.4897959184</v>
      </c>
      <c r="K46" s="53">
        <f>+IFERROR(I45/H45-1,"nm")</f>
        <v>0.4897959184</v>
      </c>
      <c r="L46" s="53">
        <f>+IFERROR(I45/H45-1,"nm")</f>
        <v>0.4897959184</v>
      </c>
      <c r="M46" s="53">
        <f>+IFERROR(I45/H45-1,"nm")</f>
        <v>0.4897959184</v>
      </c>
      <c r="N46" s="53">
        <f>+IFERROR(I45/H45-1,"nm")</f>
        <v>0.4897959184</v>
      </c>
      <c r="O46" s="56">
        <f>N46+C46</f>
        <v>0.6532574568</v>
      </c>
    </row>
    <row r="47" ht="14.25" customHeight="1">
      <c r="A47" s="52" t="s">
        <v>143</v>
      </c>
      <c r="B47" s="53">
        <f t="shared" ref="B47:I47" si="50">+IFERROR(B45/B$21,"nm")</f>
        <v>0.01513828239</v>
      </c>
      <c r="C47" s="53">
        <f t="shared" si="50"/>
        <v>0.01639122189</v>
      </c>
      <c r="D47" s="53">
        <f t="shared" si="50"/>
        <v>0.01465562566</v>
      </c>
      <c r="E47" s="53">
        <f t="shared" si="50"/>
        <v>0.0131942107</v>
      </c>
      <c r="F47" s="53">
        <f t="shared" si="50"/>
        <v>0.007357565086</v>
      </c>
      <c r="G47" s="53">
        <f t="shared" si="50"/>
        <v>0.007594587131</v>
      </c>
      <c r="H47" s="53">
        <f t="shared" si="50"/>
        <v>0.005704639385</v>
      </c>
      <c r="I47" s="53">
        <f t="shared" si="50"/>
        <v>0.007955102708</v>
      </c>
      <c r="J47" s="59">
        <f t="shared" ref="J47:N47" si="51">+I47</f>
        <v>0.007955102708</v>
      </c>
      <c r="K47" s="59">
        <f t="shared" si="51"/>
        <v>0.007955102708</v>
      </c>
      <c r="L47" s="59">
        <f t="shared" si="51"/>
        <v>0.007955102708</v>
      </c>
      <c r="M47" s="59">
        <f t="shared" si="51"/>
        <v>0.007955102708</v>
      </c>
      <c r="N47" s="59">
        <f t="shared" si="51"/>
        <v>0.007955102708</v>
      </c>
      <c r="O47" s="56">
        <f t="shared" ref="O47:O48" si="53">B47+N47</f>
        <v>0.0230933851</v>
      </c>
    </row>
    <row r="48" ht="14.25" customHeight="1">
      <c r="A48" s="15" t="s">
        <v>148</v>
      </c>
      <c r="B48" s="15">
        <f>+Historicals!B145</f>
        <v>632</v>
      </c>
      <c r="C48" s="15">
        <f>+Historicals!C145</f>
        <v>742</v>
      </c>
      <c r="D48" s="15">
        <f>+Historicals!D145</f>
        <v>819</v>
      </c>
      <c r="E48" s="15">
        <f>+Historicals!E145</f>
        <v>848</v>
      </c>
      <c r="F48" s="15">
        <f>+Historicals!F145</f>
        <v>814</v>
      </c>
      <c r="G48" s="15">
        <f>+Historicals!G145</f>
        <v>645</v>
      </c>
      <c r="H48" s="15">
        <f>+Historicals!H145</f>
        <v>617</v>
      </c>
      <c r="I48" s="15">
        <f>+Historicals!I145</f>
        <v>639</v>
      </c>
      <c r="J48" s="15">
        <f t="shared" ref="J48:N48" si="52">+J21*J50</f>
        <v>683.4104833</v>
      </c>
      <c r="K48" s="15">
        <f t="shared" si="52"/>
        <v>731.8749631</v>
      </c>
      <c r="L48" s="15">
        <f t="shared" si="52"/>
        <v>784.9352213</v>
      </c>
      <c r="M48" s="15">
        <f t="shared" si="52"/>
        <v>843.2336402</v>
      </c>
      <c r="N48" s="15">
        <f t="shared" si="52"/>
        <v>907.5355087</v>
      </c>
      <c r="O48" s="55">
        <f t="shared" si="53"/>
        <v>1539.535509</v>
      </c>
    </row>
    <row r="49" ht="14.25" customHeight="1">
      <c r="A49" s="52" t="s">
        <v>137</v>
      </c>
      <c r="B49" s="53" t="str">
        <f t="shared" ref="B49:I49" si="54">+IFERROR(B48/A48-1,"nm")</f>
        <v>nm</v>
      </c>
      <c r="C49" s="53">
        <f t="shared" si="54"/>
        <v>0.1740506329</v>
      </c>
      <c r="D49" s="53">
        <f t="shared" si="54"/>
        <v>0.1037735849</v>
      </c>
      <c r="E49" s="53">
        <f t="shared" si="54"/>
        <v>0.03540903541</v>
      </c>
      <c r="F49" s="53">
        <f t="shared" si="54"/>
        <v>-0.04009433962</v>
      </c>
      <c r="G49" s="53">
        <f t="shared" si="54"/>
        <v>-0.2076167076</v>
      </c>
      <c r="H49" s="53">
        <f t="shared" si="54"/>
        <v>-0.04341085271</v>
      </c>
      <c r="I49" s="53">
        <f t="shared" si="54"/>
        <v>0.03565640194</v>
      </c>
      <c r="J49" s="53">
        <f>+IFERROR(I48/H48-1,"nm")</f>
        <v>0.03565640194</v>
      </c>
      <c r="K49" s="53">
        <f>+IFERROR(I48/H48-1,"nm")</f>
        <v>0.03565640194</v>
      </c>
      <c r="L49" s="53">
        <f>+IFERROR(I48/H48-1,"nm")</f>
        <v>0.03565640194</v>
      </c>
      <c r="M49" s="53">
        <f>+IFERROR(I48/H48-1,"nm")</f>
        <v>0.03565640194</v>
      </c>
      <c r="N49" s="53">
        <f>+IFERROR(I48/H48-1,"nm")</f>
        <v>0.03565640194</v>
      </c>
      <c r="O49" s="56">
        <f>C49+N49</f>
        <v>0.2097070349</v>
      </c>
    </row>
    <row r="50" ht="14.25" customHeight="1">
      <c r="A50" s="52" t="s">
        <v>143</v>
      </c>
      <c r="B50" s="53">
        <f t="shared" ref="B50:I50" si="55">+IFERROR(B48/B$21,"nm")</f>
        <v>0.04599708879</v>
      </c>
      <c r="C50" s="53">
        <f t="shared" si="55"/>
        <v>0.05025738282</v>
      </c>
      <c r="D50" s="53">
        <f t="shared" si="55"/>
        <v>0.05382492114</v>
      </c>
      <c r="E50" s="53">
        <f t="shared" si="55"/>
        <v>0.05708515651</v>
      </c>
      <c r="F50" s="53">
        <f t="shared" si="55"/>
        <v>0.05118852974</v>
      </c>
      <c r="G50" s="53">
        <f t="shared" si="55"/>
        <v>0.04453189727</v>
      </c>
      <c r="H50" s="53">
        <f t="shared" si="55"/>
        <v>0.03591594388</v>
      </c>
      <c r="I50" s="53">
        <f t="shared" si="55"/>
        <v>0.0348171961</v>
      </c>
      <c r="J50" s="59">
        <f t="shared" ref="J50:N50" si="56">+I50</f>
        <v>0.0348171961</v>
      </c>
      <c r="K50" s="59">
        <f t="shared" si="56"/>
        <v>0.0348171961</v>
      </c>
      <c r="L50" s="59">
        <f t="shared" si="56"/>
        <v>0.0348171961</v>
      </c>
      <c r="M50" s="59">
        <f t="shared" si="56"/>
        <v>0.0348171961</v>
      </c>
      <c r="N50" s="59">
        <f t="shared" si="56"/>
        <v>0.0348171961</v>
      </c>
      <c r="O50" s="56">
        <f>B50+N50</f>
        <v>0.08081428489</v>
      </c>
    </row>
    <row r="51" ht="14.25" customHeight="1">
      <c r="A51" s="54" t="str">
        <f>+[1]Historicals!A138</f>
        <v>#ERROR!</v>
      </c>
      <c r="B51" s="54"/>
      <c r="C51" s="54"/>
      <c r="D51" s="54"/>
      <c r="E51" s="54"/>
      <c r="F51" s="54"/>
      <c r="G51" s="54"/>
      <c r="H51" s="54"/>
      <c r="I51" s="54"/>
      <c r="J51" s="50"/>
      <c r="K51" s="50"/>
      <c r="L51" s="50"/>
      <c r="M51" s="50"/>
      <c r="N51" s="50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