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8_{1B0B809E-8CE8-4C1E-8783-8DD09633C7F6}" xr6:coauthVersionLast="47" xr6:coauthVersionMax="47" xr10:uidLastSave="{00000000-0000-0000-0000-000000000000}"/>
  <bookViews>
    <workbookView xWindow="-120" yWindow="-120" windowWidth="20730" windowHeight="1116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9" i="3" l="1"/>
  <c r="L149" i="3"/>
  <c r="M149" i="3"/>
  <c r="N149" i="3"/>
  <c r="J149" i="3"/>
  <c r="K145" i="3"/>
  <c r="L145" i="3"/>
  <c r="M145" i="3"/>
  <c r="N145" i="3"/>
  <c r="J145" i="3"/>
  <c r="K141" i="3"/>
  <c r="L141" i="3"/>
  <c r="M141" i="3"/>
  <c r="N141" i="3"/>
  <c r="J141" i="3"/>
  <c r="K115" i="3"/>
  <c r="L115" i="3"/>
  <c r="M115" i="3"/>
  <c r="N115" i="3"/>
  <c r="J115" i="3"/>
  <c r="K111" i="3"/>
  <c r="L111" i="3"/>
  <c r="M111" i="3"/>
  <c r="N111" i="3"/>
  <c r="J111" i="3"/>
  <c r="K107" i="3"/>
  <c r="L107" i="3"/>
  <c r="M107" i="3"/>
  <c r="N107" i="3"/>
  <c r="J107" i="3"/>
  <c r="K82" i="3"/>
  <c r="L82" i="3"/>
  <c r="M82" i="3"/>
  <c r="N82" i="3"/>
  <c r="K86" i="3"/>
  <c r="L86" i="3"/>
  <c r="M86" i="3"/>
  <c r="N86" i="3"/>
  <c r="J86" i="3"/>
  <c r="J82" i="3"/>
  <c r="K78" i="3"/>
  <c r="L78" i="3"/>
  <c r="M78" i="3"/>
  <c r="N78" i="3"/>
  <c r="J78" i="3"/>
  <c r="K57" i="3"/>
  <c r="L57" i="3"/>
  <c r="M57" i="3"/>
  <c r="N57" i="3"/>
  <c r="J57" i="3"/>
  <c r="K53" i="3"/>
  <c r="L53" i="3"/>
  <c r="M53" i="3"/>
  <c r="N53" i="3"/>
  <c r="J53" i="3"/>
  <c r="K49" i="3"/>
  <c r="L49" i="3"/>
  <c r="M49" i="3"/>
  <c r="N49" i="3"/>
  <c r="J49" i="3"/>
  <c r="K30" i="3"/>
  <c r="L30" i="3"/>
  <c r="M30" i="3"/>
  <c r="N30" i="3"/>
  <c r="J30" i="3"/>
  <c r="K26" i="3"/>
  <c r="L26" i="3"/>
  <c r="M26" i="3"/>
  <c r="N26" i="3"/>
  <c r="J26" i="3"/>
  <c r="K22" i="3"/>
  <c r="L22" i="3"/>
  <c r="M22" i="3"/>
  <c r="N22" i="3"/>
  <c r="J22" i="3"/>
  <c r="J162" i="3"/>
  <c r="K162" i="3"/>
  <c r="L162" i="3"/>
  <c r="M162" i="3"/>
  <c r="N162" i="3"/>
  <c r="J161" i="3"/>
  <c r="J159" i="3"/>
  <c r="K159" i="3"/>
  <c r="L159" i="3"/>
  <c r="M159" i="3"/>
  <c r="N159" i="3"/>
  <c r="J158" i="3"/>
  <c r="J156" i="3"/>
  <c r="K156" i="3"/>
  <c r="L156" i="3"/>
  <c r="M156" i="3"/>
  <c r="N156" i="3"/>
  <c r="J155" i="3"/>
  <c r="J153" i="3"/>
  <c r="K153" i="3"/>
  <c r="L153" i="3"/>
  <c r="M153" i="3"/>
  <c r="N153" i="3"/>
  <c r="J152" i="3"/>
  <c r="J150" i="3"/>
  <c r="K150" i="3"/>
  <c r="L150" i="3"/>
  <c r="M150" i="3"/>
  <c r="N150" i="3"/>
  <c r="J148" i="3"/>
  <c r="J146" i="3"/>
  <c r="K146" i="3"/>
  <c r="L146" i="3"/>
  <c r="M146" i="3"/>
  <c r="N146" i="3"/>
  <c r="J144" i="3"/>
  <c r="J142" i="3"/>
  <c r="K142" i="3"/>
  <c r="L142" i="3"/>
  <c r="M142" i="3"/>
  <c r="N142" i="3"/>
  <c r="J140" i="3"/>
  <c r="J138" i="3"/>
  <c r="K137" i="3"/>
  <c r="K138" i="3" s="1"/>
  <c r="L137" i="3"/>
  <c r="L138" i="3" s="1"/>
  <c r="M137" i="3"/>
  <c r="M138" i="3" s="1"/>
  <c r="N137" i="3"/>
  <c r="N138" i="3" s="1"/>
  <c r="K139" i="3"/>
  <c r="K140" i="3" s="1"/>
  <c r="L139" i="3"/>
  <c r="L140" i="3" s="1"/>
  <c r="M139" i="3"/>
  <c r="M140" i="3" s="1"/>
  <c r="N139" i="3"/>
  <c r="N140" i="3" s="1"/>
  <c r="K143" i="3"/>
  <c r="K144" i="3" s="1"/>
  <c r="L143" i="3"/>
  <c r="L144" i="3" s="1"/>
  <c r="M143" i="3"/>
  <c r="M144" i="3" s="1"/>
  <c r="N143" i="3"/>
  <c r="N144" i="3" s="1"/>
  <c r="K147" i="3"/>
  <c r="K148" i="3" s="1"/>
  <c r="L147" i="3"/>
  <c r="L148" i="3" s="1"/>
  <c r="M147" i="3"/>
  <c r="M148" i="3" s="1"/>
  <c r="N147" i="3"/>
  <c r="N148" i="3" s="1"/>
  <c r="K151" i="3"/>
  <c r="K152" i="3" s="1"/>
  <c r="L151" i="3"/>
  <c r="L152" i="3" s="1"/>
  <c r="M151" i="3"/>
  <c r="M152" i="3" s="1"/>
  <c r="N151" i="3"/>
  <c r="N152" i="3" s="1"/>
  <c r="K154" i="3"/>
  <c r="K155" i="3" s="1"/>
  <c r="L154" i="3"/>
  <c r="L155" i="3" s="1"/>
  <c r="M154" i="3"/>
  <c r="M155" i="3" s="1"/>
  <c r="N154" i="3"/>
  <c r="N155" i="3" s="1"/>
  <c r="K157" i="3"/>
  <c r="K158" i="3" s="1"/>
  <c r="L157" i="3"/>
  <c r="L158" i="3" s="1"/>
  <c r="M157" i="3"/>
  <c r="M158" i="3" s="1"/>
  <c r="N157" i="3"/>
  <c r="N158" i="3" s="1"/>
  <c r="K160" i="3"/>
  <c r="K161" i="3" s="1"/>
  <c r="L160" i="3"/>
  <c r="L161" i="3" s="1"/>
  <c r="M160" i="3"/>
  <c r="M161" i="3" s="1"/>
  <c r="N160" i="3"/>
  <c r="N161" i="3" s="1"/>
  <c r="J160" i="3"/>
  <c r="J157" i="3"/>
  <c r="J154" i="3"/>
  <c r="J151" i="3"/>
  <c r="J147" i="3"/>
  <c r="J143" i="3"/>
  <c r="J139" i="3"/>
  <c r="J137" i="3"/>
  <c r="J133" i="3"/>
  <c r="K132" i="3"/>
  <c r="K133" i="3" s="1"/>
  <c r="L132" i="3"/>
  <c r="L133" i="3" s="1"/>
  <c r="M132" i="3"/>
  <c r="M133" i="3" s="1"/>
  <c r="N132" i="3"/>
  <c r="N133" i="3" s="1"/>
  <c r="J132" i="3"/>
  <c r="J128" i="3"/>
  <c r="K128" i="3"/>
  <c r="L128" i="3"/>
  <c r="M128" i="3"/>
  <c r="N128" i="3"/>
  <c r="J127" i="3"/>
  <c r="J125" i="3"/>
  <c r="K125" i="3"/>
  <c r="L125" i="3"/>
  <c r="M125" i="3"/>
  <c r="N125" i="3"/>
  <c r="J124" i="3"/>
  <c r="J122" i="3"/>
  <c r="K122" i="3"/>
  <c r="L122" i="3"/>
  <c r="M122" i="3"/>
  <c r="N122" i="3"/>
  <c r="J121" i="3"/>
  <c r="J119" i="3"/>
  <c r="K119" i="3"/>
  <c r="L119" i="3"/>
  <c r="M119" i="3"/>
  <c r="N119" i="3"/>
  <c r="J118" i="3"/>
  <c r="J116" i="3"/>
  <c r="K116" i="3"/>
  <c r="L116" i="3"/>
  <c r="M116" i="3"/>
  <c r="N116" i="3"/>
  <c r="J114" i="3"/>
  <c r="J112" i="3"/>
  <c r="K112" i="3"/>
  <c r="L112" i="3"/>
  <c r="M112" i="3"/>
  <c r="N112" i="3"/>
  <c r="J110" i="3"/>
  <c r="J108" i="3"/>
  <c r="K108" i="3"/>
  <c r="L108" i="3"/>
  <c r="M108" i="3"/>
  <c r="N108" i="3"/>
  <c r="J106" i="3"/>
  <c r="J104" i="3"/>
  <c r="K105" i="3"/>
  <c r="K106" i="3" s="1"/>
  <c r="L105" i="3"/>
  <c r="L106" i="3" s="1"/>
  <c r="M105" i="3"/>
  <c r="M106" i="3" s="1"/>
  <c r="N105" i="3"/>
  <c r="N106" i="3" s="1"/>
  <c r="K103" i="3"/>
  <c r="K104" i="3" s="1"/>
  <c r="L103" i="3"/>
  <c r="L104" i="3" s="1"/>
  <c r="M103" i="3"/>
  <c r="M104" i="3" s="1"/>
  <c r="N103" i="3"/>
  <c r="N104" i="3" s="1"/>
  <c r="K109" i="3"/>
  <c r="K110" i="3" s="1"/>
  <c r="L109" i="3"/>
  <c r="L110" i="3" s="1"/>
  <c r="M109" i="3"/>
  <c r="M110" i="3" s="1"/>
  <c r="N109" i="3"/>
  <c r="N110" i="3" s="1"/>
  <c r="K113" i="3"/>
  <c r="K114" i="3" s="1"/>
  <c r="L113" i="3"/>
  <c r="L114" i="3" s="1"/>
  <c r="M113" i="3"/>
  <c r="M114" i="3" s="1"/>
  <c r="N113" i="3"/>
  <c r="N114" i="3" s="1"/>
  <c r="K117" i="3"/>
  <c r="K118" i="3" s="1"/>
  <c r="L117" i="3"/>
  <c r="L118" i="3" s="1"/>
  <c r="M117" i="3"/>
  <c r="M118" i="3" s="1"/>
  <c r="N117" i="3"/>
  <c r="N118" i="3" s="1"/>
  <c r="K120" i="3"/>
  <c r="K121" i="3" s="1"/>
  <c r="L120" i="3"/>
  <c r="L121" i="3" s="1"/>
  <c r="M120" i="3"/>
  <c r="M121" i="3" s="1"/>
  <c r="N120" i="3"/>
  <c r="N121" i="3" s="1"/>
  <c r="K123" i="3"/>
  <c r="K124" i="3" s="1"/>
  <c r="L123" i="3"/>
  <c r="L124" i="3" s="1"/>
  <c r="M123" i="3"/>
  <c r="M124" i="3" s="1"/>
  <c r="N123" i="3"/>
  <c r="N124" i="3" s="1"/>
  <c r="K126" i="3"/>
  <c r="K127" i="3" s="1"/>
  <c r="L126" i="3"/>
  <c r="L127" i="3" s="1"/>
  <c r="M126" i="3"/>
  <c r="M127" i="3" s="1"/>
  <c r="N126" i="3"/>
  <c r="N127" i="3" s="1"/>
  <c r="J126" i="3"/>
  <c r="J123" i="3"/>
  <c r="J120" i="3"/>
  <c r="J117" i="3"/>
  <c r="J113" i="3"/>
  <c r="J109" i="3"/>
  <c r="J105" i="3"/>
  <c r="J103" i="3"/>
  <c r="J90" i="3"/>
  <c r="K90" i="3"/>
  <c r="L90" i="3"/>
  <c r="M90" i="3"/>
  <c r="N90" i="3"/>
  <c r="J89" i="3"/>
  <c r="J87" i="3"/>
  <c r="K87" i="3"/>
  <c r="L87" i="3"/>
  <c r="M87" i="3"/>
  <c r="N87" i="3"/>
  <c r="J85" i="3"/>
  <c r="J83" i="3"/>
  <c r="K83" i="3"/>
  <c r="L83" i="3"/>
  <c r="M83" i="3"/>
  <c r="N83" i="3"/>
  <c r="J81" i="3"/>
  <c r="J79" i="3"/>
  <c r="K79" i="3"/>
  <c r="L79" i="3"/>
  <c r="M79" i="3"/>
  <c r="N79" i="3"/>
  <c r="J77" i="3"/>
  <c r="J75" i="3"/>
  <c r="K91" i="3"/>
  <c r="K88" i="3"/>
  <c r="K89" i="3" s="1"/>
  <c r="L88" i="3"/>
  <c r="L89" i="3" s="1"/>
  <c r="M88" i="3"/>
  <c r="M89" i="3" s="1"/>
  <c r="N88" i="3"/>
  <c r="N89" i="3" s="1"/>
  <c r="K84" i="3"/>
  <c r="K85" i="3" s="1"/>
  <c r="L84" i="3"/>
  <c r="L85" i="3" s="1"/>
  <c r="M84" i="3"/>
  <c r="M85" i="3" s="1"/>
  <c r="N84" i="3"/>
  <c r="N85" i="3" s="1"/>
  <c r="K80" i="3"/>
  <c r="K81" i="3" s="1"/>
  <c r="L80" i="3"/>
  <c r="L81" i="3" s="1"/>
  <c r="M80" i="3"/>
  <c r="M81" i="3" s="1"/>
  <c r="N80" i="3"/>
  <c r="N81" i="3" s="1"/>
  <c r="K76" i="3"/>
  <c r="K77" i="3" s="1"/>
  <c r="L76" i="3"/>
  <c r="L77" i="3" s="1"/>
  <c r="M76" i="3"/>
  <c r="M77" i="3" s="1"/>
  <c r="N76" i="3"/>
  <c r="N77" i="3" s="1"/>
  <c r="K74" i="3"/>
  <c r="K75" i="3" s="1"/>
  <c r="L74" i="3"/>
  <c r="L75" i="3" s="1"/>
  <c r="M74" i="3"/>
  <c r="M75" i="3" s="1"/>
  <c r="N74" i="3"/>
  <c r="N75" i="3" s="1"/>
  <c r="K94" i="3"/>
  <c r="J93" i="3"/>
  <c r="K93" i="3"/>
  <c r="J92" i="3"/>
  <c r="K92" i="3"/>
  <c r="L91" i="3" s="1"/>
  <c r="L92" i="3"/>
  <c r="J96" i="3"/>
  <c r="K96" i="3"/>
  <c r="J95" i="3"/>
  <c r="K95" i="3"/>
  <c r="L94" i="3" s="1"/>
  <c r="L95" i="3"/>
  <c r="J99" i="3"/>
  <c r="K99" i="3"/>
  <c r="L99" i="3"/>
  <c r="M99" i="3"/>
  <c r="N99" i="3"/>
  <c r="J98" i="3"/>
  <c r="K97" i="3"/>
  <c r="K98" i="3" s="1"/>
  <c r="L97" i="3"/>
  <c r="L98" i="3" s="1"/>
  <c r="M97" i="3"/>
  <c r="M98" i="3" s="1"/>
  <c r="N97" i="3"/>
  <c r="N98" i="3" s="1"/>
  <c r="J97" i="3"/>
  <c r="J94" i="3"/>
  <c r="J91" i="3"/>
  <c r="J88" i="3"/>
  <c r="J84" i="3"/>
  <c r="J80" i="3"/>
  <c r="J76" i="3"/>
  <c r="J74" i="3"/>
  <c r="J70" i="3"/>
  <c r="K70" i="3"/>
  <c r="L70" i="3"/>
  <c r="M70" i="3"/>
  <c r="N70" i="3"/>
  <c r="J69" i="3"/>
  <c r="J67" i="3"/>
  <c r="K67" i="3"/>
  <c r="L67" i="3"/>
  <c r="M67" i="3"/>
  <c r="N67" i="3"/>
  <c r="J66" i="3"/>
  <c r="J64" i="3"/>
  <c r="K64" i="3"/>
  <c r="L64" i="3"/>
  <c r="M64" i="3"/>
  <c r="N64" i="3"/>
  <c r="J63" i="3"/>
  <c r="J61" i="3"/>
  <c r="K61" i="3"/>
  <c r="L61" i="3"/>
  <c r="M61" i="3"/>
  <c r="N61" i="3"/>
  <c r="J60" i="3"/>
  <c r="J58" i="3"/>
  <c r="K58" i="3"/>
  <c r="L58" i="3"/>
  <c r="M58" i="3"/>
  <c r="N58" i="3"/>
  <c r="J56" i="3"/>
  <c r="J54" i="3"/>
  <c r="K54" i="3"/>
  <c r="L54" i="3"/>
  <c r="M54" i="3"/>
  <c r="N54" i="3"/>
  <c r="J52" i="3"/>
  <c r="J50" i="3"/>
  <c r="K50" i="3"/>
  <c r="L50" i="3"/>
  <c r="M50" i="3"/>
  <c r="N50" i="3"/>
  <c r="J48" i="3"/>
  <c r="J46" i="3"/>
  <c r="K62" i="3"/>
  <c r="K63" i="3" s="1"/>
  <c r="L62" i="3"/>
  <c r="L63" i="3" s="1"/>
  <c r="M62" i="3"/>
  <c r="M63" i="3" s="1"/>
  <c r="N62" i="3"/>
  <c r="N63" i="3" s="1"/>
  <c r="K65" i="3"/>
  <c r="K66" i="3" s="1"/>
  <c r="L65" i="3"/>
  <c r="L66" i="3" s="1"/>
  <c r="M65" i="3"/>
  <c r="M66" i="3" s="1"/>
  <c r="N65" i="3"/>
  <c r="N66" i="3" s="1"/>
  <c r="K68" i="3"/>
  <c r="K69" i="3" s="1"/>
  <c r="L68" i="3"/>
  <c r="L69" i="3" s="1"/>
  <c r="M68" i="3"/>
  <c r="M69" i="3" s="1"/>
  <c r="N68" i="3"/>
  <c r="N69" i="3" s="1"/>
  <c r="J68" i="3"/>
  <c r="J65" i="3"/>
  <c r="J62" i="3"/>
  <c r="J59" i="3"/>
  <c r="K59" i="3"/>
  <c r="K60" i="3" s="1"/>
  <c r="L59" i="3"/>
  <c r="L60" i="3" s="1"/>
  <c r="M59" i="3"/>
  <c r="M60" i="3" s="1"/>
  <c r="N59" i="3"/>
  <c r="N60" i="3" s="1"/>
  <c r="K55" i="3"/>
  <c r="K56" i="3" s="1"/>
  <c r="L55" i="3"/>
  <c r="L56" i="3" s="1"/>
  <c r="M55" i="3"/>
  <c r="M56" i="3" s="1"/>
  <c r="N55" i="3"/>
  <c r="N56" i="3" s="1"/>
  <c r="K51" i="3"/>
  <c r="K52" i="3" s="1"/>
  <c r="L51" i="3"/>
  <c r="L52" i="3" s="1"/>
  <c r="M51" i="3"/>
  <c r="M52" i="3" s="1"/>
  <c r="N51" i="3"/>
  <c r="N52" i="3" s="1"/>
  <c r="K47" i="3"/>
  <c r="K48" i="3" s="1"/>
  <c r="L47" i="3"/>
  <c r="L48" i="3" s="1"/>
  <c r="M47" i="3"/>
  <c r="M48" i="3" s="1"/>
  <c r="N47" i="3"/>
  <c r="N48" i="3" s="1"/>
  <c r="K45" i="3"/>
  <c r="K46" i="3" s="1"/>
  <c r="L45" i="3"/>
  <c r="L46" i="3" s="1"/>
  <c r="M45" i="3"/>
  <c r="M46" i="3" s="1"/>
  <c r="N45" i="3"/>
  <c r="N46" i="3" s="1"/>
  <c r="J55" i="3"/>
  <c r="J51" i="3"/>
  <c r="J47" i="3"/>
  <c r="J45" i="3"/>
  <c r="J23" i="3"/>
  <c r="K23" i="3"/>
  <c r="L23" i="3"/>
  <c r="M23" i="3"/>
  <c r="N23" i="3"/>
  <c r="J21" i="3"/>
  <c r="J19" i="3"/>
  <c r="J27" i="3"/>
  <c r="K27" i="3"/>
  <c r="L27" i="3"/>
  <c r="M27" i="3"/>
  <c r="N27" i="3"/>
  <c r="J25" i="3"/>
  <c r="J31" i="3"/>
  <c r="K31" i="3"/>
  <c r="L31" i="3"/>
  <c r="M31" i="3"/>
  <c r="N31" i="3"/>
  <c r="J29" i="3"/>
  <c r="J34" i="3"/>
  <c r="J33" i="3"/>
  <c r="J37" i="3"/>
  <c r="J36" i="3"/>
  <c r="J40" i="3"/>
  <c r="J39" i="3"/>
  <c r="J43" i="3"/>
  <c r="J42" i="3"/>
  <c r="K41" i="3"/>
  <c r="K42" i="3" s="1"/>
  <c r="L41" i="3"/>
  <c r="L42" i="3" s="1"/>
  <c r="M41" i="3"/>
  <c r="M42" i="3" s="1"/>
  <c r="N41" i="3"/>
  <c r="N42" i="3" s="1"/>
  <c r="J41" i="3"/>
  <c r="K38" i="3"/>
  <c r="K39" i="3" s="1"/>
  <c r="L38" i="3"/>
  <c r="L39" i="3" s="1"/>
  <c r="M38" i="3"/>
  <c r="M39" i="3" s="1"/>
  <c r="N38" i="3"/>
  <c r="N39" i="3" s="1"/>
  <c r="K35" i="3"/>
  <c r="K36" i="3" s="1"/>
  <c r="L35" i="3"/>
  <c r="L36" i="3" s="1"/>
  <c r="M35" i="3"/>
  <c r="M36" i="3" s="1"/>
  <c r="N35" i="3"/>
  <c r="N36" i="3" s="1"/>
  <c r="K32" i="3"/>
  <c r="K33" i="3" s="1"/>
  <c r="L32" i="3"/>
  <c r="L33" i="3" s="1"/>
  <c r="M32" i="3"/>
  <c r="M33" i="3" s="1"/>
  <c r="N32" i="3"/>
  <c r="N33" i="3" s="1"/>
  <c r="K28" i="3"/>
  <c r="K29" i="3" s="1"/>
  <c r="L28" i="3"/>
  <c r="L29" i="3" s="1"/>
  <c r="M28" i="3"/>
  <c r="M29" i="3" s="1"/>
  <c r="N28" i="3"/>
  <c r="N29" i="3" s="1"/>
  <c r="K24" i="3"/>
  <c r="K25" i="3" s="1"/>
  <c r="L24" i="3"/>
  <c r="L25" i="3" s="1"/>
  <c r="M24" i="3"/>
  <c r="M25" i="3" s="1"/>
  <c r="N24" i="3"/>
  <c r="N25" i="3" s="1"/>
  <c r="K20" i="3"/>
  <c r="K21" i="3" s="1"/>
  <c r="L20" i="3"/>
  <c r="L21" i="3" s="1"/>
  <c r="M20" i="3"/>
  <c r="M21" i="3" s="1"/>
  <c r="N20" i="3"/>
  <c r="N21" i="3" s="1"/>
  <c r="K18" i="3"/>
  <c r="J38" i="3"/>
  <c r="J35" i="3"/>
  <c r="J32" i="3"/>
  <c r="J28" i="3"/>
  <c r="J24" i="3"/>
  <c r="J20" i="3"/>
  <c r="J18" i="3"/>
  <c r="J16" i="3"/>
  <c r="K16" i="3"/>
  <c r="L16" i="3"/>
  <c r="M16" i="3"/>
  <c r="N16" i="3"/>
  <c r="J15" i="3"/>
  <c r="J13" i="3"/>
  <c r="K13" i="3"/>
  <c r="L13" i="3"/>
  <c r="M13" i="3"/>
  <c r="N13" i="3"/>
  <c r="J12" i="3"/>
  <c r="J10" i="3"/>
  <c r="K10" i="3"/>
  <c r="L10" i="3"/>
  <c r="M10" i="3"/>
  <c r="N10" i="3"/>
  <c r="J9" i="3"/>
  <c r="J7" i="3"/>
  <c r="K7" i="3"/>
  <c r="L7" i="3"/>
  <c r="M7" i="3"/>
  <c r="N7" i="3"/>
  <c r="J6" i="3"/>
  <c r="K14" i="3"/>
  <c r="K15" i="3" s="1"/>
  <c r="L14" i="3"/>
  <c r="L15" i="3" s="1"/>
  <c r="M14" i="3"/>
  <c r="M15" i="3" s="1"/>
  <c r="N14" i="3"/>
  <c r="N15" i="3" s="1"/>
  <c r="J14" i="3"/>
  <c r="K11" i="3"/>
  <c r="K12" i="3" s="1"/>
  <c r="L11" i="3"/>
  <c r="L12" i="3" s="1"/>
  <c r="M11" i="3"/>
  <c r="M12" i="3" s="1"/>
  <c r="N11" i="3"/>
  <c r="N12" i="3" s="1"/>
  <c r="J11" i="3"/>
  <c r="K8" i="3"/>
  <c r="K9" i="3" s="1"/>
  <c r="L8" i="3"/>
  <c r="L9" i="3" s="1"/>
  <c r="M8" i="3"/>
  <c r="M9" i="3" s="1"/>
  <c r="N8" i="3"/>
  <c r="N9" i="3" s="1"/>
  <c r="J8" i="3"/>
  <c r="K5" i="3"/>
  <c r="K6" i="3" s="1"/>
  <c r="L5" i="3"/>
  <c r="L6" i="3" s="1"/>
  <c r="M5" i="3"/>
  <c r="M6" i="3" s="1"/>
  <c r="N5" i="3"/>
  <c r="N6" i="3" s="1"/>
  <c r="J5" i="3"/>
  <c r="K3" i="3"/>
  <c r="J3" i="3"/>
  <c r="J4" i="3"/>
  <c r="K4" i="3"/>
  <c r="L3" i="3" s="1"/>
  <c r="L4" i="3"/>
  <c r="C150" i="3"/>
  <c r="D150" i="3"/>
  <c r="E150" i="3"/>
  <c r="F150" i="3"/>
  <c r="G150" i="3"/>
  <c r="H150" i="3"/>
  <c r="I150" i="3"/>
  <c r="B150" i="3"/>
  <c r="C149" i="3"/>
  <c r="D149" i="3"/>
  <c r="E149" i="3"/>
  <c r="F149" i="3"/>
  <c r="G149" i="3"/>
  <c r="H149" i="3"/>
  <c r="I149" i="3"/>
  <c r="B149" i="3"/>
  <c r="C145" i="3"/>
  <c r="D145" i="3"/>
  <c r="E145" i="3"/>
  <c r="F145" i="3"/>
  <c r="G145" i="3"/>
  <c r="H145" i="3"/>
  <c r="I145" i="3"/>
  <c r="B145" i="3"/>
  <c r="C146" i="3"/>
  <c r="D146" i="3"/>
  <c r="E146" i="3"/>
  <c r="F146" i="3"/>
  <c r="G146" i="3"/>
  <c r="H146" i="3"/>
  <c r="I146" i="3"/>
  <c r="B146" i="3"/>
  <c r="C142" i="3"/>
  <c r="D142" i="3"/>
  <c r="E142" i="3"/>
  <c r="F142" i="3"/>
  <c r="G142" i="3"/>
  <c r="H142" i="3"/>
  <c r="I142" i="3"/>
  <c r="B142" i="3"/>
  <c r="C141" i="3"/>
  <c r="D141" i="3"/>
  <c r="E141" i="3"/>
  <c r="F141" i="3"/>
  <c r="G141" i="3"/>
  <c r="H141" i="3"/>
  <c r="I141" i="3"/>
  <c r="B141" i="3"/>
  <c r="C154" i="3"/>
  <c r="D154" i="3"/>
  <c r="E154" i="3"/>
  <c r="F154" i="3"/>
  <c r="G154" i="3"/>
  <c r="H154" i="3"/>
  <c r="I154" i="3"/>
  <c r="B154" i="3"/>
  <c r="C157" i="3"/>
  <c r="D157" i="3"/>
  <c r="E157" i="3"/>
  <c r="F157" i="3"/>
  <c r="G157" i="3"/>
  <c r="H157" i="3"/>
  <c r="I157" i="3"/>
  <c r="B157" i="3"/>
  <c r="C160" i="3"/>
  <c r="D160" i="3"/>
  <c r="E160" i="3"/>
  <c r="F160" i="3"/>
  <c r="G160" i="3"/>
  <c r="H160" i="3"/>
  <c r="I160" i="3"/>
  <c r="B160" i="3"/>
  <c r="C147" i="3"/>
  <c r="D147" i="3"/>
  <c r="E147" i="3"/>
  <c r="F147" i="3"/>
  <c r="G147" i="3"/>
  <c r="H147" i="3"/>
  <c r="I147" i="3"/>
  <c r="B147" i="3"/>
  <c r="C143" i="3"/>
  <c r="D143" i="3"/>
  <c r="E143" i="3"/>
  <c r="F143" i="3"/>
  <c r="G143" i="3"/>
  <c r="H143" i="3"/>
  <c r="I143" i="3"/>
  <c r="B143" i="3"/>
  <c r="C139" i="3"/>
  <c r="D139" i="3"/>
  <c r="E139" i="3"/>
  <c r="F139" i="3"/>
  <c r="G139" i="3"/>
  <c r="H139" i="3"/>
  <c r="I139" i="3"/>
  <c r="B139" i="3"/>
  <c r="C137" i="3"/>
  <c r="D137" i="3"/>
  <c r="E137" i="3"/>
  <c r="F137" i="3"/>
  <c r="G137" i="3"/>
  <c r="H137" i="3"/>
  <c r="I137" i="3"/>
  <c r="B137" i="3"/>
  <c r="A136" i="3"/>
  <c r="I151" i="3"/>
  <c r="H151" i="3"/>
  <c r="G151" i="3"/>
  <c r="F151" i="3"/>
  <c r="E151" i="3"/>
  <c r="D151" i="3"/>
  <c r="C151" i="3"/>
  <c r="B151" i="3"/>
  <c r="B148" i="3"/>
  <c r="B144" i="3"/>
  <c r="B140" i="3"/>
  <c r="B138" i="3"/>
  <c r="C132" i="3"/>
  <c r="D132" i="3"/>
  <c r="E132" i="3"/>
  <c r="F132" i="3"/>
  <c r="G132" i="3"/>
  <c r="H132" i="3"/>
  <c r="I132" i="3"/>
  <c r="B132" i="3"/>
  <c r="A131" i="3"/>
  <c r="B133" i="3"/>
  <c r="C115" i="3"/>
  <c r="D115" i="3"/>
  <c r="E115" i="3"/>
  <c r="F115" i="3"/>
  <c r="G115" i="3"/>
  <c r="H115" i="3"/>
  <c r="I115" i="3"/>
  <c r="B115" i="3"/>
  <c r="C111" i="3"/>
  <c r="D111" i="3"/>
  <c r="E111" i="3"/>
  <c r="F111" i="3"/>
  <c r="G111" i="3"/>
  <c r="H111" i="3"/>
  <c r="I111" i="3"/>
  <c r="B111" i="3"/>
  <c r="C107" i="3"/>
  <c r="D107" i="3"/>
  <c r="E107" i="3"/>
  <c r="F107" i="3"/>
  <c r="G107" i="3"/>
  <c r="H107" i="3"/>
  <c r="I107" i="3"/>
  <c r="B107" i="3"/>
  <c r="C120" i="3"/>
  <c r="D120" i="3"/>
  <c r="E120" i="3"/>
  <c r="F120" i="3"/>
  <c r="G120" i="3"/>
  <c r="H120" i="3"/>
  <c r="I120" i="3"/>
  <c r="B120" i="3"/>
  <c r="C123" i="3"/>
  <c r="D123" i="3"/>
  <c r="E123" i="3"/>
  <c r="F123" i="3"/>
  <c r="G123" i="3"/>
  <c r="H123" i="3"/>
  <c r="I123" i="3"/>
  <c r="B123" i="3"/>
  <c r="C126" i="3"/>
  <c r="D126" i="3"/>
  <c r="E126" i="3"/>
  <c r="F126" i="3"/>
  <c r="G126" i="3"/>
  <c r="H126" i="3"/>
  <c r="I126" i="3"/>
  <c r="B126" i="3"/>
  <c r="C113" i="3"/>
  <c r="D113" i="3"/>
  <c r="E113" i="3"/>
  <c r="F113" i="3"/>
  <c r="G113" i="3"/>
  <c r="H113" i="3"/>
  <c r="I113" i="3"/>
  <c r="B113" i="3"/>
  <c r="C109" i="3"/>
  <c r="D109" i="3"/>
  <c r="E109" i="3"/>
  <c r="F109" i="3"/>
  <c r="G109" i="3"/>
  <c r="H109" i="3"/>
  <c r="I109" i="3"/>
  <c r="B109" i="3"/>
  <c r="C105" i="3"/>
  <c r="D105" i="3"/>
  <c r="E105" i="3"/>
  <c r="F105" i="3"/>
  <c r="G105" i="3"/>
  <c r="H105" i="3"/>
  <c r="I105" i="3"/>
  <c r="B105" i="3"/>
  <c r="C103" i="3"/>
  <c r="D103" i="3"/>
  <c r="E103" i="3"/>
  <c r="F103" i="3"/>
  <c r="G103" i="3"/>
  <c r="H103" i="3"/>
  <c r="I103" i="3"/>
  <c r="B103" i="3"/>
  <c r="A102" i="3"/>
  <c r="I117" i="3"/>
  <c r="H117" i="3"/>
  <c r="G117" i="3"/>
  <c r="F117" i="3"/>
  <c r="E117" i="3"/>
  <c r="D117" i="3"/>
  <c r="C117" i="3"/>
  <c r="B117" i="3"/>
  <c r="B114" i="3"/>
  <c r="B116" i="3" s="1"/>
  <c r="B110" i="3"/>
  <c r="B112" i="3" s="1"/>
  <c r="B106" i="3"/>
  <c r="B108" i="3" s="1"/>
  <c r="B104" i="3"/>
  <c r="C68" i="3"/>
  <c r="D68" i="3"/>
  <c r="E68" i="3"/>
  <c r="F68" i="3"/>
  <c r="G68" i="3"/>
  <c r="H68" i="3"/>
  <c r="I68" i="3"/>
  <c r="B68" i="3"/>
  <c r="C91" i="3"/>
  <c r="D91" i="3"/>
  <c r="E91" i="3"/>
  <c r="F91" i="3"/>
  <c r="G91" i="3"/>
  <c r="H91" i="3"/>
  <c r="I91" i="3"/>
  <c r="B91" i="3"/>
  <c r="C94" i="3"/>
  <c r="D94" i="3"/>
  <c r="E94" i="3"/>
  <c r="F94" i="3"/>
  <c r="G94" i="3"/>
  <c r="H94" i="3"/>
  <c r="I94" i="3"/>
  <c r="B94" i="3"/>
  <c r="C97" i="3"/>
  <c r="D97" i="3"/>
  <c r="E97" i="3"/>
  <c r="F97" i="3"/>
  <c r="G97" i="3"/>
  <c r="H97" i="3"/>
  <c r="I97" i="3"/>
  <c r="B97" i="3"/>
  <c r="C87" i="3"/>
  <c r="D87" i="3"/>
  <c r="E87" i="3"/>
  <c r="F87" i="3"/>
  <c r="G87" i="3"/>
  <c r="H87" i="3"/>
  <c r="I87" i="3"/>
  <c r="B87" i="3"/>
  <c r="C86" i="3"/>
  <c r="D86" i="3"/>
  <c r="E86" i="3"/>
  <c r="F86" i="3"/>
  <c r="G86" i="3"/>
  <c r="H86" i="3"/>
  <c r="I86" i="3"/>
  <c r="B86" i="3"/>
  <c r="C83" i="3"/>
  <c r="D83" i="3"/>
  <c r="E83" i="3"/>
  <c r="F83" i="3"/>
  <c r="G83" i="3"/>
  <c r="H83" i="3"/>
  <c r="I83" i="3"/>
  <c r="B83" i="3"/>
  <c r="C82" i="3"/>
  <c r="D82" i="3"/>
  <c r="E82" i="3"/>
  <c r="F82" i="3"/>
  <c r="G82" i="3"/>
  <c r="H82" i="3"/>
  <c r="I82" i="3"/>
  <c r="B82" i="3"/>
  <c r="C79" i="3"/>
  <c r="D79" i="3"/>
  <c r="B79" i="3"/>
  <c r="C78" i="3"/>
  <c r="D78" i="3"/>
  <c r="E78" i="3"/>
  <c r="F78" i="3"/>
  <c r="G78" i="3"/>
  <c r="H78" i="3"/>
  <c r="I78" i="3"/>
  <c r="B78" i="3"/>
  <c r="C76" i="3"/>
  <c r="D76" i="3"/>
  <c r="E76" i="3"/>
  <c r="F76" i="3"/>
  <c r="G76" i="3"/>
  <c r="H76" i="3"/>
  <c r="I76" i="3"/>
  <c r="C80" i="3"/>
  <c r="D80" i="3"/>
  <c r="E80" i="3"/>
  <c r="F80" i="3"/>
  <c r="G80" i="3"/>
  <c r="H80" i="3"/>
  <c r="I80" i="3"/>
  <c r="C84" i="3"/>
  <c r="D84" i="3"/>
  <c r="E84" i="3"/>
  <c r="F84" i="3"/>
  <c r="G84" i="3"/>
  <c r="H84" i="3"/>
  <c r="I84" i="3"/>
  <c r="B84" i="3"/>
  <c r="B80" i="3"/>
  <c r="B76" i="3"/>
  <c r="C74" i="3"/>
  <c r="D74" i="3"/>
  <c r="E74" i="3"/>
  <c r="F74" i="3"/>
  <c r="G74" i="3"/>
  <c r="H74" i="3"/>
  <c r="I74" i="3"/>
  <c r="B74" i="3"/>
  <c r="A73" i="3"/>
  <c r="I88" i="3"/>
  <c r="H88" i="3"/>
  <c r="G88" i="3"/>
  <c r="F88" i="3"/>
  <c r="E88" i="3"/>
  <c r="D88" i="3"/>
  <c r="C88" i="3"/>
  <c r="B88" i="3"/>
  <c r="B85" i="3"/>
  <c r="B81" i="3"/>
  <c r="B77" i="3"/>
  <c r="B75" i="3"/>
  <c r="C70" i="3"/>
  <c r="D70" i="3"/>
  <c r="E70" i="3"/>
  <c r="F70" i="3"/>
  <c r="G70" i="3"/>
  <c r="H70" i="3"/>
  <c r="I70" i="3"/>
  <c r="B70" i="3"/>
  <c r="C67" i="3"/>
  <c r="D67" i="3"/>
  <c r="E67" i="3"/>
  <c r="F67" i="3"/>
  <c r="G67" i="3"/>
  <c r="H67" i="3"/>
  <c r="I67" i="3"/>
  <c r="B67" i="3"/>
  <c r="C64" i="3"/>
  <c r="D64" i="3"/>
  <c r="E64" i="3"/>
  <c r="F64" i="3"/>
  <c r="G64" i="3"/>
  <c r="H64" i="3"/>
  <c r="I64" i="3"/>
  <c r="B64" i="3"/>
  <c r="C61" i="3"/>
  <c r="D61" i="3"/>
  <c r="E61" i="3"/>
  <c r="F61" i="3"/>
  <c r="G61" i="3"/>
  <c r="H61" i="3"/>
  <c r="I61" i="3"/>
  <c r="B61" i="3"/>
  <c r="C69" i="3"/>
  <c r="D69" i="3"/>
  <c r="E69" i="3"/>
  <c r="F69" i="3"/>
  <c r="G69" i="3"/>
  <c r="H69" i="3"/>
  <c r="I69" i="3"/>
  <c r="B69" i="3"/>
  <c r="C66" i="3"/>
  <c r="D66" i="3"/>
  <c r="E66" i="3"/>
  <c r="F66" i="3"/>
  <c r="G66" i="3"/>
  <c r="H66" i="3"/>
  <c r="I66" i="3"/>
  <c r="B66" i="3"/>
  <c r="C63" i="3"/>
  <c r="D63" i="3"/>
  <c r="E63" i="3"/>
  <c r="F63" i="3"/>
  <c r="G63" i="3"/>
  <c r="H63" i="3"/>
  <c r="I63" i="3"/>
  <c r="B63" i="3"/>
  <c r="C60" i="3"/>
  <c r="D60" i="3"/>
  <c r="E60" i="3"/>
  <c r="F60" i="3"/>
  <c r="G60" i="3"/>
  <c r="H60" i="3"/>
  <c r="I60" i="3"/>
  <c r="B60" i="3"/>
  <c r="C56" i="3"/>
  <c r="D56" i="3"/>
  <c r="E56" i="3"/>
  <c r="F56" i="3"/>
  <c r="G56" i="3"/>
  <c r="H56" i="3"/>
  <c r="I56" i="3"/>
  <c r="B56" i="3"/>
  <c r="C52" i="3"/>
  <c r="D52" i="3"/>
  <c r="E52" i="3"/>
  <c r="F52" i="3"/>
  <c r="G52" i="3"/>
  <c r="H52" i="3"/>
  <c r="I52" i="3"/>
  <c r="B52" i="3"/>
  <c r="C48" i="3"/>
  <c r="D48" i="3"/>
  <c r="E48" i="3"/>
  <c r="F48" i="3"/>
  <c r="G48" i="3"/>
  <c r="H48" i="3"/>
  <c r="I48" i="3"/>
  <c r="B48" i="3"/>
  <c r="D46" i="3"/>
  <c r="E46" i="3"/>
  <c r="F46" i="3"/>
  <c r="G46" i="3"/>
  <c r="H46" i="3"/>
  <c r="I46" i="3"/>
  <c r="C46" i="3"/>
  <c r="B46" i="3"/>
  <c r="E58" i="3"/>
  <c r="F58" i="3"/>
  <c r="G58" i="3"/>
  <c r="H58" i="3"/>
  <c r="I58" i="3"/>
  <c r="C59" i="3"/>
  <c r="D59" i="3"/>
  <c r="E59" i="3"/>
  <c r="F59" i="3"/>
  <c r="G59" i="3"/>
  <c r="H59" i="3"/>
  <c r="I59" i="3"/>
  <c r="B59" i="3"/>
  <c r="C65" i="3"/>
  <c r="D65" i="3"/>
  <c r="E65" i="3"/>
  <c r="F65" i="3"/>
  <c r="G65" i="3"/>
  <c r="H65" i="3"/>
  <c r="I65" i="3"/>
  <c r="B65" i="3"/>
  <c r="C62" i="3"/>
  <c r="D62" i="3"/>
  <c r="E62" i="3"/>
  <c r="F62" i="3"/>
  <c r="G62" i="3"/>
  <c r="H62" i="3"/>
  <c r="I62" i="3"/>
  <c r="B62" i="3"/>
  <c r="E57" i="3"/>
  <c r="F57" i="3"/>
  <c r="G57" i="3"/>
  <c r="H57" i="3"/>
  <c r="I57" i="3"/>
  <c r="D57" i="3"/>
  <c r="D58" i="3"/>
  <c r="E54" i="3"/>
  <c r="F54" i="3"/>
  <c r="G54" i="3"/>
  <c r="H54" i="3"/>
  <c r="I54" i="3"/>
  <c r="D54" i="3"/>
  <c r="E53" i="3"/>
  <c r="F53" i="3"/>
  <c r="G53" i="3"/>
  <c r="H53" i="3"/>
  <c r="I53" i="3"/>
  <c r="D53" i="3"/>
  <c r="D51" i="3"/>
  <c r="E50" i="3"/>
  <c r="F50" i="3"/>
  <c r="G50" i="3"/>
  <c r="H50" i="3"/>
  <c r="I50" i="3"/>
  <c r="D50" i="3"/>
  <c r="D49" i="3"/>
  <c r="E49" i="3"/>
  <c r="F49" i="3"/>
  <c r="G49" i="3"/>
  <c r="H49" i="3"/>
  <c r="I49" i="3"/>
  <c r="C55" i="3"/>
  <c r="D55" i="3"/>
  <c r="E55" i="3"/>
  <c r="F55" i="3"/>
  <c r="G55" i="3"/>
  <c r="H55" i="3"/>
  <c r="I55" i="3"/>
  <c r="C51" i="3"/>
  <c r="E51" i="3"/>
  <c r="F51" i="3"/>
  <c r="G51" i="3"/>
  <c r="H51" i="3"/>
  <c r="I51" i="3"/>
  <c r="B55" i="3"/>
  <c r="B51" i="3"/>
  <c r="C47" i="3"/>
  <c r="D47" i="3"/>
  <c r="E47" i="3"/>
  <c r="F47" i="3"/>
  <c r="G47" i="3"/>
  <c r="H47" i="3"/>
  <c r="I47" i="3"/>
  <c r="B47" i="3"/>
  <c r="C45" i="3"/>
  <c r="D45" i="3"/>
  <c r="E45" i="3"/>
  <c r="F45" i="3"/>
  <c r="G45" i="3"/>
  <c r="H45" i="3"/>
  <c r="I45" i="3"/>
  <c r="B45" i="3"/>
  <c r="C3" i="3"/>
  <c r="D3" i="3"/>
  <c r="E3" i="3"/>
  <c r="F3" i="3"/>
  <c r="G3" i="3"/>
  <c r="H3" i="3"/>
  <c r="I3" i="3"/>
  <c r="B3" i="3"/>
  <c r="C11" i="3"/>
  <c r="D11" i="3"/>
  <c r="E11" i="3"/>
  <c r="F11" i="3"/>
  <c r="G11" i="3"/>
  <c r="H11" i="3"/>
  <c r="I11" i="3"/>
  <c r="B11" i="3"/>
  <c r="C14" i="3"/>
  <c r="D14" i="3"/>
  <c r="E14" i="3"/>
  <c r="F14" i="3"/>
  <c r="G14" i="3"/>
  <c r="H14" i="3"/>
  <c r="I14" i="3"/>
  <c r="B14" i="3"/>
  <c r="C15" i="3"/>
  <c r="D15" i="3"/>
  <c r="E15" i="3"/>
  <c r="F15" i="3"/>
  <c r="G15" i="3"/>
  <c r="H15" i="3"/>
  <c r="I15" i="3"/>
  <c r="B15" i="3"/>
  <c r="C12" i="3"/>
  <c r="D12" i="3"/>
  <c r="E12" i="3"/>
  <c r="F12" i="3"/>
  <c r="G12" i="3"/>
  <c r="H12" i="3"/>
  <c r="I12" i="3"/>
  <c r="B12" i="3"/>
  <c r="C9" i="3"/>
  <c r="D9" i="3"/>
  <c r="E9" i="3"/>
  <c r="F9" i="3"/>
  <c r="G9" i="3"/>
  <c r="H9" i="3"/>
  <c r="I9" i="3"/>
  <c r="B9" i="3"/>
  <c r="D4" i="3"/>
  <c r="E4" i="3"/>
  <c r="F4" i="3"/>
  <c r="G4" i="3"/>
  <c r="H4" i="3"/>
  <c r="I4" i="3"/>
  <c r="C4" i="3"/>
  <c r="B4" i="3"/>
  <c r="C16" i="3"/>
  <c r="D16" i="3"/>
  <c r="E16" i="3"/>
  <c r="F16" i="3"/>
  <c r="G16" i="3"/>
  <c r="H16" i="3"/>
  <c r="I16" i="3"/>
  <c r="B16" i="3"/>
  <c r="C13" i="3"/>
  <c r="D13" i="3"/>
  <c r="E13" i="3"/>
  <c r="F13" i="3"/>
  <c r="G13" i="3"/>
  <c r="H13" i="3"/>
  <c r="I13" i="3"/>
  <c r="B13" i="3"/>
  <c r="C10" i="3"/>
  <c r="D10" i="3"/>
  <c r="E10" i="3"/>
  <c r="F10" i="3"/>
  <c r="G10" i="3"/>
  <c r="H10" i="3"/>
  <c r="I10" i="3"/>
  <c r="B10" i="3"/>
  <c r="M91" i="3" l="1"/>
  <c r="L93" i="3"/>
  <c r="M94" i="3"/>
  <c r="L96" i="3"/>
  <c r="K19" i="3"/>
  <c r="L18" i="3" s="1"/>
  <c r="K34" i="3"/>
  <c r="K37" i="3"/>
  <c r="K40" i="3"/>
  <c r="K43" i="3"/>
  <c r="M3" i="3"/>
  <c r="C138" i="3"/>
  <c r="D138" i="3"/>
  <c r="E138" i="3"/>
  <c r="F138" i="3"/>
  <c r="G138" i="3"/>
  <c r="H138" i="3"/>
  <c r="I138" i="3"/>
  <c r="C140" i="3"/>
  <c r="D140" i="3"/>
  <c r="E140" i="3"/>
  <c r="F140" i="3"/>
  <c r="G140" i="3"/>
  <c r="H140" i="3"/>
  <c r="I140" i="3"/>
  <c r="C144" i="3"/>
  <c r="D144" i="3"/>
  <c r="E144" i="3"/>
  <c r="F144" i="3"/>
  <c r="G144" i="3"/>
  <c r="H144" i="3"/>
  <c r="I144" i="3"/>
  <c r="C148" i="3"/>
  <c r="D148" i="3"/>
  <c r="E148" i="3"/>
  <c r="F148" i="3"/>
  <c r="G148" i="3"/>
  <c r="H148" i="3"/>
  <c r="I148" i="3"/>
  <c r="B153" i="3"/>
  <c r="B152" i="3"/>
  <c r="C153" i="3"/>
  <c r="C152" i="3"/>
  <c r="D153" i="3"/>
  <c r="D152" i="3"/>
  <c r="E153" i="3"/>
  <c r="E152" i="3"/>
  <c r="F153" i="3"/>
  <c r="F152" i="3"/>
  <c r="G153" i="3"/>
  <c r="G152" i="3"/>
  <c r="H153" i="3"/>
  <c r="H152" i="3"/>
  <c r="I153" i="3"/>
  <c r="I152" i="3"/>
  <c r="B156" i="3"/>
  <c r="B155" i="3"/>
  <c r="C156" i="3"/>
  <c r="C155" i="3"/>
  <c r="D156" i="3"/>
  <c r="D155" i="3"/>
  <c r="E156" i="3"/>
  <c r="E155" i="3"/>
  <c r="F156" i="3"/>
  <c r="F155" i="3"/>
  <c r="G156" i="3"/>
  <c r="G155" i="3"/>
  <c r="H156" i="3"/>
  <c r="H155" i="3"/>
  <c r="I156" i="3"/>
  <c r="I155" i="3"/>
  <c r="B159" i="3"/>
  <c r="B158" i="3"/>
  <c r="C159" i="3"/>
  <c r="C158" i="3"/>
  <c r="D159" i="3"/>
  <c r="D158" i="3"/>
  <c r="E159" i="3"/>
  <c r="E158" i="3"/>
  <c r="F159" i="3"/>
  <c r="F158" i="3"/>
  <c r="G159" i="3"/>
  <c r="G158" i="3"/>
  <c r="H159" i="3"/>
  <c r="H158" i="3"/>
  <c r="I159" i="3"/>
  <c r="I158" i="3"/>
  <c r="B162" i="3"/>
  <c r="B161" i="3"/>
  <c r="C162" i="3"/>
  <c r="C161" i="3"/>
  <c r="D162" i="3"/>
  <c r="D161" i="3"/>
  <c r="E162" i="3"/>
  <c r="E161" i="3"/>
  <c r="F162" i="3"/>
  <c r="F161" i="3"/>
  <c r="G162" i="3"/>
  <c r="G161" i="3"/>
  <c r="H162" i="3"/>
  <c r="H161" i="3"/>
  <c r="I162" i="3"/>
  <c r="I161" i="3"/>
  <c r="C133" i="3"/>
  <c r="D133" i="3"/>
  <c r="E133" i="3"/>
  <c r="F133" i="3"/>
  <c r="G133" i="3"/>
  <c r="H133" i="3"/>
  <c r="I133" i="3"/>
  <c r="C104" i="3"/>
  <c r="D104" i="3"/>
  <c r="E104" i="3"/>
  <c r="F104" i="3"/>
  <c r="G104" i="3"/>
  <c r="H104" i="3"/>
  <c r="I104" i="3"/>
  <c r="C106" i="3"/>
  <c r="C108" i="3" s="1"/>
  <c r="D106" i="3"/>
  <c r="D108" i="3" s="1"/>
  <c r="E106" i="3"/>
  <c r="E108" i="3" s="1"/>
  <c r="F106" i="3"/>
  <c r="F108" i="3" s="1"/>
  <c r="G106" i="3"/>
  <c r="G108" i="3" s="1"/>
  <c r="H106" i="3"/>
  <c r="H108" i="3" s="1"/>
  <c r="I106" i="3"/>
  <c r="I108" i="3" s="1"/>
  <c r="C110" i="3"/>
  <c r="C112" i="3" s="1"/>
  <c r="D110" i="3"/>
  <c r="D112" i="3" s="1"/>
  <c r="E110" i="3"/>
  <c r="E112" i="3" s="1"/>
  <c r="F110" i="3"/>
  <c r="F112" i="3" s="1"/>
  <c r="G110" i="3"/>
  <c r="G112" i="3" s="1"/>
  <c r="H110" i="3"/>
  <c r="H112" i="3" s="1"/>
  <c r="I110" i="3"/>
  <c r="I112" i="3" s="1"/>
  <c r="C114" i="3"/>
  <c r="C116" i="3" s="1"/>
  <c r="D114" i="3"/>
  <c r="D116" i="3" s="1"/>
  <c r="E114" i="3"/>
  <c r="E116" i="3" s="1"/>
  <c r="F114" i="3"/>
  <c r="F116" i="3" s="1"/>
  <c r="G114" i="3"/>
  <c r="G116" i="3" s="1"/>
  <c r="H114" i="3"/>
  <c r="H116" i="3" s="1"/>
  <c r="I114" i="3"/>
  <c r="I116" i="3" s="1"/>
  <c r="B119" i="3"/>
  <c r="B118" i="3"/>
  <c r="C119" i="3"/>
  <c r="C118" i="3"/>
  <c r="D119" i="3"/>
  <c r="D118" i="3"/>
  <c r="E119" i="3"/>
  <c r="E118" i="3"/>
  <c r="F119" i="3"/>
  <c r="F118" i="3"/>
  <c r="G119" i="3"/>
  <c r="G118" i="3"/>
  <c r="H119" i="3"/>
  <c r="H118" i="3"/>
  <c r="I119" i="3"/>
  <c r="I118" i="3"/>
  <c r="B122" i="3"/>
  <c r="B121" i="3"/>
  <c r="C122" i="3"/>
  <c r="C121" i="3"/>
  <c r="D122" i="3"/>
  <c r="D121" i="3"/>
  <c r="E122" i="3"/>
  <c r="E121" i="3"/>
  <c r="F122" i="3"/>
  <c r="F121" i="3"/>
  <c r="G122" i="3"/>
  <c r="G121" i="3"/>
  <c r="H122" i="3"/>
  <c r="H121" i="3"/>
  <c r="I122" i="3"/>
  <c r="I121" i="3"/>
  <c r="B125" i="3"/>
  <c r="B124" i="3"/>
  <c r="C125" i="3"/>
  <c r="C124" i="3"/>
  <c r="D125" i="3"/>
  <c r="D124" i="3"/>
  <c r="E125" i="3"/>
  <c r="E124" i="3"/>
  <c r="F125" i="3"/>
  <c r="F124" i="3"/>
  <c r="G125" i="3"/>
  <c r="G124" i="3"/>
  <c r="H125" i="3"/>
  <c r="H124" i="3"/>
  <c r="I125" i="3"/>
  <c r="I124" i="3"/>
  <c r="B128" i="3"/>
  <c r="B127" i="3"/>
  <c r="C128" i="3"/>
  <c r="C127" i="3"/>
  <c r="D128" i="3"/>
  <c r="D127" i="3"/>
  <c r="E128" i="3"/>
  <c r="E127" i="3"/>
  <c r="F128" i="3"/>
  <c r="F127" i="3"/>
  <c r="G128" i="3"/>
  <c r="G127" i="3"/>
  <c r="H128" i="3"/>
  <c r="H127" i="3"/>
  <c r="I128" i="3"/>
  <c r="I127" i="3"/>
  <c r="C75" i="3"/>
  <c r="D75" i="3"/>
  <c r="E75" i="3"/>
  <c r="F75" i="3"/>
  <c r="G75" i="3"/>
  <c r="H75" i="3"/>
  <c r="I75" i="3"/>
  <c r="C77" i="3"/>
  <c r="D77" i="3"/>
  <c r="E77" i="3"/>
  <c r="E79" i="3" s="1"/>
  <c r="F77" i="3"/>
  <c r="F79" i="3" s="1"/>
  <c r="G77" i="3"/>
  <c r="G79" i="3" s="1"/>
  <c r="H77" i="3"/>
  <c r="H79" i="3" s="1"/>
  <c r="I77" i="3"/>
  <c r="I79" i="3" s="1"/>
  <c r="C81" i="3"/>
  <c r="D81" i="3"/>
  <c r="E81" i="3"/>
  <c r="F81" i="3"/>
  <c r="G81" i="3"/>
  <c r="H81" i="3"/>
  <c r="I81" i="3"/>
  <c r="C85" i="3"/>
  <c r="D85" i="3"/>
  <c r="E85" i="3"/>
  <c r="F85" i="3"/>
  <c r="G85" i="3"/>
  <c r="H85" i="3"/>
  <c r="I85" i="3"/>
  <c r="B90" i="3"/>
  <c r="B89" i="3"/>
  <c r="C90" i="3"/>
  <c r="C89" i="3"/>
  <c r="D90" i="3"/>
  <c r="D89" i="3"/>
  <c r="E90" i="3"/>
  <c r="E89" i="3"/>
  <c r="F90" i="3"/>
  <c r="F89" i="3"/>
  <c r="G90" i="3"/>
  <c r="G89" i="3"/>
  <c r="H90" i="3"/>
  <c r="H89" i="3"/>
  <c r="I90" i="3"/>
  <c r="I89" i="3"/>
  <c r="B93" i="3"/>
  <c r="B92" i="3"/>
  <c r="C93" i="3"/>
  <c r="C92" i="3"/>
  <c r="D93" i="3"/>
  <c r="D92" i="3"/>
  <c r="E93" i="3"/>
  <c r="E92" i="3"/>
  <c r="F93" i="3"/>
  <c r="F92" i="3"/>
  <c r="G93" i="3"/>
  <c r="G92" i="3"/>
  <c r="H93" i="3"/>
  <c r="H92" i="3"/>
  <c r="I93" i="3"/>
  <c r="I92" i="3"/>
  <c r="B96" i="3"/>
  <c r="B95" i="3"/>
  <c r="C96" i="3"/>
  <c r="C95" i="3"/>
  <c r="D96" i="3"/>
  <c r="D95" i="3"/>
  <c r="E96" i="3"/>
  <c r="E95" i="3"/>
  <c r="F96" i="3"/>
  <c r="F95" i="3"/>
  <c r="G96" i="3"/>
  <c r="G95" i="3"/>
  <c r="H96" i="3"/>
  <c r="H95" i="3"/>
  <c r="I96" i="3"/>
  <c r="I95" i="3"/>
  <c r="B99" i="3"/>
  <c r="B98" i="3"/>
  <c r="C99" i="3"/>
  <c r="C98" i="3"/>
  <c r="D99" i="3"/>
  <c r="D98" i="3"/>
  <c r="E99" i="3"/>
  <c r="E98" i="3"/>
  <c r="F99" i="3"/>
  <c r="F98" i="3"/>
  <c r="G99" i="3"/>
  <c r="G98" i="3"/>
  <c r="H99" i="3"/>
  <c r="H98" i="3"/>
  <c r="I99" i="3"/>
  <c r="I98" i="3"/>
  <c r="C5" i="3"/>
  <c r="C7" i="3" s="1"/>
  <c r="D5" i="3"/>
  <c r="E5" i="3"/>
  <c r="F5" i="3"/>
  <c r="G5" i="3"/>
  <c r="H5" i="3"/>
  <c r="I5" i="3"/>
  <c r="B5" i="3"/>
  <c r="B8" i="3"/>
  <c r="C8" i="3"/>
  <c r="D8" i="3"/>
  <c r="I8" i="3"/>
  <c r="H8" i="3"/>
  <c r="E8" i="3"/>
  <c r="F8" i="3"/>
  <c r="G8" i="3"/>
  <c r="C170" i="1"/>
  <c r="B170" i="1"/>
  <c r="B159" i="1"/>
  <c r="C148" i="1"/>
  <c r="B148" i="1"/>
  <c r="M93" i="3" l="1"/>
  <c r="M92" i="3"/>
  <c r="N91" i="3" s="1"/>
  <c r="M96" i="3"/>
  <c r="M95" i="3"/>
  <c r="N94" i="3" s="1"/>
  <c r="L19" i="3"/>
  <c r="L34" i="3"/>
  <c r="L37" i="3"/>
  <c r="L40" i="3"/>
  <c r="L43" i="3"/>
  <c r="M18" i="3"/>
  <c r="M4" i="3"/>
  <c r="N3" i="3" s="1"/>
  <c r="N4" i="3" s="1"/>
  <c r="I6" i="3"/>
  <c r="I7" i="3"/>
  <c r="H6" i="3"/>
  <c r="H7" i="3"/>
  <c r="G6" i="3"/>
  <c r="G7" i="3"/>
  <c r="F6" i="3"/>
  <c r="F7" i="3"/>
  <c r="E6" i="3"/>
  <c r="E7" i="3"/>
  <c r="D6" i="3"/>
  <c r="D7" i="3"/>
  <c r="C6" i="3"/>
  <c r="B6" i="3"/>
  <c r="B7" i="3"/>
  <c r="N93" i="3" l="1"/>
  <c r="N92" i="3"/>
  <c r="N96" i="3"/>
  <c r="N95" i="3"/>
  <c r="M19" i="3"/>
  <c r="M34" i="3"/>
  <c r="M37" i="3"/>
  <c r="M40" i="3"/>
  <c r="M43" i="3"/>
  <c r="N18" i="3"/>
  <c r="A17" i="3"/>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B31" i="3" s="1"/>
  <c r="I24" i="3"/>
  <c r="H24" i="3"/>
  <c r="G24" i="3"/>
  <c r="F24" i="3"/>
  <c r="E24" i="3"/>
  <c r="D24" i="3"/>
  <c r="C24" i="3"/>
  <c r="B24" i="3"/>
  <c r="B25" i="3" s="1"/>
  <c r="B27" i="3" s="1"/>
  <c r="B20" i="3"/>
  <c r="B21" i="3" s="1"/>
  <c r="B23" i="3" s="1"/>
  <c r="C20" i="3"/>
  <c r="C21" i="3" s="1"/>
  <c r="C23" i="3" s="1"/>
  <c r="D20" i="3"/>
  <c r="D21" i="3" s="1"/>
  <c r="D23" i="3" s="1"/>
  <c r="E20" i="3"/>
  <c r="E21" i="3" s="1"/>
  <c r="E23" i="3" s="1"/>
  <c r="F20" i="3"/>
  <c r="F21" i="3" s="1"/>
  <c r="F23" i="3" s="1"/>
  <c r="G20" i="3"/>
  <c r="G21" i="3" s="1"/>
  <c r="G23" i="3" s="1"/>
  <c r="H20" i="3"/>
  <c r="H21" i="3" s="1"/>
  <c r="H23" i="3" s="1"/>
  <c r="I20" i="3"/>
  <c r="I21" i="3" s="1"/>
  <c r="I23" i="3" s="1"/>
  <c r="J1" i="3"/>
  <c r="K1" i="3" s="1"/>
  <c r="L1" i="3" s="1"/>
  <c r="M1" i="3" s="1"/>
  <c r="N1" i="3" s="1"/>
  <c r="H1" i="3"/>
  <c r="G1" i="3" s="1"/>
  <c r="F1" i="3" s="1"/>
  <c r="E1" i="3" s="1"/>
  <c r="D1" i="3" s="1"/>
  <c r="C1" i="3" s="1"/>
  <c r="B1" i="3" s="1"/>
  <c r="N19" i="3" l="1"/>
  <c r="N34" i="3"/>
  <c r="N37" i="3"/>
  <c r="N40" i="3"/>
  <c r="N43" i="3"/>
  <c r="C25" i="3"/>
  <c r="C27" i="3" s="1"/>
  <c r="D25" i="3"/>
  <c r="D27" i="3" s="1"/>
  <c r="E25" i="3"/>
  <c r="E27" i="3" s="1"/>
  <c r="F25" i="3"/>
  <c r="F27" i="3" s="1"/>
  <c r="G25" i="3"/>
  <c r="G27" i="3" s="1"/>
  <c r="H25" i="3"/>
  <c r="H27" i="3" s="1"/>
  <c r="I25" i="3"/>
  <c r="I27" i="3" s="1"/>
  <c r="C29" i="3"/>
  <c r="C31" i="3" s="1"/>
  <c r="D29" i="3"/>
  <c r="D31" i="3" s="1"/>
  <c r="E29" i="3"/>
  <c r="E31" i="3" s="1"/>
  <c r="F29" i="3"/>
  <c r="F31" i="3" s="1"/>
  <c r="G29" i="3"/>
  <c r="G31" i="3" s="1"/>
  <c r="H29" i="3"/>
  <c r="H31" i="3" s="1"/>
  <c r="I29" i="3"/>
  <c r="I31" i="3" s="1"/>
  <c r="I39" i="3"/>
  <c r="I32" i="3"/>
  <c r="B39" i="3"/>
  <c r="B32" i="3"/>
  <c r="C39" i="3"/>
  <c r="C32" i="3"/>
  <c r="D39" i="3"/>
  <c r="D32" i="3"/>
  <c r="E39" i="3"/>
  <c r="E32" i="3"/>
  <c r="F39" i="3"/>
  <c r="F32" i="3"/>
  <c r="G39" i="3"/>
  <c r="G32" i="3"/>
  <c r="H39" i="3"/>
  <c r="H32" i="3"/>
  <c r="B36" i="3"/>
  <c r="C36" i="3"/>
  <c r="D36" i="3"/>
  <c r="E36" i="3"/>
  <c r="F36" i="3"/>
  <c r="G36" i="3"/>
  <c r="H36" i="3"/>
  <c r="I36" i="3"/>
  <c r="I42" i="3"/>
  <c r="B42" i="3"/>
  <c r="C42" i="3"/>
  <c r="D42" i="3"/>
  <c r="E42" i="3"/>
  <c r="F42" i="3"/>
  <c r="G42" i="3"/>
  <c r="H42"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H163" i="1"/>
  <c r="H165" i="1" s="1"/>
  <c r="H166" i="1" s="1"/>
  <c r="H167" i="1" s="1"/>
  <c r="G163" i="1"/>
  <c r="G165" i="1" s="1"/>
  <c r="F163" i="1"/>
  <c r="F165" i="1" s="1"/>
  <c r="E163" i="1"/>
  <c r="E165" i="1" s="1"/>
  <c r="D163" i="1"/>
  <c r="D165" i="1" s="1"/>
  <c r="C163" i="1"/>
  <c r="C165" i="1" s="1"/>
  <c r="B163" i="1"/>
  <c r="H127" i="1"/>
  <c r="I127" i="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B165" i="1" l="1"/>
  <c r="B166" i="1" s="1"/>
  <c r="B167" i="1" s="1"/>
  <c r="I165" i="1"/>
  <c r="I166" i="1"/>
  <c r="I167" i="1" s="1"/>
  <c r="H33" i="3"/>
  <c r="G33" i="3"/>
  <c r="F33" i="3"/>
  <c r="E33" i="3"/>
  <c r="D33" i="3"/>
  <c r="C33" i="3"/>
  <c r="B33" i="3"/>
  <c r="I33" i="3"/>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H18" i="3" s="1"/>
  <c r="G109" i="1"/>
  <c r="G18" i="3" s="1"/>
  <c r="F109" i="1"/>
  <c r="F18" i="3" s="1"/>
  <c r="E109" i="1"/>
  <c r="E18" i="3" s="1"/>
  <c r="D109" i="1"/>
  <c r="D18" i="3" s="1"/>
  <c r="C109" i="1"/>
  <c r="C18" i="3" s="1"/>
  <c r="B109" i="1"/>
  <c r="B18" i="3" s="1"/>
  <c r="I109" i="1"/>
  <c r="I18" i="3" s="1"/>
  <c r="I141" i="1"/>
  <c r="I144" i="1" s="1"/>
  <c r="H141" i="1"/>
  <c r="H144" i="1" s="1"/>
  <c r="G141" i="1"/>
  <c r="G144" i="1" s="1"/>
  <c r="F141" i="1"/>
  <c r="F144" i="1" s="1"/>
  <c r="E141" i="1"/>
  <c r="E144" i="1" s="1"/>
  <c r="D141" i="1"/>
  <c r="D144" i="1" s="1"/>
  <c r="C141" i="1"/>
  <c r="C144" i="1" s="1"/>
  <c r="B141" i="1"/>
  <c r="B144" i="1" s="1"/>
  <c r="I19" i="3" l="1"/>
  <c r="I40" i="3"/>
  <c r="I37" i="3"/>
  <c r="I43" i="3"/>
  <c r="I34" i="3"/>
  <c r="B19" i="3"/>
  <c r="B40" i="3"/>
  <c r="B37" i="3"/>
  <c r="B43" i="3"/>
  <c r="B34" i="3"/>
  <c r="C19" i="3"/>
  <c r="C40" i="3"/>
  <c r="C37" i="3"/>
  <c r="C43" i="3"/>
  <c r="C34" i="3"/>
  <c r="D19" i="3"/>
  <c r="D40" i="3"/>
  <c r="D37" i="3"/>
  <c r="D43" i="3"/>
  <c r="D34" i="3"/>
  <c r="E19" i="3"/>
  <c r="E40" i="3"/>
  <c r="E37" i="3"/>
  <c r="E43" i="3"/>
  <c r="E34" i="3"/>
  <c r="F19" i="3"/>
  <c r="F40" i="3"/>
  <c r="F37" i="3"/>
  <c r="F43" i="3"/>
  <c r="F34" i="3"/>
  <c r="G19" i="3"/>
  <c r="G40" i="3"/>
  <c r="G37" i="3"/>
  <c r="G43" i="3"/>
  <c r="G34" i="3"/>
  <c r="H19" i="3"/>
  <c r="H40" i="3"/>
  <c r="H37" i="3"/>
  <c r="H43" i="3"/>
  <c r="H34" i="3"/>
  <c r="H126" i="1"/>
  <c r="H133" i="1" s="1"/>
  <c r="H134" i="1" s="1"/>
  <c r="C126" i="1"/>
  <c r="I126" i="1"/>
  <c r="E126" i="1"/>
  <c r="F126" i="1"/>
  <c r="D126" i="1"/>
  <c r="B126" i="1"/>
  <c r="B133" i="1" s="1"/>
  <c r="G126" i="1"/>
  <c r="E133" i="1" l="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E12" i="1" l="1"/>
  <c r="E145" i="1"/>
  <c r="F12" i="1"/>
  <c r="F145" i="1"/>
  <c r="H12" i="1"/>
  <c r="H20" i="1" s="1"/>
  <c r="H145" i="1"/>
  <c r="I12" i="1"/>
  <c r="I20" i="1" s="1"/>
  <c r="I145" i="1"/>
  <c r="B12" i="1"/>
  <c r="B145" i="1"/>
  <c r="C12" i="1"/>
  <c r="C145" i="1"/>
  <c r="D12" i="1"/>
  <c r="D145" i="1"/>
  <c r="H64" i="1"/>
  <c r="H76" i="1" s="1"/>
  <c r="H96" i="1" s="1"/>
  <c r="H98" i="1" s="1"/>
  <c r="B60" i="1"/>
  <c r="E60" i="1"/>
  <c r="F60" i="1"/>
  <c r="G10" i="1"/>
  <c r="I59" i="1"/>
  <c r="I60" i="1" s="1"/>
  <c r="G60" i="1"/>
  <c r="H60" i="1"/>
  <c r="C60" i="1"/>
  <c r="D60" i="1"/>
  <c r="D20" i="1" l="1"/>
  <c r="D64" i="1"/>
  <c r="D76" i="1" s="1"/>
  <c r="D96" i="1" s="1"/>
  <c r="D98" i="1" s="1"/>
  <c r="D99" i="1" s="1"/>
  <c r="C20" i="1"/>
  <c r="C64" i="1"/>
  <c r="C76" i="1" s="1"/>
  <c r="C96" i="1" s="1"/>
  <c r="C98" i="1" s="1"/>
  <c r="C99" i="1" s="1"/>
  <c r="B20" i="1"/>
  <c r="B64" i="1"/>
  <c r="B76" i="1" s="1"/>
  <c r="B96" i="1" s="1"/>
  <c r="B98" i="1" s="1"/>
  <c r="B99" i="1" s="1"/>
  <c r="F20" i="1"/>
  <c r="F64" i="1"/>
  <c r="F76" i="1" s="1"/>
  <c r="F96" i="1" s="1"/>
  <c r="F98" i="1" s="1"/>
  <c r="F99" i="1" s="1"/>
  <c r="E20" i="1"/>
  <c r="E64" i="1"/>
  <c r="E76" i="1" s="1"/>
  <c r="E96" i="1" s="1"/>
  <c r="E98" i="1" s="1"/>
  <c r="E99" i="1" s="1"/>
  <c r="I64" i="1"/>
  <c r="I76" i="1" s="1"/>
  <c r="I96" i="1" s="1"/>
  <c r="G12" i="1"/>
  <c r="G145" i="1"/>
  <c r="I97" i="1"/>
  <c r="I98" i="1" s="1"/>
  <c r="I99" i="1" s="1"/>
  <c r="H99" i="1"/>
  <c r="G20" i="1" l="1"/>
  <c r="G64" i="1"/>
  <c r="G76" i="1" s="1"/>
  <c r="G96" i="1" s="1"/>
  <c r="G98" i="1" s="1"/>
  <c r="G99"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<sst xmlns="http://schemas.openxmlformats.org/spreadsheetml/2006/main" count="405" uniqueCount="150">
  <si>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</si>
  <si>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</si>
  <si>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</si>
  <si>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</si>
  <si>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</si>
  <si>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</si>
  <si>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</si>
  <si>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</si>
  <si>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</si>
  <si>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</si>
  <si>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</si>
  <si>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</si>
  <si>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</si>
  <si>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</si>
  <si>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</si>
  <si>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</si>
  <si>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</si>
  <si>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</si>
  <si>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</si>
  <si>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</si>
  <si>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</si>
  <si>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</si>
  <si>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</si>
  <si>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</si>
  <si>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</si>
  <si>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</si>
  <si>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</si>
  <si>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</si>
  <si>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</si>
  <si>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</si>
  <si>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</si>
  <si>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</si>
  <si>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</si>
  <si>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</si>
  <si>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</si>
  <si>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</si>
  <si>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</si>
  <si>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</si>
  <si>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</si>
  <si>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</si>
  <si>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</si>
  <si>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</si>
  <si>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</si>
  <si>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</si>
  <si>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</si>
  <si>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</si>
  <si>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</si>
  <si>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</si>
  <si>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</si>
  <si>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</si>
  <si>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</si>
  <si>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</si>
  <si>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</si>
  <si>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</si>
  <si>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</si>
  <si>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</si>
  <si>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</si>
  <si>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</si>
  <si>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</si>
  <si>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</si>
  <si>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</si>
  <si>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</si>
  <si>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</si>
  <si>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</si>
  <si>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</si>
  <si>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</si>
  <si>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</si>
  <si>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</si>
  <si>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</si>
  <si>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</si>
  <si>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</si>
  <si>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</si>
  <si>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</si>
  <si>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</si>
  <si>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</si>
  <si>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</si>
  <si>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</si>
  <si>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</si>
  <si>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</si>
  <si>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</si>
  <si>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</si>
  <si>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</si>
  <si>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</si>
  <si>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</si>
  <si>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</si>
  <si>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</si>
  <si>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</si>
  <si>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</si>
  <si>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</si>
  <si>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</si>
  <si>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</si>
  <si>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</si>
  <si>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</si>
  <si>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</si>
  <si>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</si>
  <si>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</si>
  <si>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</si>
  <si>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</si>
  <si>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</si>
  <si>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</si>
  <si>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</si>
  <si>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</si>
  <si>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</si>
  <si>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</si>
  <si>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</si>
  <si>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</si>
  <si>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</si>
  <si>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</si>
  <si>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</si>
  <si>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</si>
  <si>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</si>
  <si>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</si>
  <si>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</si>
  <si>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</si>
  <si>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</si>
  <si>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</si>
  <si>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</si>
  <si>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</si>
  <si>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</si>
  <si>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</si>
  <si>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</si>
  <si>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</si>
  <si>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</si>
  <si>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</si>
  <si>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</si>
  <si>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</si>
  <si>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</si>
  <si>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</si>
  <si>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</si>
  <si>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</si>
  <si>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</si>
  <si>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</si>
  <si>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</si>
  <si>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</si>
  <si>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</si>
  <si>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</si>
  <si>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</si>
  <si>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</si>
  <si>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</si>
  <si>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</si>
  <si>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</si>
  <si>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</si>
  <si>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</si>
  <si>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</si>
  <si>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</si>
  <si>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Disposals of property, plant and equipment</t>
  </si>
  <si>
    <t>Western Europe</t>
  </si>
  <si>
    <t>Eastern and Central Europe Europe</t>
  </si>
  <si>
    <t>Emerging Markets</t>
  </si>
  <si>
    <t>Currency Exchange Impact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</si>
</sst>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8"/>
      <name val="Calibri"/>
      <family val="2"/>
      <scheme val="minor"/>
    </font>
    <font>
      <sz val="11"/>
      <name val="Calibri"/>
      <family val="2"/>
      <scheme val="minor"/>
    </font>
    <font>
      <b/>
      <i/>
      <sz val="10"/>
      <color theme="8"/>
      <name val="Calibri"/>
      <family val="2"/>
      <scheme val="minor"/>
    </font>
    <font>
      <i/>
      <sz val="10"/>
      <color theme="8"/>
      <name val="Calibri"/>
      <family val="2"/>
      <scheme val="minor"/>
    </font>
    <font>
      <b/>
      <i/>
      <sz val="10"/>
      <name val="Calibri"/>
      <family val="2"/>
      <scheme val="minor"/>
    </font>
    <font>
      <i/>
      <sz val="11"/>
      <color theme="1"/>
      <name val="Calibri"/>
      <family val="2"/>
      <scheme val="minor"/>
    </font>
    <font>
      <i/>
      <sz val="10"/>
      <name val="Calibri"/>
      <family val="2"/>
      <scheme val="minor"/>
    </font>
    <font>
      <sz val="11"/>
      <color rgb="FF00B0F0"/>
      <name val="Calibri"/>
      <family val="2"/>
      <scheme val="minor"/>
    </font>
    <font>
      <i/>
      <sz val="11"/>
      <color rgb="FF00B0F0"/>
      <name val="Calibri"/>
      <family val="2"/>
      <scheme val="minor"/>
    </font>
    <font>
      <b/>
      <sz val="11"/>
      <color rgb="FF00B0F0"/>
      <name val="Calibri"/>
      <family val="2"/>
      <scheme val="minor"/>
    </font>
    <font>
      <i/>
      <sz val="10"/>
      <color rgb="FF00B0F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4" fillId="0" borderId="0" xfId="0" applyFont="1" applyAlignment="1">
      <alignment horizontal="left" indent="1"/>
    </xf>
    <xf numFmtId="165" fontId="14" fillId="0" borderId="0" xfId="1" applyNumberFormat="1" applyFont="1"/>
    <xf numFmtId="165" fontId="15" fillId="0" borderId="0" xfId="1" applyNumberFormat="1" applyFont="1"/>
    <xf numFmtId="3" fontId="15" fillId="0" borderId="0" xfId="0" applyNumberFormat="1" applyFont="1"/>
    <xf numFmtId="0" fontId="15" fillId="0" borderId="0" xfId="0" applyFont="1"/>
    <xf numFmtId="0" fontId="16" fillId="0" borderId="0" xfId="0" applyFont="1" applyAlignment="1">
      <alignment horizontal="left" indent="1"/>
    </xf>
    <xf numFmtId="166" fontId="17" fillId="0" borderId="0" xfId="2" applyNumberFormat="1" applyFont="1"/>
    <xf numFmtId="0" fontId="17" fillId="0" borderId="0" xfId="0" applyFont="1" applyAlignment="1">
      <alignment horizontal="left" indent="2"/>
    </xf>
    <xf numFmtId="166" fontId="0" fillId="0" borderId="2" xfId="2" applyNumberFormat="1" applyFont="1" applyBorder="1"/>
    <xf numFmtId="166" fontId="18" fillId="0" borderId="1" xfId="2" applyNumberFormat="1" applyFont="1" applyBorder="1"/>
    <xf numFmtId="166" fontId="2" fillId="0" borderId="2" xfId="2" applyNumberFormat="1" applyFont="1" applyBorder="1"/>
    <xf numFmtId="3" fontId="2" fillId="0" borderId="0" xfId="0" applyNumberFormat="1" applyFont="1"/>
    <xf numFmtId="166" fontId="0" fillId="0" borderId="0" xfId="2" applyNumberFormat="1" applyFont="1"/>
    <xf numFmtId="166" fontId="19" fillId="0" borderId="0" xfId="2" applyNumberFormat="1" applyFont="1" applyAlignment="1">
      <alignment horizontal="right"/>
    </xf>
    <xf numFmtId="166" fontId="0" fillId="0" borderId="0" xfId="2" applyNumberFormat="1" applyFont="1" applyAlignment="1">
      <alignment horizontal="right"/>
    </xf>
    <xf numFmtId="166" fontId="20" fillId="0" borderId="0" xfId="2" applyNumberFormat="1" applyFont="1" applyAlignment="1">
      <alignment horizontal="right"/>
    </xf>
    <xf numFmtId="3" fontId="21" fillId="0" borderId="0" xfId="0" applyNumberFormat="1" applyFont="1"/>
    <xf numFmtId="166" fontId="21" fillId="0" borderId="0" xfId="2" applyNumberFormat="1" applyFont="1"/>
    <xf numFmtId="166" fontId="22" fillId="0" borderId="0" xfId="2" applyNumberFormat="1" applyFont="1" applyAlignment="1">
      <alignment horizontal="right"/>
    </xf>
    <xf numFmtId="0" fontId="23" fillId="6" borderId="0" xfId="0" applyFont="1" applyFill="1"/>
    <xf numFmtId="3" fontId="23" fillId="0" borderId="0" xfId="0" applyNumberFormat="1" applyFont="1"/>
    <xf numFmtId="166" fontId="24" fillId="0" borderId="0" xfId="2" applyNumberFormat="1" applyFont="1" applyAlignment="1">
      <alignment horizontal="right"/>
    </xf>
    <xf numFmtId="0" fontId="21" fillId="0" borderId="0" xfId="0" applyFont="1"/>
    <xf numFmtId="166" fontId="21" fillId="0" borderId="0" xfId="2" applyNumberFormat="1" applyFont="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8" t="s">
        <v>141</v>
      </c>
    </row>
    <row r="3" spans="1:1" x14ac:dyDescent="0.25">
      <c r="A3" s="20" t="s">
        <v>142</v>
      </c>
    </row>
    <row r="4" spans="1:1" x14ac:dyDescent="0.25">
      <c r="A4" s="38" t="s">
        <v>20</v>
      </c>
    </row>
    <row r="5" spans="1:1" x14ac:dyDescent="0.25">
      <c r="A5" s="19" t="s">
        <v>143</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8"/>
  <sheetViews>
    <sheetView workbookViewId="0">
      <pane ySplit="1" topLeftCell="A2" activePane="bottomLeft" state="frozen"/>
      <selection pane="bottomLeft" activeCell="D187" sqref="D187"/>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v>0</v>
      </c>
      <c r="C47" s="3">
        <v>0</v>
      </c>
      <c r="D47" s="3">
        <v>0</v>
      </c>
      <c r="E47" s="3">
        <v>0</v>
      </c>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v>0</v>
      </c>
      <c r="C49" s="3">
        <v>0</v>
      </c>
      <c r="D49" s="3">
        <v>0</v>
      </c>
      <c r="E49" s="3">
        <v>0</v>
      </c>
      <c r="F49" s="3">
        <v>0</v>
      </c>
      <c r="G49" s="3"/>
      <c r="H49" s="3"/>
      <c r="I49" s="3"/>
    </row>
    <row r="50" spans="1:9" x14ac:dyDescent="0.25">
      <c r="A50" s="11" t="s">
        <v>54</v>
      </c>
      <c r="B50" s="3">
        <v>0</v>
      </c>
      <c r="C50" s="3">
        <v>0</v>
      </c>
      <c r="D50" s="3">
        <v>0</v>
      </c>
      <c r="E50" s="3">
        <v>0</v>
      </c>
      <c r="F50" s="3">
        <v>0</v>
      </c>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v>0</v>
      </c>
      <c r="C53" s="3">
        <v>0</v>
      </c>
      <c r="D53" s="3">
        <v>0</v>
      </c>
      <c r="E53" s="3">
        <v>0</v>
      </c>
      <c r="F53" s="3">
        <v>0</v>
      </c>
      <c r="G53" s="3"/>
      <c r="H53" s="3"/>
      <c r="I53" s="3"/>
    </row>
    <row r="54" spans="1:9" x14ac:dyDescent="0.25">
      <c r="A54" s="17" t="s">
        <v>58</v>
      </c>
      <c r="B54" s="3">
        <v>3</v>
      </c>
      <c r="C54" s="3">
        <v>3</v>
      </c>
      <c r="D54">
        <v>3</v>
      </c>
      <c r="E54">
        <v>3</v>
      </c>
      <c r="F54" s="3">
        <v>3</v>
      </c>
      <c r="G54" s="3">
        <v>3</v>
      </c>
      <c r="H54" s="3">
        <v>3</v>
      </c>
      <c r="I54" s="3">
        <v>3</v>
      </c>
    </row>
    <row r="55" spans="1:9" x14ac:dyDescent="0.25">
      <c r="A55" s="17" t="s">
        <v>59</v>
      </c>
      <c r="B55" s="3">
        <v>6773</v>
      </c>
      <c r="C55" s="3">
        <v>7786</v>
      </c>
      <c r="D55" s="8">
        <v>5710</v>
      </c>
      <c r="E55" s="8">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8">
        <v>6907</v>
      </c>
      <c r="E57" s="8">
        <v>3517</v>
      </c>
      <c r="F57" s="3">
        <v>1643</v>
      </c>
      <c r="G57" s="3">
        <v>-191</v>
      </c>
      <c r="H57" s="3">
        <v>3179</v>
      </c>
      <c r="I57" s="3">
        <v>3476</v>
      </c>
    </row>
    <row r="58" spans="1:9" x14ac:dyDescent="0.2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-889</v>
      </c>
      <c r="D75" s="3">
        <v>-158</v>
      </c>
      <c r="E75" s="3">
        <v>1515</v>
      </c>
      <c r="F75" s="3">
        <v>1525</v>
      </c>
      <c r="G75" s="3">
        <v>24</v>
      </c>
      <c r="H75" s="3">
        <v>1326</v>
      </c>
      <c r="I75" s="3">
        <v>1365</v>
      </c>
    </row>
    <row r="76" spans="1:9" x14ac:dyDescent="0.25">
      <c r="A76" s="25" t="s">
        <v>75</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49" t="s">
        <v>144</v>
      </c>
      <c r="B80" s="50">
        <v>-150</v>
      </c>
      <c r="C80" s="50">
        <v>150</v>
      </c>
      <c r="D80" s="50">
        <v>0</v>
      </c>
      <c r="E80" s="50">
        <v>0</v>
      </c>
      <c r="F80" s="50"/>
      <c r="G80" s="50"/>
      <c r="H80" s="50"/>
      <c r="I80" s="50"/>
    </row>
    <row r="81" spans="1:9" x14ac:dyDescent="0.25">
      <c r="A81" s="49" t="s">
        <v>145</v>
      </c>
      <c r="B81" s="50">
        <v>3</v>
      </c>
      <c r="C81" s="50">
        <v>10</v>
      </c>
      <c r="D81" s="50">
        <v>13</v>
      </c>
      <c r="E81" s="50">
        <v>3</v>
      </c>
      <c r="F81" s="50"/>
      <c r="G81" s="50"/>
      <c r="H81" s="50"/>
      <c r="I81" s="50"/>
    </row>
    <row r="82" spans="1:9" x14ac:dyDescent="0.25">
      <c r="A82" s="2" t="s">
        <v>79</v>
      </c>
      <c r="B82" s="51">
        <v>2216</v>
      </c>
      <c r="C82" s="51">
        <v>2386</v>
      </c>
      <c r="D82" s="51">
        <v>2423</v>
      </c>
      <c r="E82" s="51">
        <v>2496</v>
      </c>
      <c r="F82" s="51">
        <v>2072</v>
      </c>
      <c r="G82" s="51">
        <v>2379</v>
      </c>
      <c r="H82" s="3">
        <v>2449</v>
      </c>
      <c r="I82" s="3">
        <v>3967</v>
      </c>
    </row>
    <row r="83" spans="1:9" x14ac:dyDescent="0.25">
      <c r="A83" s="2" t="s">
        <v>14</v>
      </c>
      <c r="B83" s="3">
        <v>-963</v>
      </c>
      <c r="C83" s="3">
        <v>-1143</v>
      </c>
      <c r="D83" s="3">
        <v>-1105</v>
      </c>
      <c r="E83" s="3">
        <v>-1028</v>
      </c>
      <c r="F83" s="3">
        <v>-1119</v>
      </c>
      <c r="G83" s="3">
        <v>-1086</v>
      </c>
      <c r="H83" s="3">
        <v>-695</v>
      </c>
      <c r="I83" s="3">
        <v>-758</v>
      </c>
    </row>
    <row r="84" spans="1:9" x14ac:dyDescent="0.25">
      <c r="A84" s="2" t="s">
        <v>80</v>
      </c>
      <c r="B84" s="3">
        <v>0</v>
      </c>
      <c r="C84" s="3">
        <v>6</v>
      </c>
      <c r="D84" s="3">
        <v>-34</v>
      </c>
      <c r="E84" s="3">
        <v>-25</v>
      </c>
      <c r="F84" s="3">
        <v>5</v>
      </c>
      <c r="G84" s="3">
        <v>31</v>
      </c>
      <c r="H84" s="3">
        <v>171</v>
      </c>
      <c r="I84" s="3">
        <v>-19</v>
      </c>
    </row>
    <row r="85" spans="1:9" x14ac:dyDescent="0.25">
      <c r="A85" s="27" t="s">
        <v>81</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25">
      <c r="A86" s="1" t="s">
        <v>82</v>
      </c>
      <c r="B86" s="3"/>
      <c r="C86" s="3"/>
      <c r="D86" s="3"/>
      <c r="E86" s="3"/>
      <c r="F86" s="3"/>
      <c r="G86" s="3"/>
      <c r="H86" s="3"/>
      <c r="I86" s="3"/>
    </row>
    <row r="87" spans="1:9" x14ac:dyDescent="0.25">
      <c r="A87" s="2" t="s">
        <v>83</v>
      </c>
      <c r="B87" s="3">
        <v>0</v>
      </c>
      <c r="C87" s="3">
        <v>981</v>
      </c>
      <c r="D87" s="3">
        <v>1482</v>
      </c>
      <c r="E87" s="3">
        <v>0</v>
      </c>
      <c r="F87" s="3">
        <v>0</v>
      </c>
      <c r="G87" s="3">
        <v>6134</v>
      </c>
      <c r="H87" s="3">
        <v>0</v>
      </c>
      <c r="I87" s="3">
        <v>0</v>
      </c>
    </row>
    <row r="88" spans="1:9" x14ac:dyDescent="0.25">
      <c r="A88" s="2" t="s">
        <v>84</v>
      </c>
      <c r="B88" s="3">
        <v>-63</v>
      </c>
      <c r="C88" s="3">
        <v>-67</v>
      </c>
      <c r="D88" s="3">
        <v>327</v>
      </c>
      <c r="E88" s="3">
        <v>13</v>
      </c>
      <c r="F88" s="3">
        <v>-325</v>
      </c>
      <c r="G88" s="3">
        <v>49</v>
      </c>
      <c r="H88" s="3">
        <v>-52</v>
      </c>
      <c r="I88" s="3">
        <v>15</v>
      </c>
    </row>
    <row r="89" spans="1:9" x14ac:dyDescent="0.25">
      <c r="A89" s="2" t="s">
        <v>85</v>
      </c>
      <c r="B89" s="3">
        <v>-7</v>
      </c>
      <c r="C89" s="3">
        <v>-106</v>
      </c>
      <c r="D89" s="3">
        <v>-44</v>
      </c>
      <c r="E89" s="3">
        <v>-6</v>
      </c>
      <c r="F89" s="3">
        <v>-6</v>
      </c>
      <c r="G89" s="3">
        <v>-6</v>
      </c>
      <c r="H89" s="3">
        <v>-197</v>
      </c>
      <c r="I89" s="3">
        <v>0</v>
      </c>
    </row>
    <row r="90" spans="1:9" x14ac:dyDescent="0.25">
      <c r="A90" s="2" t="s">
        <v>86</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87</v>
      </c>
      <c r="B92" s="3">
        <v>-899</v>
      </c>
      <c r="C92" s="3">
        <v>-1022</v>
      </c>
      <c r="D92" s="3">
        <v>-1133</v>
      </c>
      <c r="E92" s="3">
        <v>-1243</v>
      </c>
      <c r="F92" s="3">
        <v>-1332</v>
      </c>
      <c r="G92" s="3">
        <v>-1452</v>
      </c>
      <c r="H92" s="3">
        <v>-1638</v>
      </c>
      <c r="I92" s="3">
        <v>-1837</v>
      </c>
    </row>
    <row r="93" spans="1:9" x14ac:dyDescent="0.25">
      <c r="A93" s="2" t="s">
        <v>88</v>
      </c>
      <c r="B93" s="3">
        <v>199</v>
      </c>
      <c r="C93" s="3">
        <v>274</v>
      </c>
      <c r="D93" s="3">
        <v>-46</v>
      </c>
      <c r="E93" s="3">
        <v>-78</v>
      </c>
      <c r="F93" s="3">
        <v>-44</v>
      </c>
      <c r="G93" s="3">
        <v>-52</v>
      </c>
      <c r="H93" s="3">
        <v>-136</v>
      </c>
      <c r="I93" s="3">
        <v>-151</v>
      </c>
    </row>
    <row r="94" spans="1:9" x14ac:dyDescent="0.25">
      <c r="A94" s="27" t="s">
        <v>89</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25">
      <c r="A95" s="2" t="s">
        <v>90</v>
      </c>
      <c r="B95" s="3">
        <v>-83</v>
      </c>
      <c r="C95" s="3">
        <v>-105</v>
      </c>
      <c r="D95" s="3">
        <v>-20</v>
      </c>
      <c r="E95" s="3">
        <v>45</v>
      </c>
      <c r="F95" s="3">
        <v>-129</v>
      </c>
      <c r="G95" s="3">
        <v>-66</v>
      </c>
      <c r="H95" s="3">
        <v>143</v>
      </c>
      <c r="I95" s="3">
        <v>-143</v>
      </c>
    </row>
    <row r="96" spans="1:9" x14ac:dyDescent="0.25">
      <c r="A96" s="27" t="s">
        <v>91</v>
      </c>
      <c r="B96" s="26">
        <f t="shared" ref="B96:H96" si="16">+B76+B85+B94+B95</f>
        <v>1632</v>
      </c>
      <c r="C96" s="26">
        <f t="shared" si="16"/>
        <v>-714</v>
      </c>
      <c r="D96" s="26">
        <f t="shared" si="16"/>
        <v>670</v>
      </c>
      <c r="E96" s="26">
        <f t="shared" si="16"/>
        <v>441</v>
      </c>
      <c r="F96" s="26">
        <f t="shared" si="16"/>
        <v>217</v>
      </c>
      <c r="G96" s="26">
        <f t="shared" si="16"/>
        <v>3882</v>
      </c>
      <c r="H96" s="26">
        <f t="shared" si="16"/>
        <v>1541</v>
      </c>
      <c r="I96" s="26">
        <f>+I76+I85+I94+I95</f>
        <v>-1315</v>
      </c>
    </row>
    <row r="97" spans="1:9" x14ac:dyDescent="0.25">
      <c r="A97" t="s">
        <v>92</v>
      </c>
      <c r="B97" s="3">
        <v>2220</v>
      </c>
      <c r="C97" s="3">
        <v>3852</v>
      </c>
      <c r="D97" s="3">
        <v>3138</v>
      </c>
      <c r="E97" s="3">
        <v>3808</v>
      </c>
      <c r="F97" s="3">
        <v>4249</v>
      </c>
      <c r="G97" s="3">
        <v>4466</v>
      </c>
      <c r="H97" s="3">
        <v>8348</v>
      </c>
      <c r="I97" s="3">
        <f>+H98</f>
        <v>9889</v>
      </c>
    </row>
    <row r="98" spans="1:9" ht="15.75" thickBot="1" x14ac:dyDescent="0.3">
      <c r="A98" s="6" t="s">
        <v>93</v>
      </c>
      <c r="B98" s="7">
        <f>+B96+B97</f>
        <v>3852</v>
      </c>
      <c r="C98" s="7">
        <f t="shared" ref="C98:G98" si="17">+C96+C97</f>
        <v>3138</v>
      </c>
      <c r="D98" s="7">
        <f t="shared" si="17"/>
        <v>3808</v>
      </c>
      <c r="E98" s="7">
        <f t="shared" si="17"/>
        <v>4249</v>
      </c>
      <c r="F98" s="7">
        <f t="shared" si="17"/>
        <v>4466</v>
      </c>
      <c r="G98" s="7">
        <f t="shared" si="17"/>
        <v>8348</v>
      </c>
      <c r="H98" s="7">
        <f>+H96+H97</f>
        <v>9889</v>
      </c>
      <c r="I98" s="7">
        <f>+I96+I97</f>
        <v>8574</v>
      </c>
    </row>
    <row r="99" spans="1:9" s="12" customFormat="1" ht="15.75" thickTop="1" x14ac:dyDescent="0.25">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5">
      <c r="A100" t="s">
        <v>94</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95</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96</v>
      </c>
      <c r="B104" s="3">
        <v>206</v>
      </c>
      <c r="C104" s="3">
        <v>252</v>
      </c>
      <c r="D104" s="3">
        <v>266</v>
      </c>
      <c r="E104" s="3">
        <v>294</v>
      </c>
      <c r="F104" s="3">
        <v>160</v>
      </c>
      <c r="G104" s="3">
        <v>121</v>
      </c>
      <c r="H104" s="3">
        <v>179</v>
      </c>
      <c r="I104" s="3">
        <v>160</v>
      </c>
    </row>
    <row r="105" spans="1:9" x14ac:dyDescent="0.25">
      <c r="A105" s="11" t="s">
        <v>97</v>
      </c>
      <c r="B105" s="3">
        <v>240</v>
      </c>
      <c r="C105" s="3">
        <v>271</v>
      </c>
      <c r="D105" s="3">
        <v>300</v>
      </c>
      <c r="E105" s="3">
        <v>320</v>
      </c>
      <c r="F105" s="3">
        <v>347</v>
      </c>
      <c r="G105" s="3">
        <v>385</v>
      </c>
      <c r="H105" s="3">
        <v>438</v>
      </c>
      <c r="I105" s="3">
        <v>480</v>
      </c>
    </row>
    <row r="107" spans="1:9" x14ac:dyDescent="0.25">
      <c r="A107" s="14" t="s">
        <v>100</v>
      </c>
      <c r="B107" s="14"/>
      <c r="C107" s="14"/>
      <c r="D107" s="14"/>
      <c r="E107" s="14"/>
      <c r="F107" s="14"/>
      <c r="G107" s="14"/>
      <c r="H107" s="14"/>
      <c r="I107" s="14"/>
    </row>
    <row r="108" spans="1:9" x14ac:dyDescent="0.25">
      <c r="A108" s="28" t="s">
        <v>110</v>
      </c>
      <c r="B108" s="3"/>
      <c r="C108" s="3"/>
      <c r="D108" s="3"/>
      <c r="E108" s="3"/>
      <c r="F108" s="3"/>
      <c r="G108" s="3"/>
      <c r="H108" s="3"/>
      <c r="I108" s="3"/>
    </row>
    <row r="109" spans="1:9" x14ac:dyDescent="0.25">
      <c r="A109" s="2" t="s">
        <v>101</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5">
      <c r="A110" s="11" t="s">
        <v>114</v>
      </c>
      <c r="B110">
        <v>8506</v>
      </c>
      <c r="C110">
        <v>9299</v>
      </c>
      <c r="D110">
        <v>9684</v>
      </c>
      <c r="E110">
        <v>9322</v>
      </c>
      <c r="F110">
        <v>10045</v>
      </c>
      <c r="G110">
        <v>9329</v>
      </c>
      <c r="H110" s="8">
        <v>11644</v>
      </c>
      <c r="I110" s="8">
        <v>12228</v>
      </c>
    </row>
    <row r="111" spans="1:9" x14ac:dyDescent="0.25">
      <c r="A111" s="11" t="s">
        <v>115</v>
      </c>
      <c r="B111">
        <v>4410</v>
      </c>
      <c r="C111">
        <v>4746</v>
      </c>
      <c r="D111">
        <v>4886</v>
      </c>
      <c r="E111">
        <v>4938</v>
      </c>
      <c r="F111">
        <v>5260</v>
      </c>
      <c r="G111">
        <v>4639</v>
      </c>
      <c r="H111" s="8">
        <v>5028</v>
      </c>
      <c r="I111" s="8">
        <v>5492</v>
      </c>
    </row>
    <row r="112" spans="1:9" x14ac:dyDescent="0.25">
      <c r="A112" s="11" t="s">
        <v>116</v>
      </c>
      <c r="B112">
        <v>824</v>
      </c>
      <c r="C112">
        <v>719</v>
      </c>
      <c r="D112">
        <v>646</v>
      </c>
      <c r="E112">
        <v>595</v>
      </c>
      <c r="F112">
        <v>597</v>
      </c>
      <c r="G112">
        <v>516</v>
      </c>
      <c r="H112">
        <v>507</v>
      </c>
      <c r="I112">
        <v>633</v>
      </c>
    </row>
    <row r="113" spans="1:9" x14ac:dyDescent="0.25">
      <c r="A113" s="2" t="s">
        <v>102</v>
      </c>
      <c r="B113" s="3">
        <f t="shared" ref="B113" si="20">+SUM(B114:B116)</f>
        <v>11024</v>
      </c>
      <c r="C113" s="3">
        <f t="shared" ref="C113" si="21">+SUM(C114:C116)</f>
        <v>11016</v>
      </c>
      <c r="D113" s="3">
        <f t="shared" ref="D113" si="22">+SUM(D114:D116)</f>
        <v>7970</v>
      </c>
      <c r="E113" s="3">
        <f t="shared" ref="E113" si="23">+SUM(E114:E116)</f>
        <v>9242</v>
      </c>
      <c r="F113" s="3">
        <f t="shared" ref="F113" si="24">+SUM(F114:F116)</f>
        <v>9812</v>
      </c>
      <c r="G113" s="3">
        <f t="shared" ref="G113" si="25">+SUM(G114:G116)</f>
        <v>9347</v>
      </c>
      <c r="H113" s="3">
        <f t="shared" ref="H113" si="26">+SUM(H114:H116)</f>
        <v>11456</v>
      </c>
      <c r="I113" s="3">
        <f>+SUM(I114:I116)</f>
        <v>12479</v>
      </c>
    </row>
    <row r="114" spans="1:9" x14ac:dyDescent="0.25">
      <c r="A114" s="11" t="s">
        <v>114</v>
      </c>
      <c r="B114">
        <v>7344</v>
      </c>
      <c r="C114">
        <v>7403</v>
      </c>
      <c r="D114">
        <v>5192</v>
      </c>
      <c r="E114">
        <v>5875</v>
      </c>
      <c r="F114">
        <v>6293</v>
      </c>
      <c r="G114">
        <v>5892</v>
      </c>
      <c r="H114" s="8">
        <v>6970</v>
      </c>
      <c r="I114" s="8">
        <v>7388</v>
      </c>
    </row>
    <row r="115" spans="1:9" x14ac:dyDescent="0.25">
      <c r="A115" s="11" t="s">
        <v>115</v>
      </c>
      <c r="B115">
        <v>3072</v>
      </c>
      <c r="C115">
        <v>3038</v>
      </c>
      <c r="D115">
        <v>2395</v>
      </c>
      <c r="E115">
        <v>2940</v>
      </c>
      <c r="F115">
        <v>3087</v>
      </c>
      <c r="G115">
        <v>3053</v>
      </c>
      <c r="H115" s="8">
        <v>3996</v>
      </c>
      <c r="I115" s="8">
        <v>4527</v>
      </c>
    </row>
    <row r="116" spans="1:9" x14ac:dyDescent="0.25">
      <c r="A116" s="11" t="s">
        <v>116</v>
      </c>
      <c r="B116">
        <v>608</v>
      </c>
      <c r="C116">
        <v>575</v>
      </c>
      <c r="D116">
        <v>383</v>
      </c>
      <c r="E116">
        <v>427</v>
      </c>
      <c r="F116">
        <v>432</v>
      </c>
      <c r="G116">
        <v>402</v>
      </c>
      <c r="H116">
        <v>490</v>
      </c>
      <c r="I116">
        <v>564</v>
      </c>
    </row>
    <row r="117" spans="1:9" x14ac:dyDescent="0.25">
      <c r="A117" s="2" t="s">
        <v>103</v>
      </c>
      <c r="B117" s="3">
        <f t="shared" ref="B117" si="27">+SUM(B118:B120)</f>
        <v>3067</v>
      </c>
      <c r="C117" s="3">
        <f t="shared" ref="C117" si="28">+SUM(C118:C120)</f>
        <v>3785</v>
      </c>
      <c r="D117" s="3">
        <f t="shared" ref="D117" si="29">+SUM(D118:D120)</f>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9" x14ac:dyDescent="0.25">
      <c r="A118" s="11" t="s">
        <v>114</v>
      </c>
      <c r="B118" s="52">
        <v>2016</v>
      </c>
      <c r="C118">
        <v>2599</v>
      </c>
      <c r="D118">
        <v>2920</v>
      </c>
      <c r="E118">
        <v>3496</v>
      </c>
      <c r="F118">
        <v>4262</v>
      </c>
      <c r="G118">
        <v>4635</v>
      </c>
      <c r="H118" s="8">
        <v>5748</v>
      </c>
      <c r="I118" s="8">
        <v>5416</v>
      </c>
    </row>
    <row r="119" spans="1:9" x14ac:dyDescent="0.25">
      <c r="A119" s="11" t="s">
        <v>115</v>
      </c>
      <c r="B119" s="53">
        <v>925</v>
      </c>
      <c r="C119">
        <v>1055</v>
      </c>
      <c r="D119">
        <v>1188</v>
      </c>
      <c r="E119">
        <v>1508</v>
      </c>
      <c r="F119">
        <v>1808</v>
      </c>
      <c r="G119">
        <v>1896</v>
      </c>
      <c r="H119" s="8">
        <v>2347</v>
      </c>
      <c r="I119" s="8">
        <v>1938</v>
      </c>
    </row>
    <row r="120" spans="1:9" x14ac:dyDescent="0.25">
      <c r="A120" s="11" t="s">
        <v>116</v>
      </c>
      <c r="B120" s="53">
        <v>126</v>
      </c>
      <c r="C120">
        <v>131</v>
      </c>
      <c r="D120">
        <v>129</v>
      </c>
      <c r="E120">
        <v>130</v>
      </c>
      <c r="F120">
        <v>138</v>
      </c>
      <c r="G120">
        <v>148</v>
      </c>
      <c r="H120">
        <v>195</v>
      </c>
      <c r="I120">
        <v>193</v>
      </c>
    </row>
    <row r="121" spans="1:9" x14ac:dyDescent="0.25">
      <c r="A121" s="2" t="s">
        <v>107</v>
      </c>
      <c r="B121" s="3">
        <f t="shared" ref="B121" si="34">+SUM(B122:B124)</f>
        <v>755</v>
      </c>
      <c r="C121" s="3">
        <f t="shared" ref="C121" si="35">+SUM(C122:C124)</f>
        <v>869</v>
      </c>
      <c r="D121" s="3">
        <f t="shared" ref="D121" si="36">+SUM(D122:D124)</f>
        <v>4737</v>
      </c>
      <c r="E121" s="3">
        <f t="shared" ref="E121" si="37">+SUM(E122:E124)</f>
        <v>5166</v>
      </c>
      <c r="F121" s="3">
        <f t="shared" ref="F121" si="38">+SUM(F122:F124)</f>
        <v>5254</v>
      </c>
      <c r="G121" s="3">
        <f t="shared" ref="G121" si="39">+SUM(G122:G124)</f>
        <v>5028</v>
      </c>
      <c r="H121" s="3">
        <f t="shared" ref="H121" si="40">+SUM(H122:H124)</f>
        <v>5343</v>
      </c>
      <c r="I121" s="3">
        <f>+SUM(I122:I124)</f>
        <v>5955</v>
      </c>
    </row>
    <row r="122" spans="1:9" x14ac:dyDescent="0.25">
      <c r="A122" s="11" t="s">
        <v>114</v>
      </c>
      <c r="B122">
        <v>452</v>
      </c>
      <c r="C122">
        <v>570</v>
      </c>
      <c r="D122">
        <v>3285</v>
      </c>
      <c r="E122">
        <v>3575</v>
      </c>
      <c r="F122">
        <v>3622</v>
      </c>
      <c r="G122">
        <v>3449</v>
      </c>
      <c r="H122" s="8">
        <v>3659</v>
      </c>
      <c r="I122" s="8">
        <v>4111</v>
      </c>
    </row>
    <row r="123" spans="1:9" x14ac:dyDescent="0.25">
      <c r="A123" s="11" t="s">
        <v>115</v>
      </c>
      <c r="B123">
        <v>230</v>
      </c>
      <c r="C123">
        <v>228</v>
      </c>
      <c r="D123">
        <v>1185</v>
      </c>
      <c r="E123">
        <v>1347</v>
      </c>
      <c r="F123">
        <v>1395</v>
      </c>
      <c r="G123">
        <v>1365</v>
      </c>
      <c r="H123" s="8">
        <v>1494</v>
      </c>
      <c r="I123" s="8">
        <v>1610</v>
      </c>
    </row>
    <row r="124" spans="1:9" x14ac:dyDescent="0.25">
      <c r="A124" s="11" t="s">
        <v>116</v>
      </c>
      <c r="B124">
        <v>73</v>
      </c>
      <c r="C124">
        <v>71</v>
      </c>
      <c r="D124">
        <v>267</v>
      </c>
      <c r="E124">
        <v>244</v>
      </c>
      <c r="F124">
        <v>237</v>
      </c>
      <c r="G124">
        <v>214</v>
      </c>
      <c r="H124">
        <v>190</v>
      </c>
      <c r="I124">
        <v>234</v>
      </c>
    </row>
    <row r="125" spans="1:9" x14ac:dyDescent="0.25">
      <c r="A125" s="2" t="s">
        <v>108</v>
      </c>
      <c r="B125" s="3">
        <v>115</v>
      </c>
      <c r="C125" s="3">
        <v>73</v>
      </c>
      <c r="D125" s="3">
        <v>73</v>
      </c>
      <c r="E125" s="3">
        <v>88</v>
      </c>
      <c r="F125" s="3">
        <v>42</v>
      </c>
      <c r="G125" s="3">
        <v>30</v>
      </c>
      <c r="H125" s="3">
        <v>25</v>
      </c>
      <c r="I125" s="3">
        <v>102</v>
      </c>
    </row>
    <row r="126" spans="1:9" x14ac:dyDescent="0.25">
      <c r="A126" s="4" t="s">
        <v>104</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9" x14ac:dyDescent="0.25">
      <c r="A127" s="2" t="s">
        <v>105</v>
      </c>
      <c r="B127" s="3">
        <v>1982</v>
      </c>
      <c r="C127" s="3">
        <v>1955</v>
      </c>
      <c r="D127" s="3">
        <v>2042</v>
      </c>
      <c r="E127" s="3">
        <v>1886</v>
      </c>
      <c r="F127" s="3">
        <v>1906</v>
      </c>
      <c r="G127" s="3">
        <v>1846</v>
      </c>
      <c r="H127" s="3">
        <f>+SUM(H128:H131)</f>
        <v>2205</v>
      </c>
      <c r="I127" s="3">
        <f>+SUM(I128:I131)</f>
        <v>2346</v>
      </c>
    </row>
    <row r="128" spans="1:9" x14ac:dyDescent="0.25">
      <c r="A128" s="11" t="s">
        <v>114</v>
      </c>
      <c r="B128" s="3">
        <v>0</v>
      </c>
      <c r="C128" s="3">
        <v>0</v>
      </c>
      <c r="D128" s="3">
        <v>0</v>
      </c>
      <c r="E128" s="3">
        <v>0</v>
      </c>
      <c r="F128" s="3">
        <v>0</v>
      </c>
      <c r="G128" s="3">
        <v>0</v>
      </c>
      <c r="H128" s="3">
        <v>1986</v>
      </c>
      <c r="I128" s="3">
        <v>2094</v>
      </c>
    </row>
    <row r="129" spans="1:9" x14ac:dyDescent="0.25">
      <c r="A129" s="11" t="s">
        <v>115</v>
      </c>
      <c r="B129" s="3">
        <v>0</v>
      </c>
      <c r="C129" s="3">
        <v>0</v>
      </c>
      <c r="D129" s="3">
        <v>0</v>
      </c>
      <c r="E129" s="3">
        <v>0</v>
      </c>
      <c r="F129" s="3">
        <v>0</v>
      </c>
      <c r="G129" s="3">
        <v>0</v>
      </c>
      <c r="H129" s="3">
        <v>104</v>
      </c>
      <c r="I129" s="3">
        <v>103</v>
      </c>
    </row>
    <row r="130" spans="1:9" x14ac:dyDescent="0.25">
      <c r="A130" s="11" t="s">
        <v>116</v>
      </c>
      <c r="B130" s="3">
        <v>0</v>
      </c>
      <c r="C130" s="3">
        <v>0</v>
      </c>
      <c r="D130" s="3">
        <v>0</v>
      </c>
      <c r="E130" s="3">
        <v>0</v>
      </c>
      <c r="F130" s="3">
        <v>0</v>
      </c>
      <c r="G130" s="3">
        <v>0</v>
      </c>
      <c r="H130" s="3">
        <v>29</v>
      </c>
      <c r="I130" s="3">
        <v>26</v>
      </c>
    </row>
    <row r="131" spans="1:9" x14ac:dyDescent="0.25">
      <c r="A131" s="11" t="s">
        <v>122</v>
      </c>
      <c r="B131" s="3">
        <v>0</v>
      </c>
      <c r="C131" s="3">
        <v>0</v>
      </c>
      <c r="D131" s="3">
        <v>0</v>
      </c>
      <c r="E131" s="3">
        <v>0</v>
      </c>
      <c r="F131" s="3">
        <v>0</v>
      </c>
      <c r="G131" s="3">
        <v>0</v>
      </c>
      <c r="H131" s="3">
        <v>86</v>
      </c>
      <c r="I131" s="3">
        <v>123</v>
      </c>
    </row>
    <row r="132" spans="1:9" x14ac:dyDescent="0.25">
      <c r="A132" s="2" t="s">
        <v>109</v>
      </c>
      <c r="B132" s="3">
        <v>-82</v>
      </c>
      <c r="C132" s="3">
        <v>-86</v>
      </c>
      <c r="D132" s="3">
        <v>75</v>
      </c>
      <c r="E132" s="3">
        <v>26</v>
      </c>
      <c r="F132" s="3">
        <v>-7</v>
      </c>
      <c r="G132" s="3">
        <v>-11</v>
      </c>
      <c r="H132" s="3">
        <v>40</v>
      </c>
      <c r="I132" s="3">
        <v>-72</v>
      </c>
    </row>
    <row r="133" spans="1:9" ht="15.75" thickBot="1" x14ac:dyDescent="0.3">
      <c r="A133" s="6" t="s">
        <v>106</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75" thickTop="1" x14ac:dyDescent="0.25">
      <c r="A134" s="12" t="s">
        <v>112</v>
      </c>
      <c r="B134" s="13">
        <f>+I133-I2</f>
        <v>0</v>
      </c>
      <c r="C134" s="13">
        <f t="shared" ref="C134:G134" si="43">+C133-C2</f>
        <v>0</v>
      </c>
      <c r="D134" s="13">
        <f t="shared" si="43"/>
        <v>0</v>
      </c>
      <c r="E134" s="13">
        <f t="shared" si="43"/>
        <v>0</v>
      </c>
      <c r="F134" s="13">
        <f t="shared" si="43"/>
        <v>0</v>
      </c>
      <c r="G134" s="13">
        <f t="shared" si="43"/>
        <v>0</v>
      </c>
      <c r="H134" s="13">
        <f>+H133-H2</f>
        <v>0</v>
      </c>
    </row>
    <row r="135" spans="1:9" x14ac:dyDescent="0.25">
      <c r="A135" s="1" t="s">
        <v>111</v>
      </c>
    </row>
    <row r="136" spans="1:9" x14ac:dyDescent="0.25">
      <c r="A136" s="2" t="s">
        <v>101</v>
      </c>
      <c r="B136" s="3">
        <v>3645</v>
      </c>
      <c r="C136" s="3">
        <v>3763</v>
      </c>
      <c r="D136" s="3">
        <v>3875</v>
      </c>
      <c r="E136" s="3">
        <v>3600</v>
      </c>
      <c r="F136" s="3">
        <v>3925</v>
      </c>
      <c r="G136" s="3">
        <v>2899</v>
      </c>
      <c r="H136" s="3">
        <v>5089</v>
      </c>
      <c r="I136" s="3">
        <v>5114</v>
      </c>
    </row>
    <row r="137" spans="1:9" x14ac:dyDescent="0.25">
      <c r="A137" s="2" t="s">
        <v>102</v>
      </c>
      <c r="B137" s="3">
        <v>2342</v>
      </c>
      <c r="C137" s="3">
        <v>2615</v>
      </c>
      <c r="D137" s="3">
        <v>1507</v>
      </c>
      <c r="E137" s="3">
        <v>1587</v>
      </c>
      <c r="F137" s="3">
        <v>1995</v>
      </c>
      <c r="G137" s="3">
        <v>1541</v>
      </c>
      <c r="H137" s="3">
        <v>2435</v>
      </c>
      <c r="I137" s="3">
        <v>3293</v>
      </c>
    </row>
    <row r="138" spans="1:9" x14ac:dyDescent="0.25">
      <c r="A138" s="2" t="s">
        <v>103</v>
      </c>
      <c r="B138" s="3">
        <v>993</v>
      </c>
      <c r="C138" s="3">
        <v>1372</v>
      </c>
      <c r="D138" s="3">
        <v>1507</v>
      </c>
      <c r="E138" s="3">
        <v>1807</v>
      </c>
      <c r="F138" s="3">
        <v>2376</v>
      </c>
      <c r="G138" s="3">
        <v>2490</v>
      </c>
      <c r="H138" s="3">
        <v>3243</v>
      </c>
      <c r="I138" s="3">
        <v>2365</v>
      </c>
    </row>
    <row r="139" spans="1:9" x14ac:dyDescent="0.25">
      <c r="A139" s="2" t="s">
        <v>107</v>
      </c>
      <c r="B139" s="3">
        <v>100</v>
      </c>
      <c r="C139" s="3">
        <v>174</v>
      </c>
      <c r="D139" s="3">
        <v>980</v>
      </c>
      <c r="E139" s="3">
        <v>1189</v>
      </c>
      <c r="F139" s="3">
        <v>1323</v>
      </c>
      <c r="G139" s="3">
        <v>1184</v>
      </c>
      <c r="H139" s="3">
        <v>1530</v>
      </c>
      <c r="I139" s="3">
        <v>1896</v>
      </c>
    </row>
    <row r="140" spans="1:9" x14ac:dyDescent="0.25">
      <c r="A140" s="2" t="s">
        <v>108</v>
      </c>
      <c r="B140" s="3">
        <v>-2267</v>
      </c>
      <c r="C140" s="3">
        <v>-2596</v>
      </c>
      <c r="D140" s="3">
        <v>-2677</v>
      </c>
      <c r="E140" s="3">
        <v>-2658</v>
      </c>
      <c r="F140" s="3">
        <v>-3262</v>
      </c>
      <c r="G140" s="3">
        <v>-3468</v>
      </c>
      <c r="H140" s="3">
        <v>-3656</v>
      </c>
      <c r="I140" s="3">
        <v>-4262</v>
      </c>
    </row>
    <row r="141" spans="1:9" x14ac:dyDescent="0.25">
      <c r="A141" s="4" t="s">
        <v>104</v>
      </c>
      <c r="B141" s="5">
        <f t="shared" ref="B141:I141" si="44">+SUM(B136:B140)</f>
        <v>4813</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25">
      <c r="A142" s="2" t="s">
        <v>105</v>
      </c>
      <c r="B142" s="3">
        <v>517</v>
      </c>
      <c r="C142" s="3">
        <v>487</v>
      </c>
      <c r="D142" s="3">
        <v>477</v>
      </c>
      <c r="E142" s="3">
        <v>310</v>
      </c>
      <c r="F142" s="3">
        <v>303</v>
      </c>
      <c r="G142" s="3">
        <v>297</v>
      </c>
      <c r="H142" s="3">
        <v>543</v>
      </c>
      <c r="I142" s="3">
        <v>669</v>
      </c>
    </row>
    <row r="143" spans="1:9" x14ac:dyDescent="0.25">
      <c r="A143" s="2" t="s">
        <v>109</v>
      </c>
      <c r="B143" s="3">
        <v>-1097</v>
      </c>
      <c r="C143" s="3">
        <v>-1173</v>
      </c>
      <c r="D143" s="3">
        <v>-724</v>
      </c>
      <c r="E143" s="3">
        <v>-1456</v>
      </c>
      <c r="F143" s="3">
        <v>-1810</v>
      </c>
      <c r="G143" s="3">
        <v>-1967</v>
      </c>
      <c r="H143" s="3">
        <v>-2261</v>
      </c>
      <c r="I143" s="3">
        <v>-2219</v>
      </c>
    </row>
    <row r="144" spans="1:9" ht="15.75" thickBot="1" x14ac:dyDescent="0.3">
      <c r="A144" s="6" t="s">
        <v>113</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75" thickTop="1" x14ac:dyDescent="0.25">
      <c r="A145" s="12" t="s">
        <v>112</v>
      </c>
      <c r="B145" s="13">
        <f t="shared" ref="B145:H145" si="52">+B144-B10-B8</f>
        <v>0</v>
      </c>
      <c r="C145" s="13">
        <f t="shared" si="52"/>
        <v>0</v>
      </c>
      <c r="D145" s="13">
        <f t="shared" si="52"/>
        <v>0</v>
      </c>
      <c r="E145" s="13">
        <f t="shared" si="52"/>
        <v>0</v>
      </c>
      <c r="F145" s="13">
        <f t="shared" si="52"/>
        <v>0</v>
      </c>
      <c r="G145" s="13">
        <f t="shared" si="52"/>
        <v>0</v>
      </c>
      <c r="H145" s="13">
        <f t="shared" si="52"/>
        <v>0</v>
      </c>
      <c r="I145" s="13">
        <f>+I144-I10-I8</f>
        <v>0</v>
      </c>
    </row>
    <row r="146" spans="1:9" x14ac:dyDescent="0.25">
      <c r="A146" s="1" t="s">
        <v>118</v>
      </c>
    </row>
    <row r="147" spans="1:9" x14ac:dyDescent="0.25">
      <c r="A147" s="2" t="s">
        <v>101</v>
      </c>
      <c r="B147" s="3">
        <v>632</v>
      </c>
      <c r="C147" s="3">
        <v>742</v>
      </c>
      <c r="D147" s="3">
        <v>819</v>
      </c>
      <c r="E147" s="3">
        <v>848</v>
      </c>
      <c r="F147" s="3">
        <v>814</v>
      </c>
      <c r="G147" s="3">
        <v>645</v>
      </c>
      <c r="H147" s="3">
        <v>617</v>
      </c>
      <c r="I147" s="3">
        <v>639</v>
      </c>
    </row>
    <row r="148" spans="1:9" x14ac:dyDescent="0.25">
      <c r="A148" s="2" t="s">
        <v>102</v>
      </c>
      <c r="B148" s="3">
        <f>451+47+103</f>
        <v>601</v>
      </c>
      <c r="C148" s="3">
        <f>589+50+109</f>
        <v>748</v>
      </c>
      <c r="D148" s="3">
        <v>709</v>
      </c>
      <c r="E148" s="3">
        <v>849</v>
      </c>
      <c r="F148" s="3">
        <v>929</v>
      </c>
      <c r="G148" s="3">
        <v>885</v>
      </c>
      <c r="H148" s="3">
        <v>982</v>
      </c>
      <c r="I148" s="3">
        <v>920</v>
      </c>
    </row>
    <row r="149" spans="1:9" x14ac:dyDescent="0.25">
      <c r="A149" s="2" t="s">
        <v>103</v>
      </c>
      <c r="B149" s="3">
        <v>254</v>
      </c>
      <c r="C149" s="3">
        <v>234</v>
      </c>
      <c r="D149" s="3">
        <v>225</v>
      </c>
      <c r="E149" s="3">
        <v>256</v>
      </c>
      <c r="F149" s="3">
        <v>237</v>
      </c>
      <c r="G149" s="3">
        <v>214</v>
      </c>
      <c r="H149" s="3">
        <v>288</v>
      </c>
      <c r="I149" s="3">
        <v>303</v>
      </c>
    </row>
    <row r="150" spans="1:9" x14ac:dyDescent="0.25">
      <c r="A150" s="2" t="s">
        <v>119</v>
      </c>
      <c r="B150" s="3">
        <v>205</v>
      </c>
      <c r="C150" s="3">
        <v>223</v>
      </c>
      <c r="D150" s="3">
        <v>340</v>
      </c>
      <c r="E150" s="3">
        <v>339</v>
      </c>
      <c r="F150" s="3">
        <v>326</v>
      </c>
      <c r="G150" s="3">
        <v>296</v>
      </c>
      <c r="H150" s="3">
        <v>304</v>
      </c>
      <c r="I150" s="3">
        <v>274</v>
      </c>
    </row>
    <row r="151" spans="1:9" x14ac:dyDescent="0.25">
      <c r="A151" s="2" t="s">
        <v>108</v>
      </c>
      <c r="B151">
        <v>484</v>
      </c>
      <c r="C151">
        <v>511</v>
      </c>
      <c r="D151" s="3">
        <v>533</v>
      </c>
      <c r="E151" s="3">
        <v>597</v>
      </c>
      <c r="F151" s="3">
        <v>665</v>
      </c>
      <c r="G151" s="3">
        <v>830</v>
      </c>
      <c r="H151" s="3">
        <v>780</v>
      </c>
      <c r="I151" s="3">
        <v>789</v>
      </c>
    </row>
    <row r="152" spans="1:9" x14ac:dyDescent="0.25">
      <c r="A152" s="4" t="s">
        <v>120</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25">
      <c r="A153" s="2" t="s">
        <v>105</v>
      </c>
      <c r="B153" s="3">
        <v>122</v>
      </c>
      <c r="C153" s="3">
        <v>125</v>
      </c>
      <c r="D153" s="3">
        <v>125</v>
      </c>
      <c r="E153" s="3">
        <v>115</v>
      </c>
      <c r="F153" s="3">
        <v>100</v>
      </c>
      <c r="G153" s="3">
        <v>80</v>
      </c>
      <c r="H153" s="3">
        <v>63</v>
      </c>
      <c r="I153" s="3">
        <v>49</v>
      </c>
    </row>
    <row r="154" spans="1:9" x14ac:dyDescent="0.25">
      <c r="A154" s="2" t="s">
        <v>109</v>
      </c>
      <c r="B154" s="3">
        <v>713</v>
      </c>
      <c r="C154" s="3">
        <v>937</v>
      </c>
      <c r="D154" s="3">
        <v>1238</v>
      </c>
      <c r="E154" s="3">
        <v>1450</v>
      </c>
      <c r="F154" s="3">
        <v>1673</v>
      </c>
      <c r="G154" s="3">
        <v>1916</v>
      </c>
      <c r="H154" s="3">
        <v>1870</v>
      </c>
      <c r="I154" s="3">
        <v>1817</v>
      </c>
    </row>
    <row r="155" spans="1:9" ht="15.75" thickBot="1" x14ac:dyDescent="0.3">
      <c r="A155" s="6" t="s">
        <v>121</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75" thickTop="1" x14ac:dyDescent="0.25">
      <c r="A156" s="12" t="s">
        <v>112</v>
      </c>
      <c r="B156" s="13">
        <f t="shared" ref="B156:H156" si="55">+B155-B31</f>
        <v>0</v>
      </c>
      <c r="C156" s="13">
        <f t="shared" si="55"/>
        <v>0</v>
      </c>
      <c r="D156" s="13">
        <f t="shared" si="55"/>
        <v>0</v>
      </c>
      <c r="E156" s="13">
        <f t="shared" si="55"/>
        <v>0</v>
      </c>
      <c r="F156" s="13">
        <f t="shared" si="55"/>
        <v>0</v>
      </c>
      <c r="G156" s="13">
        <f t="shared" si="55"/>
        <v>0</v>
      </c>
      <c r="H156" s="13">
        <f t="shared" si="55"/>
        <v>0</v>
      </c>
      <c r="I156" s="13">
        <f>+I155-I31</f>
        <v>0</v>
      </c>
    </row>
    <row r="157" spans="1:9" x14ac:dyDescent="0.25">
      <c r="A157" s="1" t="s">
        <v>123</v>
      </c>
    </row>
    <row r="158" spans="1:9" x14ac:dyDescent="0.25">
      <c r="A158" s="2" t="s">
        <v>101</v>
      </c>
      <c r="B158" s="3">
        <v>208</v>
      </c>
      <c r="C158" s="3">
        <v>242</v>
      </c>
      <c r="D158" s="3">
        <v>223</v>
      </c>
      <c r="E158" s="3">
        <v>196</v>
      </c>
      <c r="F158" s="3">
        <v>117</v>
      </c>
      <c r="G158" s="3">
        <v>110</v>
      </c>
      <c r="H158" s="3">
        <v>98</v>
      </c>
      <c r="I158" s="3">
        <v>146</v>
      </c>
    </row>
    <row r="159" spans="1:9" x14ac:dyDescent="0.25">
      <c r="A159" s="2" t="s">
        <v>102</v>
      </c>
      <c r="B159" s="3">
        <f>216+20+37</f>
        <v>273</v>
      </c>
      <c r="C159" s="3">
        <v>234</v>
      </c>
      <c r="D159" s="3">
        <v>173</v>
      </c>
      <c r="E159" s="3">
        <v>240</v>
      </c>
      <c r="F159" s="3">
        <v>233</v>
      </c>
      <c r="G159" s="3">
        <v>139</v>
      </c>
      <c r="H159" s="3">
        <v>153</v>
      </c>
      <c r="I159" s="3">
        <v>197</v>
      </c>
    </row>
    <row r="160" spans="1:9" x14ac:dyDescent="0.25">
      <c r="A160" s="2" t="s">
        <v>103</v>
      </c>
      <c r="B160" s="3">
        <v>69</v>
      </c>
      <c r="C160" s="3">
        <v>44</v>
      </c>
      <c r="D160" s="3">
        <v>51</v>
      </c>
      <c r="E160" s="3">
        <v>76</v>
      </c>
      <c r="F160" s="3">
        <v>49</v>
      </c>
      <c r="G160" s="3">
        <v>28</v>
      </c>
      <c r="H160" s="3">
        <v>94</v>
      </c>
      <c r="I160" s="3">
        <v>78</v>
      </c>
    </row>
    <row r="161" spans="1:9" x14ac:dyDescent="0.25">
      <c r="A161" s="2" t="s">
        <v>119</v>
      </c>
      <c r="B161" s="3">
        <v>15</v>
      </c>
      <c r="C161" s="3">
        <v>62</v>
      </c>
      <c r="D161" s="3">
        <v>59</v>
      </c>
      <c r="E161" s="3">
        <v>49</v>
      </c>
      <c r="F161" s="3">
        <v>47</v>
      </c>
      <c r="G161" s="3">
        <v>41</v>
      </c>
      <c r="H161" s="3">
        <v>54</v>
      </c>
      <c r="I161" s="3">
        <v>56</v>
      </c>
    </row>
    <row r="162" spans="1:9" x14ac:dyDescent="0.25">
      <c r="A162" s="2" t="s">
        <v>108</v>
      </c>
      <c r="B162" s="3">
        <v>225</v>
      </c>
      <c r="C162" s="3">
        <v>258</v>
      </c>
      <c r="D162" s="3">
        <v>278</v>
      </c>
      <c r="E162" s="3">
        <v>286</v>
      </c>
      <c r="F162" s="3">
        <v>278</v>
      </c>
      <c r="G162" s="3">
        <v>438</v>
      </c>
      <c r="H162" s="3">
        <v>278</v>
      </c>
      <c r="I162" s="3">
        <v>222</v>
      </c>
    </row>
    <row r="163" spans="1:9" x14ac:dyDescent="0.25">
      <c r="A163" s="4" t="s">
        <v>120</v>
      </c>
      <c r="B163" s="5">
        <f t="shared" ref="B163:I163" si="56">+SUM(B158:B162)</f>
        <v>790</v>
      </c>
      <c r="C163" s="5">
        <f t="shared" si="56"/>
        <v>840</v>
      </c>
      <c r="D163" s="5">
        <f t="shared" si="56"/>
        <v>784</v>
      </c>
      <c r="E163" s="5">
        <f t="shared" si="56"/>
        <v>847</v>
      </c>
      <c r="F163" s="5">
        <f t="shared" si="56"/>
        <v>724</v>
      </c>
      <c r="G163" s="5">
        <f t="shared" si="56"/>
        <v>756</v>
      </c>
      <c r="H163" s="5">
        <f t="shared" si="56"/>
        <v>677</v>
      </c>
      <c r="I163" s="5">
        <f t="shared" si="56"/>
        <v>699</v>
      </c>
    </row>
    <row r="164" spans="1:9" x14ac:dyDescent="0.25">
      <c r="A164" s="2" t="s">
        <v>105</v>
      </c>
      <c r="B164" s="3">
        <v>69</v>
      </c>
      <c r="C164" s="3">
        <v>39</v>
      </c>
      <c r="D164" s="3">
        <v>30</v>
      </c>
      <c r="E164" s="3">
        <v>22</v>
      </c>
      <c r="F164" s="3">
        <v>18</v>
      </c>
      <c r="G164" s="3">
        <v>12</v>
      </c>
      <c r="H164" s="3">
        <v>7</v>
      </c>
      <c r="I164" s="3">
        <v>9</v>
      </c>
    </row>
    <row r="165" spans="1:9" x14ac:dyDescent="0.25">
      <c r="A165" s="2" t="s">
        <v>109</v>
      </c>
      <c r="B165" s="3">
        <f t="shared" ref="B165:H165" si="57">-(SUM(B163:B164)+B83)</f>
        <v>104</v>
      </c>
      <c r="C165" s="3">
        <f t="shared" si="57"/>
        <v>264</v>
      </c>
      <c r="D165" s="3">
        <f t="shared" si="57"/>
        <v>291</v>
      </c>
      <c r="E165" s="3">
        <f t="shared" si="57"/>
        <v>159</v>
      </c>
      <c r="F165" s="3">
        <f t="shared" si="57"/>
        <v>377</v>
      </c>
      <c r="G165" s="3">
        <f t="shared" si="57"/>
        <v>318</v>
      </c>
      <c r="H165" s="3">
        <f t="shared" si="57"/>
        <v>11</v>
      </c>
      <c r="I165" s="3">
        <f>-(SUM(I163:I164)+I83)</f>
        <v>50</v>
      </c>
    </row>
    <row r="166" spans="1:9" ht="15.75" thickBot="1" x14ac:dyDescent="0.3">
      <c r="A166" s="6" t="s">
        <v>124</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75" thickTop="1" x14ac:dyDescent="0.25">
      <c r="A167" s="12" t="s">
        <v>112</v>
      </c>
      <c r="B167" s="13">
        <f t="shared" ref="B167:H167" si="59">+B166+B83</f>
        <v>0</v>
      </c>
      <c r="C167" s="13">
        <f t="shared" si="59"/>
        <v>0</v>
      </c>
      <c r="D167" s="13">
        <f t="shared" si="59"/>
        <v>0</v>
      </c>
      <c r="E167" s="13">
        <f t="shared" si="59"/>
        <v>0</v>
      </c>
      <c r="F167" s="13">
        <f t="shared" si="59"/>
        <v>0</v>
      </c>
      <c r="G167" s="13">
        <f t="shared" si="59"/>
        <v>0</v>
      </c>
      <c r="H167" s="13">
        <f t="shared" si="59"/>
        <v>0</v>
      </c>
      <c r="I167" s="13">
        <f>+I166+I83</f>
        <v>0</v>
      </c>
    </row>
    <row r="168" spans="1:9" x14ac:dyDescent="0.25">
      <c r="A168" s="1" t="s">
        <v>125</v>
      </c>
    </row>
    <row r="169" spans="1:9" x14ac:dyDescent="0.25">
      <c r="A169" s="2" t="s">
        <v>101</v>
      </c>
      <c r="B169" s="3">
        <v>121</v>
      </c>
      <c r="C169" s="3">
        <v>133</v>
      </c>
      <c r="D169" s="3">
        <v>140</v>
      </c>
      <c r="E169" s="3">
        <v>160</v>
      </c>
      <c r="F169" s="3">
        <v>149</v>
      </c>
      <c r="G169" s="3">
        <v>148</v>
      </c>
      <c r="H169" s="3">
        <v>130</v>
      </c>
      <c r="I169" s="3">
        <v>124</v>
      </c>
    </row>
    <row r="170" spans="1:9" x14ac:dyDescent="0.25">
      <c r="A170" s="2" t="s">
        <v>102</v>
      </c>
      <c r="B170" s="3">
        <f>75+12+27</f>
        <v>114</v>
      </c>
      <c r="C170" s="3">
        <f>72+12+25</f>
        <v>109</v>
      </c>
      <c r="D170" s="3">
        <v>106</v>
      </c>
      <c r="E170" s="3">
        <v>116</v>
      </c>
      <c r="F170" s="3">
        <v>111</v>
      </c>
      <c r="G170" s="3">
        <v>132</v>
      </c>
      <c r="H170" s="3">
        <v>136</v>
      </c>
      <c r="I170" s="3">
        <v>134</v>
      </c>
    </row>
    <row r="171" spans="1:9" x14ac:dyDescent="0.25">
      <c r="A171" s="2" t="s">
        <v>103</v>
      </c>
      <c r="B171" s="3">
        <v>46</v>
      </c>
      <c r="C171" s="3">
        <v>48</v>
      </c>
      <c r="D171" s="3">
        <v>54</v>
      </c>
      <c r="E171" s="3">
        <v>56</v>
      </c>
      <c r="F171" s="3">
        <v>50</v>
      </c>
      <c r="G171" s="3">
        <v>44</v>
      </c>
      <c r="H171" s="3">
        <v>46</v>
      </c>
      <c r="I171" s="3">
        <v>41</v>
      </c>
    </row>
    <row r="172" spans="1:9" x14ac:dyDescent="0.25">
      <c r="A172" s="2" t="s">
        <v>107</v>
      </c>
      <c r="B172" s="3">
        <v>22</v>
      </c>
      <c r="C172" s="3">
        <v>18</v>
      </c>
      <c r="D172" s="3">
        <v>54</v>
      </c>
      <c r="E172" s="3">
        <v>55</v>
      </c>
      <c r="F172" s="3">
        <v>53</v>
      </c>
      <c r="G172" s="3">
        <v>46</v>
      </c>
      <c r="H172" s="3">
        <v>43</v>
      </c>
      <c r="I172" s="3">
        <v>42</v>
      </c>
    </row>
    <row r="173" spans="1:9" x14ac:dyDescent="0.25">
      <c r="A173" s="2" t="s">
        <v>108</v>
      </c>
      <c r="B173" s="3">
        <v>210</v>
      </c>
      <c r="C173" s="3">
        <v>230</v>
      </c>
      <c r="D173" s="3">
        <v>233</v>
      </c>
      <c r="E173" s="3">
        <v>217</v>
      </c>
      <c r="F173" s="3">
        <v>195</v>
      </c>
      <c r="G173" s="3">
        <v>214</v>
      </c>
      <c r="H173" s="3">
        <v>222</v>
      </c>
      <c r="I173" s="3">
        <v>220</v>
      </c>
    </row>
    <row r="174" spans="1:9" x14ac:dyDescent="0.25">
      <c r="A174" s="4" t="s">
        <v>120</v>
      </c>
      <c r="B174" s="5">
        <f t="shared" ref="B174:I174" si="60">+SUM(B169:B173)</f>
        <v>513</v>
      </c>
      <c r="C174" s="5">
        <f t="shared" si="60"/>
        <v>538</v>
      </c>
      <c r="D174" s="5">
        <f t="shared" si="60"/>
        <v>587</v>
      </c>
      <c r="E174" s="5">
        <f t="shared" si="60"/>
        <v>604</v>
      </c>
      <c r="F174" s="5">
        <f t="shared" si="60"/>
        <v>558</v>
      </c>
      <c r="G174" s="5">
        <f t="shared" si="60"/>
        <v>584</v>
      </c>
      <c r="H174" s="5">
        <f t="shared" si="60"/>
        <v>577</v>
      </c>
      <c r="I174" s="5">
        <f t="shared" si="60"/>
        <v>561</v>
      </c>
    </row>
    <row r="175" spans="1:9" x14ac:dyDescent="0.25">
      <c r="A175" s="2" t="s">
        <v>105</v>
      </c>
      <c r="B175" s="3">
        <v>18</v>
      </c>
      <c r="C175" s="3">
        <v>27</v>
      </c>
      <c r="D175" s="3">
        <v>28</v>
      </c>
      <c r="E175" s="3">
        <v>33</v>
      </c>
      <c r="F175" s="3">
        <v>31</v>
      </c>
      <c r="G175" s="3">
        <v>25</v>
      </c>
      <c r="H175" s="3">
        <v>26</v>
      </c>
      <c r="I175" s="3">
        <v>22</v>
      </c>
    </row>
    <row r="176" spans="1:9" x14ac:dyDescent="0.25">
      <c r="A176" s="2" t="s">
        <v>109</v>
      </c>
      <c r="B176" s="3">
        <v>75</v>
      </c>
      <c r="C176" s="3">
        <v>84</v>
      </c>
      <c r="D176" s="3">
        <v>91</v>
      </c>
      <c r="E176" s="3">
        <v>110</v>
      </c>
      <c r="F176" s="3">
        <v>116</v>
      </c>
      <c r="G176" s="3">
        <v>112</v>
      </c>
      <c r="H176" s="3">
        <v>141</v>
      </c>
      <c r="I176" s="3">
        <v>134</v>
      </c>
    </row>
    <row r="177" spans="1:9" ht="15.75" thickBot="1" x14ac:dyDescent="0.3">
      <c r="A177" s="6" t="s">
        <v>126</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75" thickTop="1" x14ac:dyDescent="0.25">
      <c r="A178" s="12" t="s">
        <v>112</v>
      </c>
      <c r="B178" s="13">
        <f t="shared" ref="B178:H178" si="62">+B177-B66</f>
        <v>0</v>
      </c>
      <c r="C178" s="13">
        <f t="shared" si="62"/>
        <v>0</v>
      </c>
      <c r="D178" s="13">
        <f t="shared" si="62"/>
        <v>0</v>
      </c>
      <c r="E178" s="13">
        <f t="shared" si="62"/>
        <v>0</v>
      </c>
      <c r="F178" s="13">
        <f t="shared" si="62"/>
        <v>0</v>
      </c>
      <c r="G178" s="13">
        <f t="shared" si="62"/>
        <v>0</v>
      </c>
      <c r="H178" s="13">
        <f t="shared" si="62"/>
        <v>0</v>
      </c>
      <c r="I178" s="13">
        <f>+I177-I66</f>
        <v>0</v>
      </c>
    </row>
    <row r="179" spans="1:9" x14ac:dyDescent="0.25">
      <c r="A179" s="14" t="s">
        <v>127</v>
      </c>
      <c r="B179" s="14"/>
      <c r="C179" s="14"/>
      <c r="D179" s="14"/>
      <c r="E179" s="14"/>
      <c r="F179" s="14"/>
      <c r="G179" s="14"/>
      <c r="H179" s="14"/>
      <c r="I179" s="14"/>
    </row>
    <row r="180" spans="1:9" x14ac:dyDescent="0.25">
      <c r="A180" s="28" t="s">
        <v>128</v>
      </c>
    </row>
    <row r="181" spans="1:9" x14ac:dyDescent="0.25">
      <c r="A181" s="33" t="s">
        <v>101</v>
      </c>
      <c r="B181" s="34">
        <v>0.12</v>
      </c>
      <c r="C181" s="34">
        <v>7.0000000000000007E-2</v>
      </c>
      <c r="D181" s="34">
        <v>0.03</v>
      </c>
      <c r="E181" s="34">
        <v>-0.02</v>
      </c>
      <c r="F181" s="34">
        <v>7.0000000000000007E-2</v>
      </c>
      <c r="G181" s="34">
        <v>-0.09</v>
      </c>
      <c r="H181" s="34">
        <v>0.19</v>
      </c>
      <c r="I181" s="34">
        <v>7.0000000000000007E-2</v>
      </c>
    </row>
    <row r="182" spans="1:9" x14ac:dyDescent="0.25">
      <c r="A182" s="31" t="s">
        <v>114</v>
      </c>
      <c r="B182" s="30">
        <v>0.14000000000000001</v>
      </c>
      <c r="C182" s="30">
        <v>0.09</v>
      </c>
      <c r="D182" s="30">
        <v>0.04</v>
      </c>
      <c r="E182" s="30">
        <v>-0.04</v>
      </c>
      <c r="F182" s="30">
        <v>0.08</v>
      </c>
      <c r="G182" s="30">
        <v>-7.0000000000000007E-2</v>
      </c>
      <c r="H182" s="30">
        <v>0.25</v>
      </c>
      <c r="I182" s="30">
        <v>0.05</v>
      </c>
    </row>
    <row r="183" spans="1:9" x14ac:dyDescent="0.25">
      <c r="A183" s="31" t="s">
        <v>115</v>
      </c>
      <c r="B183" s="30">
        <v>0.12</v>
      </c>
      <c r="C183" s="30">
        <v>0.08</v>
      </c>
      <c r="D183" s="30">
        <v>0.03</v>
      </c>
      <c r="E183" s="30">
        <v>0.01</v>
      </c>
      <c r="F183" s="30">
        <v>7.0000000000000007E-2</v>
      </c>
      <c r="G183" s="30">
        <v>-0.12</v>
      </c>
      <c r="H183" s="30">
        <v>0.08</v>
      </c>
      <c r="I183" s="30">
        <v>0.09</v>
      </c>
    </row>
    <row r="184" spans="1:9" x14ac:dyDescent="0.25">
      <c r="A184" s="31" t="s">
        <v>116</v>
      </c>
      <c r="B184" s="30">
        <v>-0.05</v>
      </c>
      <c r="C184" s="30">
        <v>-0.13</v>
      </c>
      <c r="D184" s="30">
        <v>-0.1</v>
      </c>
      <c r="E184" s="30">
        <v>-0.08</v>
      </c>
      <c r="F184" s="30">
        <v>0</v>
      </c>
      <c r="G184" s="30">
        <v>-0.14000000000000001</v>
      </c>
      <c r="H184" s="30">
        <v>-0.02</v>
      </c>
      <c r="I184" s="30">
        <v>0.25</v>
      </c>
    </row>
    <row r="185" spans="1:9" x14ac:dyDescent="0.25">
      <c r="A185" s="33" t="s">
        <v>102</v>
      </c>
      <c r="B185" s="34"/>
      <c r="C185" s="34"/>
      <c r="D185" s="34">
        <v>0.05</v>
      </c>
      <c r="E185" s="34">
        <v>0.09</v>
      </c>
      <c r="F185" s="34">
        <v>0.11</v>
      </c>
      <c r="G185" s="34">
        <v>-0.01</v>
      </c>
      <c r="H185" s="34">
        <v>0.17</v>
      </c>
      <c r="I185" s="34">
        <v>0.12</v>
      </c>
    </row>
    <row r="186" spans="1:9" x14ac:dyDescent="0.25">
      <c r="A186" s="31" t="s">
        <v>114</v>
      </c>
      <c r="B186" s="30"/>
      <c r="C186" s="30"/>
      <c r="D186" s="30">
        <v>0.03</v>
      </c>
      <c r="E186" s="30">
        <v>0.06</v>
      </c>
      <c r="F186" s="30">
        <v>0.12</v>
      </c>
      <c r="G186" s="30">
        <v>-0.03</v>
      </c>
      <c r="H186" s="30">
        <v>0.13</v>
      </c>
      <c r="I186" s="30">
        <v>0.09</v>
      </c>
    </row>
    <row r="187" spans="1:9" x14ac:dyDescent="0.25">
      <c r="A187" s="31" t="s">
        <v>115</v>
      </c>
      <c r="B187" s="30"/>
      <c r="C187" s="30"/>
      <c r="D187" s="30">
        <v>0.11</v>
      </c>
      <c r="E187" s="30">
        <v>0.16</v>
      </c>
      <c r="F187" s="30">
        <v>0.09</v>
      </c>
      <c r="G187" s="30">
        <v>0.02</v>
      </c>
      <c r="H187" s="30">
        <v>0.25</v>
      </c>
      <c r="I187" s="30">
        <v>0.16</v>
      </c>
    </row>
    <row r="188" spans="1:9" x14ac:dyDescent="0.25">
      <c r="A188" s="31" t="s">
        <v>116</v>
      </c>
      <c r="B188" s="30"/>
      <c r="C188" s="30"/>
      <c r="D188" s="30">
        <v>0.02</v>
      </c>
      <c r="E188" s="30">
        <v>0.06</v>
      </c>
      <c r="F188" s="30">
        <v>0.05</v>
      </c>
      <c r="G188" s="30">
        <v>-0.03</v>
      </c>
      <c r="H188" s="30">
        <v>0.19</v>
      </c>
      <c r="I188" s="30">
        <v>0.17</v>
      </c>
    </row>
    <row r="189" spans="1:9" x14ac:dyDescent="0.25">
      <c r="A189" s="33" t="s">
        <v>103</v>
      </c>
      <c r="B189" s="34">
        <v>0.19</v>
      </c>
      <c r="C189" s="34">
        <v>0.27</v>
      </c>
      <c r="D189" s="34">
        <v>0.17</v>
      </c>
      <c r="E189" s="34">
        <v>0.18</v>
      </c>
      <c r="F189" s="34">
        <v>0.24</v>
      </c>
      <c r="G189" s="34">
        <v>0.11</v>
      </c>
      <c r="H189" s="34">
        <v>0.19</v>
      </c>
      <c r="I189" s="34">
        <v>-0.13</v>
      </c>
    </row>
    <row r="190" spans="1:9" x14ac:dyDescent="0.25">
      <c r="A190" s="31" t="s">
        <v>114</v>
      </c>
      <c r="B190" s="30">
        <v>0.28000000000000003</v>
      </c>
      <c r="C190" s="30">
        <v>0.33</v>
      </c>
      <c r="D190" s="30">
        <v>0.18</v>
      </c>
      <c r="E190" s="30">
        <v>0.16</v>
      </c>
      <c r="F190" s="30">
        <v>0.25</v>
      </c>
      <c r="G190" s="30">
        <v>0.12</v>
      </c>
      <c r="H190" s="30">
        <v>0.19</v>
      </c>
      <c r="I190" s="30">
        <v>-0.1</v>
      </c>
    </row>
    <row r="191" spans="1:9" x14ac:dyDescent="0.25">
      <c r="A191" s="31" t="s">
        <v>115</v>
      </c>
      <c r="B191" s="30">
        <v>7.0000000000000007E-2</v>
      </c>
      <c r="C191" s="30">
        <v>0.17</v>
      </c>
      <c r="D191" s="30">
        <v>0.18</v>
      </c>
      <c r="E191" s="30">
        <v>0.23</v>
      </c>
      <c r="F191" s="30">
        <v>0.23</v>
      </c>
      <c r="G191" s="30">
        <v>0.08</v>
      </c>
      <c r="H191" s="30">
        <v>0.19</v>
      </c>
      <c r="I191" s="30">
        <v>-0.21</v>
      </c>
    </row>
    <row r="192" spans="1:9" x14ac:dyDescent="0.25">
      <c r="A192" s="31" t="s">
        <v>116</v>
      </c>
      <c r="B192" s="30">
        <v>0.01</v>
      </c>
      <c r="C192" s="30">
        <v>7.0000000000000007E-2</v>
      </c>
      <c r="D192" s="30">
        <v>0.03</v>
      </c>
      <c r="E192" s="30">
        <v>-0.01</v>
      </c>
      <c r="F192" s="30">
        <v>0.08</v>
      </c>
      <c r="G192" s="30">
        <v>0.11</v>
      </c>
      <c r="H192" s="30">
        <v>0.26</v>
      </c>
      <c r="I192" s="30">
        <v>-0.06</v>
      </c>
    </row>
    <row r="193" spans="1:9" x14ac:dyDescent="0.25">
      <c r="A193" s="54" t="s">
        <v>146</v>
      </c>
      <c r="B193" s="55">
        <v>0.21</v>
      </c>
      <c r="C193" s="55">
        <v>0.14000000000000001</v>
      </c>
      <c r="D193" s="55"/>
      <c r="E193" s="30"/>
      <c r="F193" s="30"/>
      <c r="G193" s="30"/>
      <c r="H193" s="30"/>
      <c r="I193" s="30"/>
    </row>
    <row r="194" spans="1:9" x14ac:dyDescent="0.25">
      <c r="A194" s="56" t="s">
        <v>114</v>
      </c>
      <c r="B194" s="55">
        <v>0.25</v>
      </c>
      <c r="C194" s="55">
        <v>0.14000000000000001</v>
      </c>
      <c r="D194" s="55"/>
      <c r="E194" s="30"/>
      <c r="F194" s="30"/>
      <c r="G194" s="30"/>
      <c r="H194" s="30"/>
      <c r="I194" s="30"/>
    </row>
    <row r="195" spans="1:9" x14ac:dyDescent="0.25">
      <c r="A195" s="56" t="s">
        <v>115</v>
      </c>
      <c r="B195" s="55">
        <v>0.14000000000000001</v>
      </c>
      <c r="C195" s="55">
        <v>0.16</v>
      </c>
      <c r="D195" s="55"/>
      <c r="E195" s="30"/>
      <c r="F195" s="30"/>
      <c r="G195" s="30"/>
      <c r="H195" s="30"/>
      <c r="I195" s="30"/>
    </row>
    <row r="196" spans="1:9" x14ac:dyDescent="0.25">
      <c r="A196" s="56" t="s">
        <v>116</v>
      </c>
      <c r="B196" s="55">
        <v>0.15</v>
      </c>
      <c r="C196" s="55">
        <v>0.08</v>
      </c>
      <c r="D196" s="55"/>
      <c r="E196" s="30"/>
      <c r="F196" s="30"/>
      <c r="G196" s="30"/>
      <c r="H196" s="30"/>
      <c r="I196" s="30"/>
    </row>
    <row r="197" spans="1:9" x14ac:dyDescent="0.25">
      <c r="A197" s="54" t="s">
        <v>147</v>
      </c>
      <c r="B197" s="55">
        <v>0.15</v>
      </c>
      <c r="C197" s="55">
        <v>0.17</v>
      </c>
      <c r="D197" s="55"/>
      <c r="E197" s="30"/>
      <c r="F197" s="30"/>
      <c r="G197" s="30"/>
      <c r="H197" s="30"/>
      <c r="I197" s="30"/>
    </row>
    <row r="198" spans="1:9" x14ac:dyDescent="0.25">
      <c r="A198" s="56" t="s">
        <v>114</v>
      </c>
      <c r="B198" s="55">
        <v>0.22</v>
      </c>
      <c r="C198" s="55">
        <v>0.23</v>
      </c>
      <c r="D198" s="55"/>
      <c r="E198" s="30"/>
      <c r="F198" s="30"/>
      <c r="G198" s="30"/>
      <c r="H198" s="30"/>
      <c r="I198" s="30"/>
    </row>
    <row r="199" spans="1:9" x14ac:dyDescent="0.25">
      <c r="A199" s="56" t="s">
        <v>115</v>
      </c>
      <c r="B199" s="55">
        <v>0.05</v>
      </c>
      <c r="C199" s="55">
        <v>0.09</v>
      </c>
      <c r="D199" s="55"/>
      <c r="E199" s="30"/>
      <c r="F199" s="30"/>
      <c r="G199" s="30"/>
      <c r="H199" s="30"/>
      <c r="I199" s="30"/>
    </row>
    <row r="200" spans="1:9" x14ac:dyDescent="0.25">
      <c r="A200" s="56" t="s">
        <v>116</v>
      </c>
      <c r="B200" s="55">
        <v>0.14000000000000001</v>
      </c>
      <c r="C200" s="55">
        <v>7.0000000000000007E-2</v>
      </c>
      <c r="D200" s="55"/>
      <c r="E200" s="30"/>
      <c r="F200" s="30"/>
      <c r="G200" s="30"/>
      <c r="H200" s="30"/>
      <c r="I200" s="30"/>
    </row>
    <row r="201" spans="1:9" x14ac:dyDescent="0.25">
      <c r="A201" s="54" t="s">
        <v>148</v>
      </c>
      <c r="B201" s="55">
        <v>0.08</v>
      </c>
      <c r="C201" s="55">
        <v>0.13</v>
      </c>
      <c r="D201" s="55"/>
      <c r="E201" s="30"/>
      <c r="F201" s="30"/>
      <c r="G201" s="30"/>
      <c r="H201" s="30"/>
      <c r="I201" s="30"/>
    </row>
    <row r="202" spans="1:9" x14ac:dyDescent="0.25">
      <c r="A202" s="56" t="s">
        <v>114</v>
      </c>
      <c r="B202" s="55">
        <v>0.09</v>
      </c>
      <c r="C202" s="55">
        <v>0.14000000000000001</v>
      </c>
      <c r="D202" s="55"/>
      <c r="E202" s="30"/>
      <c r="F202" s="30"/>
      <c r="G202" s="30"/>
      <c r="H202" s="30"/>
      <c r="I202" s="30"/>
    </row>
    <row r="203" spans="1:9" x14ac:dyDescent="0.25">
      <c r="A203" s="56" t="s">
        <v>115</v>
      </c>
      <c r="B203" s="55">
        <v>0.05</v>
      </c>
      <c r="C203" s="55">
        <v>0.11</v>
      </c>
      <c r="D203" s="55"/>
      <c r="E203" s="30"/>
      <c r="F203" s="30"/>
      <c r="G203" s="30"/>
      <c r="H203" s="30"/>
      <c r="I203" s="30"/>
    </row>
    <row r="204" spans="1:9" x14ac:dyDescent="0.25">
      <c r="A204" s="56" t="s">
        <v>116</v>
      </c>
      <c r="B204" s="55">
        <v>0.05</v>
      </c>
      <c r="C204" s="55">
        <v>0.11</v>
      </c>
      <c r="D204" s="55"/>
      <c r="E204" s="30"/>
      <c r="F204" s="30"/>
      <c r="G204" s="30"/>
      <c r="H204" s="30"/>
      <c r="I204" s="30"/>
    </row>
    <row r="205" spans="1:9" x14ac:dyDescent="0.25">
      <c r="A205" s="33" t="s">
        <v>107</v>
      </c>
      <c r="B205" s="34">
        <v>0.09</v>
      </c>
      <c r="C205" s="34">
        <v>0.22</v>
      </c>
      <c r="D205" s="34">
        <v>7.0000000000000007E-2</v>
      </c>
      <c r="E205" s="34">
        <v>0.1</v>
      </c>
      <c r="F205" s="34">
        <v>0.13</v>
      </c>
      <c r="G205" s="34">
        <v>0.01</v>
      </c>
      <c r="H205" s="34">
        <v>0.08</v>
      </c>
      <c r="I205" s="34">
        <v>0.16</v>
      </c>
    </row>
    <row r="206" spans="1:9" x14ac:dyDescent="0.25">
      <c r="A206" s="31" t="s">
        <v>114</v>
      </c>
      <c r="B206" s="30">
        <v>0.23</v>
      </c>
      <c r="C206" s="30">
        <v>0.34</v>
      </c>
      <c r="D206" s="30">
        <v>7.0000000000000007E-2</v>
      </c>
      <c r="E206" s="30">
        <v>0.09</v>
      </c>
      <c r="F206" s="30">
        <v>0.12</v>
      </c>
      <c r="G206" s="30">
        <v>0</v>
      </c>
      <c r="H206" s="30">
        <v>0.08</v>
      </c>
      <c r="I206" s="30">
        <v>0.17</v>
      </c>
    </row>
    <row r="207" spans="1:9" x14ac:dyDescent="0.25">
      <c r="A207" s="31" t="s">
        <v>115</v>
      </c>
      <c r="B207" s="30">
        <v>-0.08</v>
      </c>
      <c r="C207" s="30">
        <v>0.05</v>
      </c>
      <c r="D207" s="30">
        <v>0.1</v>
      </c>
      <c r="E207" s="30">
        <v>0.15</v>
      </c>
      <c r="F207" s="30">
        <v>0.15</v>
      </c>
      <c r="G207" s="30">
        <v>0.03</v>
      </c>
      <c r="H207" s="30">
        <v>0.1</v>
      </c>
      <c r="I207" s="30">
        <v>0.12</v>
      </c>
    </row>
    <row r="208" spans="1:9" x14ac:dyDescent="0.25">
      <c r="A208" s="31" t="s">
        <v>116</v>
      </c>
      <c r="B208" s="30">
        <v>-0.06</v>
      </c>
      <c r="C208" s="30">
        <v>0.03</v>
      </c>
      <c r="D208" s="30">
        <v>-0.06</v>
      </c>
      <c r="E208" s="30">
        <v>-0.08</v>
      </c>
      <c r="F208" s="30">
        <v>0.08</v>
      </c>
      <c r="G208" s="30">
        <v>-0.04</v>
      </c>
      <c r="H208" s="30">
        <v>-0.09</v>
      </c>
      <c r="I208" s="30">
        <v>0.28000000000000003</v>
      </c>
    </row>
    <row r="209" spans="1:9" x14ac:dyDescent="0.25">
      <c r="A209" s="33" t="s">
        <v>108</v>
      </c>
      <c r="B209" s="34">
        <v>-0.02</v>
      </c>
      <c r="C209" s="34">
        <v>-0.3</v>
      </c>
      <c r="D209" s="34">
        <v>0.02</v>
      </c>
      <c r="E209" s="34">
        <v>0.12</v>
      </c>
      <c r="F209" s="34">
        <v>-0.53</v>
      </c>
      <c r="G209" s="34">
        <v>-0.26</v>
      </c>
      <c r="H209" s="34">
        <v>-0.17</v>
      </c>
      <c r="I209" s="34">
        <v>3.02</v>
      </c>
    </row>
    <row r="210" spans="1:9" x14ac:dyDescent="0.25">
      <c r="A210" s="35" t="s">
        <v>104</v>
      </c>
      <c r="B210" s="37">
        <v>0.14000000000000001</v>
      </c>
      <c r="C210" s="37">
        <v>0.13</v>
      </c>
      <c r="D210" s="37">
        <v>0.08</v>
      </c>
      <c r="E210" s="37">
        <v>0.05</v>
      </c>
      <c r="F210" s="37">
        <v>0.11</v>
      </c>
      <c r="G210" s="37">
        <v>-0.02</v>
      </c>
      <c r="H210" s="37">
        <v>0.17</v>
      </c>
      <c r="I210" s="37">
        <v>0.06</v>
      </c>
    </row>
    <row r="211" spans="1:9" x14ac:dyDescent="0.25">
      <c r="A211" s="33" t="s">
        <v>105</v>
      </c>
      <c r="B211" s="34">
        <v>0.21</v>
      </c>
      <c r="C211" s="34">
        <v>0.02</v>
      </c>
      <c r="D211" s="34">
        <v>0.06</v>
      </c>
      <c r="E211" s="34">
        <v>-0.11</v>
      </c>
      <c r="F211" s="34">
        <v>-0.03</v>
      </c>
      <c r="G211" s="34">
        <v>-0.01</v>
      </c>
      <c r="H211" s="34">
        <v>0.16</v>
      </c>
      <c r="I211" s="34">
        <v>7.0000000000000007E-2</v>
      </c>
    </row>
    <row r="212" spans="1:9" x14ac:dyDescent="0.25">
      <c r="A212" s="31" t="s">
        <v>114</v>
      </c>
      <c r="B212" s="30"/>
      <c r="C212" s="30"/>
      <c r="D212" s="30"/>
      <c r="E212" s="30"/>
      <c r="F212" s="30"/>
      <c r="G212" s="30">
        <v>0.01</v>
      </c>
      <c r="H212" s="30">
        <v>0.17</v>
      </c>
      <c r="I212" s="30">
        <v>0.06</v>
      </c>
    </row>
    <row r="213" spans="1:9" x14ac:dyDescent="0.25">
      <c r="A213" s="31" t="s">
        <v>115</v>
      </c>
      <c r="B213" s="30"/>
      <c r="C213" s="30"/>
      <c r="D213" s="30"/>
      <c r="E213" s="30"/>
      <c r="F213" s="30"/>
      <c r="G213" s="30">
        <v>-0.22</v>
      </c>
      <c r="H213" s="30">
        <v>0.13</v>
      </c>
      <c r="I213" s="30">
        <v>-0.03</v>
      </c>
    </row>
    <row r="214" spans="1:9" x14ac:dyDescent="0.25">
      <c r="A214" s="31" t="s">
        <v>116</v>
      </c>
      <c r="B214" s="30"/>
      <c r="C214" s="30"/>
      <c r="D214" s="30"/>
      <c r="E214" s="30"/>
      <c r="F214" s="30"/>
      <c r="G214" s="30">
        <v>0.08</v>
      </c>
      <c r="H214" s="30">
        <v>0.14000000000000001</v>
      </c>
      <c r="I214" s="30">
        <v>-0.16</v>
      </c>
    </row>
    <row r="215" spans="1:9" x14ac:dyDescent="0.25">
      <c r="A215" s="31" t="s">
        <v>122</v>
      </c>
      <c r="B215" s="30"/>
      <c r="C215" s="30"/>
      <c r="D215" s="30"/>
      <c r="E215" s="30"/>
      <c r="F215" s="30"/>
      <c r="G215" s="30">
        <v>-0.14000000000000001</v>
      </c>
      <c r="H215" s="30">
        <v>-0.01</v>
      </c>
      <c r="I215" s="30">
        <v>0.42</v>
      </c>
    </row>
    <row r="216" spans="1:9" x14ac:dyDescent="0.25">
      <c r="A216" s="29" t="s">
        <v>109</v>
      </c>
      <c r="B216" s="30">
        <v>0</v>
      </c>
      <c r="C216" s="30">
        <v>0</v>
      </c>
      <c r="D216" s="30">
        <v>0</v>
      </c>
      <c r="E216" s="30">
        <v>0</v>
      </c>
      <c r="F216" s="30">
        <v>0</v>
      </c>
      <c r="G216" s="30">
        <v>0</v>
      </c>
      <c r="H216" s="30">
        <v>0</v>
      </c>
      <c r="I216" s="30">
        <v>0</v>
      </c>
    </row>
    <row r="217" spans="1:9" ht="15.75" thickBot="1" x14ac:dyDescent="0.3">
      <c r="A217" s="32" t="s">
        <v>106</v>
      </c>
      <c r="B217" s="36">
        <v>0.14000000000000001</v>
      </c>
      <c r="C217" s="36">
        <v>0.12</v>
      </c>
      <c r="D217" s="36">
        <v>0.08</v>
      </c>
      <c r="E217" s="36">
        <v>0.04</v>
      </c>
      <c r="F217" s="36">
        <v>0.11</v>
      </c>
      <c r="G217" s="36">
        <v>-0.02</v>
      </c>
      <c r="H217" s="57">
        <v>0.17</v>
      </c>
      <c r="I217" s="36">
        <v>0.06</v>
      </c>
    </row>
    <row r="218" spans="1:9" ht="15.75" thickTop="1" x14ac:dyDescent="0.25"/>
    <row r="220" spans="1:9" x14ac:dyDescent="0.25">
      <c r="A220" s="28" t="s">
        <v>149</v>
      </c>
    </row>
    <row r="221" spans="1:9" x14ac:dyDescent="0.25">
      <c r="A221" s="33" t="s">
        <v>101</v>
      </c>
      <c r="B221" s="34">
        <v>0.12</v>
      </c>
      <c r="C221" s="34">
        <v>7.0000000000000007E-2</v>
      </c>
      <c r="D221" s="34">
        <v>0.03</v>
      </c>
      <c r="E221" s="34">
        <v>-0.02</v>
      </c>
      <c r="F221" s="34">
        <v>7.0000000000000007E-2</v>
      </c>
      <c r="G221" s="34">
        <v>-0.09</v>
      </c>
      <c r="H221" s="34">
        <v>0.19</v>
      </c>
      <c r="I221" s="34">
        <v>7.0000000000000007E-2</v>
      </c>
    </row>
    <row r="222" spans="1:9" x14ac:dyDescent="0.25">
      <c r="A222" s="31" t="s">
        <v>114</v>
      </c>
      <c r="B222" s="30">
        <v>0.14000000000000001</v>
      </c>
      <c r="C222" s="30">
        <v>0.09</v>
      </c>
      <c r="D222" s="30">
        <v>0.04</v>
      </c>
      <c r="E222" s="30">
        <v>-0.04</v>
      </c>
      <c r="F222" s="30">
        <v>0.08</v>
      </c>
      <c r="G222" s="30">
        <v>-7.0000000000000007E-2</v>
      </c>
      <c r="H222" s="30">
        <v>0.25</v>
      </c>
      <c r="I222" s="30">
        <v>0.05</v>
      </c>
    </row>
    <row r="223" spans="1:9" x14ac:dyDescent="0.25">
      <c r="A223" s="31" t="s">
        <v>115</v>
      </c>
      <c r="B223" s="30">
        <v>0.12</v>
      </c>
      <c r="C223" s="30">
        <v>0.08</v>
      </c>
      <c r="D223" s="30">
        <v>0.03</v>
      </c>
      <c r="E223" s="30">
        <v>0.01</v>
      </c>
      <c r="F223" s="30">
        <v>7.0000000000000007E-2</v>
      </c>
      <c r="G223" s="30">
        <v>-0.12</v>
      </c>
      <c r="H223" s="30">
        <v>0.08</v>
      </c>
      <c r="I223" s="30">
        <v>0.09</v>
      </c>
    </row>
    <row r="224" spans="1:9" x14ac:dyDescent="0.25">
      <c r="A224" s="31" t="s">
        <v>116</v>
      </c>
      <c r="B224" s="30">
        <v>-0.05</v>
      </c>
      <c r="C224" s="30">
        <v>-0.13</v>
      </c>
      <c r="D224" s="30">
        <v>-0.1</v>
      </c>
      <c r="E224" s="30">
        <v>-0.08</v>
      </c>
      <c r="F224" s="30">
        <v>0</v>
      </c>
      <c r="G224" s="30">
        <v>-0.14000000000000001</v>
      </c>
      <c r="H224" s="30">
        <v>-0.02</v>
      </c>
      <c r="I224" s="30">
        <v>0.25</v>
      </c>
    </row>
    <row r="225" spans="1:9" x14ac:dyDescent="0.25">
      <c r="A225" s="33" t="s">
        <v>102</v>
      </c>
      <c r="B225" s="34"/>
      <c r="C225" s="34"/>
      <c r="D225" s="34">
        <v>0.05</v>
      </c>
      <c r="E225" s="34">
        <v>0.16</v>
      </c>
      <c r="F225" s="34">
        <v>0.06</v>
      </c>
      <c r="G225" s="34">
        <v>-0.05</v>
      </c>
      <c r="H225" s="34">
        <v>0.23</v>
      </c>
      <c r="I225" s="34">
        <v>0.09</v>
      </c>
    </row>
    <row r="226" spans="1:9" x14ac:dyDescent="0.25">
      <c r="A226" s="31" t="s">
        <v>114</v>
      </c>
      <c r="B226" s="30"/>
      <c r="C226" s="30"/>
      <c r="D226" s="30">
        <v>0.03</v>
      </c>
      <c r="E226" s="30">
        <v>0.13</v>
      </c>
      <c r="F226" s="30">
        <v>7.0000000000000007E-2</v>
      </c>
      <c r="G226" s="30">
        <v>-0.06</v>
      </c>
      <c r="H226" s="30">
        <v>0.18</v>
      </c>
      <c r="I226" s="30">
        <v>0.06</v>
      </c>
    </row>
    <row r="227" spans="1:9" x14ac:dyDescent="0.25">
      <c r="A227" s="31" t="s">
        <v>115</v>
      </c>
      <c r="B227" s="30"/>
      <c r="C227" s="30"/>
      <c r="D227" s="30">
        <v>0.11</v>
      </c>
      <c r="E227" s="30">
        <v>0.23</v>
      </c>
      <c r="F227" s="30">
        <v>0.05</v>
      </c>
      <c r="G227" s="30">
        <v>-0.01</v>
      </c>
      <c r="H227" s="30">
        <v>0.31</v>
      </c>
      <c r="I227" s="30">
        <v>0.13</v>
      </c>
    </row>
    <row r="228" spans="1:9" x14ac:dyDescent="0.25">
      <c r="A228" s="31" t="s">
        <v>116</v>
      </c>
      <c r="B228" s="30"/>
      <c r="C228" s="30"/>
      <c r="D228" s="30">
        <v>0.02</v>
      </c>
      <c r="E228" s="30">
        <v>0.11</v>
      </c>
      <c r="F228" s="30">
        <v>0.01</v>
      </c>
      <c r="G228" s="30">
        <v>-7.0000000000000007E-2</v>
      </c>
      <c r="H228" s="30">
        <v>0.22</v>
      </c>
      <c r="I228" s="30">
        <v>0.15</v>
      </c>
    </row>
    <row r="229" spans="1:9" x14ac:dyDescent="0.25">
      <c r="A229" s="33" t="s">
        <v>103</v>
      </c>
      <c r="B229" s="34">
        <v>0.18</v>
      </c>
      <c r="C229" s="34">
        <v>0.23</v>
      </c>
      <c r="D229" s="34">
        <v>0.12</v>
      </c>
      <c r="E229" s="34">
        <v>0.21</v>
      </c>
      <c r="F229" s="34">
        <v>0.21</v>
      </c>
      <c r="G229" s="34">
        <v>0.08</v>
      </c>
      <c r="H229" s="34">
        <v>0.24</v>
      </c>
      <c r="I229" s="34">
        <v>-0.09</v>
      </c>
    </row>
    <row r="230" spans="1:9" x14ac:dyDescent="0.25">
      <c r="A230" s="31" t="s">
        <v>114</v>
      </c>
      <c r="B230" s="30">
        <v>0.26</v>
      </c>
      <c r="C230" s="30">
        <v>0.28999999999999998</v>
      </c>
      <c r="D230" s="30">
        <v>0.12</v>
      </c>
      <c r="E230" s="30">
        <v>0.2</v>
      </c>
      <c r="F230" s="30">
        <v>0.22</v>
      </c>
      <c r="G230" s="30">
        <v>0.09</v>
      </c>
      <c r="H230" s="30">
        <v>0.24</v>
      </c>
      <c r="I230" s="30">
        <v>-0.06</v>
      </c>
    </row>
    <row r="231" spans="1:9" x14ac:dyDescent="0.25">
      <c r="A231" s="31" t="s">
        <v>115</v>
      </c>
      <c r="B231" s="30">
        <v>0.06</v>
      </c>
      <c r="C231" s="30">
        <v>0.14000000000000001</v>
      </c>
      <c r="D231" s="30">
        <v>0.13</v>
      </c>
      <c r="E231" s="30">
        <v>0.27</v>
      </c>
      <c r="F231" s="30">
        <v>0.2</v>
      </c>
      <c r="G231" s="30">
        <v>0.05</v>
      </c>
      <c r="H231" s="30">
        <v>0.24</v>
      </c>
      <c r="I231" s="30">
        <v>-0.17</v>
      </c>
    </row>
    <row r="232" spans="1:9" x14ac:dyDescent="0.25">
      <c r="A232" s="31" t="s">
        <v>116</v>
      </c>
      <c r="B232" s="30">
        <v>0</v>
      </c>
      <c r="C232" s="30">
        <v>0.04</v>
      </c>
      <c r="D232" s="30">
        <v>-0.02</v>
      </c>
      <c r="E232" s="30">
        <v>0.01</v>
      </c>
      <c r="F232" s="30">
        <v>0.06</v>
      </c>
      <c r="G232" s="30">
        <v>7.0000000000000007E-2</v>
      </c>
      <c r="H232" s="30">
        <v>0.32</v>
      </c>
      <c r="I232" s="30">
        <v>-0.01</v>
      </c>
    </row>
    <row r="233" spans="1:9" x14ac:dyDescent="0.25">
      <c r="A233" s="54" t="s">
        <v>146</v>
      </c>
      <c r="B233" s="55">
        <v>0.15</v>
      </c>
      <c r="C233" s="55">
        <v>0.03</v>
      </c>
      <c r="D233" s="55"/>
      <c r="E233" s="30"/>
      <c r="F233" s="30"/>
      <c r="G233" s="30"/>
      <c r="H233" s="30"/>
      <c r="I233" s="30"/>
    </row>
    <row r="234" spans="1:9" x14ac:dyDescent="0.25">
      <c r="A234" s="56" t="s">
        <v>114</v>
      </c>
      <c r="B234" s="55">
        <v>0.17</v>
      </c>
      <c r="C234" s="55">
        <v>0.03</v>
      </c>
      <c r="D234" s="55"/>
      <c r="E234" s="30"/>
      <c r="F234" s="30"/>
      <c r="G234" s="30"/>
      <c r="H234" s="30"/>
      <c r="I234" s="30"/>
    </row>
    <row r="235" spans="1:9" x14ac:dyDescent="0.25">
      <c r="A235" s="56" t="s">
        <v>115</v>
      </c>
      <c r="B235" s="55">
        <v>0.09</v>
      </c>
      <c r="C235" s="55">
        <v>0.05</v>
      </c>
      <c r="D235" s="55"/>
      <c r="E235" s="30"/>
      <c r="F235" s="30"/>
      <c r="G235" s="30"/>
      <c r="H235" s="30"/>
      <c r="I235" s="30"/>
    </row>
    <row r="236" spans="1:9" x14ac:dyDescent="0.25">
      <c r="A236" s="56" t="s">
        <v>116</v>
      </c>
      <c r="B236" s="55">
        <v>0.09</v>
      </c>
      <c r="C236" s="55">
        <v>-0.02</v>
      </c>
      <c r="D236" s="55"/>
      <c r="E236" s="30"/>
      <c r="F236" s="30"/>
      <c r="G236" s="30"/>
      <c r="H236" s="30"/>
      <c r="I236" s="30"/>
    </row>
    <row r="237" spans="1:9" x14ac:dyDescent="0.25">
      <c r="A237" s="54" t="s">
        <v>147</v>
      </c>
      <c r="B237" s="55">
        <v>0.02</v>
      </c>
      <c r="C237" s="55">
        <v>0.01</v>
      </c>
      <c r="D237" s="55"/>
      <c r="E237" s="30"/>
      <c r="F237" s="30"/>
      <c r="G237" s="30"/>
      <c r="H237" s="30"/>
      <c r="I237" s="30"/>
    </row>
    <row r="238" spans="1:9" x14ac:dyDescent="0.25">
      <c r="A238" s="56" t="s">
        <v>114</v>
      </c>
      <c r="B238" s="55">
        <v>0.08</v>
      </c>
      <c r="C238" s="55">
        <v>7.0000000000000007E-2</v>
      </c>
      <c r="D238" s="55"/>
      <c r="E238" s="30"/>
      <c r="F238" s="30"/>
      <c r="G238" s="30"/>
      <c r="H238" s="30"/>
      <c r="I238" s="30"/>
    </row>
    <row r="239" spans="1:9" x14ac:dyDescent="0.25">
      <c r="A239" s="56" t="s">
        <v>115</v>
      </c>
      <c r="B239" s="55">
        <v>-0.06</v>
      </c>
      <c r="C239" s="55">
        <v>-7.0000000000000007E-2</v>
      </c>
      <c r="D239" s="55"/>
      <c r="E239" s="30"/>
      <c r="F239" s="30"/>
      <c r="G239" s="30"/>
      <c r="H239" s="30"/>
      <c r="I239" s="30"/>
    </row>
    <row r="240" spans="1:9" x14ac:dyDescent="0.25">
      <c r="A240" s="56" t="s">
        <v>116</v>
      </c>
      <c r="B240" s="55">
        <v>0.03</v>
      </c>
      <c r="C240" s="55">
        <v>-0.09</v>
      </c>
      <c r="D240" s="55"/>
      <c r="E240" s="30"/>
      <c r="F240" s="30"/>
      <c r="G240" s="30"/>
      <c r="H240" s="30"/>
      <c r="I240" s="30"/>
    </row>
    <row r="241" spans="1:9" x14ac:dyDescent="0.25">
      <c r="A241" s="54" t="s">
        <v>148</v>
      </c>
      <c r="B241" s="55">
        <v>-0.01</v>
      </c>
      <c r="C241" s="55">
        <v>-0.05</v>
      </c>
      <c r="D241" s="55"/>
      <c r="E241" s="30"/>
      <c r="F241" s="30"/>
      <c r="G241" s="30"/>
      <c r="H241" s="30"/>
      <c r="I241" s="30"/>
    </row>
    <row r="242" spans="1:9" x14ac:dyDescent="0.25">
      <c r="A242" s="56" t="s">
        <v>114</v>
      </c>
      <c r="B242" s="55">
        <v>0</v>
      </c>
      <c r="C242" s="55">
        <v>-0.04</v>
      </c>
      <c r="D242" s="55"/>
      <c r="E242" s="30"/>
      <c r="F242" s="30"/>
      <c r="G242" s="30"/>
      <c r="H242" s="30"/>
      <c r="I242" s="30"/>
    </row>
    <row r="243" spans="1:9" x14ac:dyDescent="0.25">
      <c r="A243" s="56" t="s">
        <v>115</v>
      </c>
      <c r="B243" s="55">
        <v>-0.04</v>
      </c>
      <c r="C243" s="55">
        <v>-7.0000000000000007E-2</v>
      </c>
      <c r="D243" s="55"/>
      <c r="E243" s="30"/>
      <c r="F243" s="30"/>
      <c r="G243" s="30"/>
      <c r="H243" s="30"/>
      <c r="I243" s="30"/>
    </row>
    <row r="244" spans="1:9" x14ac:dyDescent="0.25">
      <c r="A244" s="56" t="s">
        <v>116</v>
      </c>
      <c r="B244" s="55">
        <v>-0.04</v>
      </c>
      <c r="C244" s="55">
        <v>-0.08</v>
      </c>
      <c r="D244" s="55"/>
      <c r="E244" s="30"/>
      <c r="F244" s="30"/>
      <c r="G244" s="30"/>
      <c r="H244" s="30"/>
      <c r="I244" s="30"/>
    </row>
    <row r="245" spans="1:9" x14ac:dyDescent="0.25">
      <c r="A245" s="33" t="s">
        <v>107</v>
      </c>
      <c r="B245" s="34">
        <v>-0.02</v>
      </c>
      <c r="C245" s="34">
        <v>0.15</v>
      </c>
      <c r="D245" s="34">
        <v>0.1</v>
      </c>
      <c r="E245" s="34">
        <v>0.09</v>
      </c>
      <c r="F245" s="34">
        <v>0.02</v>
      </c>
      <c r="G245" s="34">
        <v>-0.04</v>
      </c>
      <c r="H245" s="34">
        <v>0.06</v>
      </c>
      <c r="I245" s="34">
        <v>0.11</v>
      </c>
    </row>
    <row r="246" spans="1:9" x14ac:dyDescent="0.25">
      <c r="A246" s="31" t="s">
        <v>114</v>
      </c>
      <c r="B246" s="30">
        <v>0.11</v>
      </c>
      <c r="C246" s="30">
        <v>0.26</v>
      </c>
      <c r="D246" s="30">
        <v>0.12</v>
      </c>
      <c r="E246" s="30">
        <v>0.09</v>
      </c>
      <c r="F246" s="30">
        <v>0.01</v>
      </c>
      <c r="G246" s="30">
        <v>-0.05</v>
      </c>
      <c r="H246" s="30">
        <v>0.06</v>
      </c>
      <c r="I246" s="30">
        <v>0.12</v>
      </c>
    </row>
    <row r="247" spans="1:9" x14ac:dyDescent="0.25">
      <c r="A247" s="31" t="s">
        <v>115</v>
      </c>
      <c r="B247" s="30">
        <v>-0.17</v>
      </c>
      <c r="C247" s="30">
        <v>-0.01</v>
      </c>
      <c r="D247" s="30">
        <v>0.06</v>
      </c>
      <c r="E247" s="30">
        <v>0.14000000000000001</v>
      </c>
      <c r="F247" s="30">
        <v>0.04</v>
      </c>
      <c r="G247" s="30">
        <v>-0.02</v>
      </c>
      <c r="H247" s="30">
        <v>0.09</v>
      </c>
      <c r="I247" s="30">
        <v>0.08</v>
      </c>
    </row>
    <row r="248" spans="1:9" x14ac:dyDescent="0.25">
      <c r="A248" s="31" t="s">
        <v>116</v>
      </c>
      <c r="B248" s="30">
        <v>-0.15</v>
      </c>
      <c r="C248" s="30">
        <v>-0.03</v>
      </c>
      <c r="D248" s="30">
        <v>-0.01</v>
      </c>
      <c r="E248" s="30">
        <v>-0.09</v>
      </c>
      <c r="F248" s="30">
        <v>-0.03</v>
      </c>
      <c r="G248" s="30">
        <v>-0.1</v>
      </c>
      <c r="H248" s="30">
        <v>-0.11</v>
      </c>
      <c r="I248" s="30">
        <v>0.23</v>
      </c>
    </row>
    <row r="249" spans="1:9" x14ac:dyDescent="0.25">
      <c r="A249" s="33" t="s">
        <v>108</v>
      </c>
      <c r="B249" s="34">
        <v>-0.08</v>
      </c>
      <c r="C249" s="34">
        <v>-0.37</v>
      </c>
      <c r="D249" s="34">
        <v>0</v>
      </c>
      <c r="E249" s="34">
        <v>0.21</v>
      </c>
      <c r="F249" s="34">
        <v>-0.52</v>
      </c>
      <c r="G249" s="34">
        <v>-0.28999999999999998</v>
      </c>
      <c r="H249" s="34">
        <v>-0.17</v>
      </c>
      <c r="I249" s="34">
        <v>3.08</v>
      </c>
    </row>
    <row r="250" spans="1:9" x14ac:dyDescent="0.25">
      <c r="A250" s="35" t="s">
        <v>104</v>
      </c>
      <c r="B250" s="58">
        <v>0.1</v>
      </c>
      <c r="C250" s="58">
        <v>0.06</v>
      </c>
      <c r="D250" s="58">
        <v>0.06</v>
      </c>
      <c r="E250" s="58">
        <v>7.0000000000000007E-2</v>
      </c>
      <c r="F250" s="58">
        <v>0.08</v>
      </c>
      <c r="G250" s="58">
        <v>-0.04</v>
      </c>
      <c r="H250" s="58">
        <v>0.17</v>
      </c>
      <c r="I250" s="58">
        <v>0.05</v>
      </c>
    </row>
    <row r="251" spans="1:9" x14ac:dyDescent="0.25">
      <c r="A251" s="33" t="s">
        <v>105</v>
      </c>
      <c r="B251" s="34">
        <v>0.18</v>
      </c>
      <c r="C251" s="34">
        <v>-0.01</v>
      </c>
      <c r="D251" s="34">
        <v>0.04</v>
      </c>
      <c r="E251" s="34">
        <v>-0.08</v>
      </c>
      <c r="F251" s="30">
        <v>0.01</v>
      </c>
      <c r="G251" s="34">
        <v>-0.03</v>
      </c>
      <c r="H251" s="34">
        <v>0.19</v>
      </c>
      <c r="I251" s="34">
        <v>0.06</v>
      </c>
    </row>
    <row r="252" spans="1:9" x14ac:dyDescent="0.25">
      <c r="A252" s="31" t="s">
        <v>114</v>
      </c>
      <c r="B252" s="30"/>
      <c r="C252" s="30"/>
      <c r="D252" s="30"/>
      <c r="E252" s="30"/>
      <c r="F252" s="30">
        <v>0.03</v>
      </c>
      <c r="G252" s="30">
        <v>-0.01</v>
      </c>
      <c r="H252" s="30">
        <v>0.21</v>
      </c>
      <c r="I252" s="30">
        <v>0.05</v>
      </c>
    </row>
    <row r="253" spans="1:9" x14ac:dyDescent="0.25">
      <c r="A253" s="31" t="s">
        <v>115</v>
      </c>
      <c r="B253" s="30"/>
      <c r="C253" s="30"/>
      <c r="D253" s="30"/>
      <c r="E253" s="30"/>
      <c r="F253" s="30">
        <v>-0.18</v>
      </c>
      <c r="G253" s="30">
        <v>-0.25</v>
      </c>
      <c r="H253" s="30">
        <v>0.17</v>
      </c>
      <c r="I253" s="30">
        <v>-0.01</v>
      </c>
    </row>
    <row r="254" spans="1:9" x14ac:dyDescent="0.25">
      <c r="A254" s="31" t="s">
        <v>116</v>
      </c>
      <c r="B254" s="30"/>
      <c r="C254" s="30"/>
      <c r="D254" s="30"/>
      <c r="E254" s="30"/>
      <c r="F254" s="30">
        <v>-0.14000000000000001</v>
      </c>
      <c r="G254" s="30">
        <v>0.04</v>
      </c>
      <c r="H254" s="30">
        <v>0.16</v>
      </c>
      <c r="I254" s="30">
        <v>-0.1</v>
      </c>
    </row>
    <row r="255" spans="1:9" x14ac:dyDescent="0.25">
      <c r="A255" s="31" t="s">
        <v>122</v>
      </c>
      <c r="B255" s="30"/>
      <c r="C255" s="30"/>
      <c r="D255" s="30"/>
      <c r="E255" s="30"/>
      <c r="F255" s="30">
        <v>0.03</v>
      </c>
      <c r="G255" s="30">
        <v>-0.15</v>
      </c>
      <c r="H255" s="30">
        <v>-0.04</v>
      </c>
      <c r="I255" s="30">
        <v>0.43</v>
      </c>
    </row>
    <row r="256" spans="1:9" x14ac:dyDescent="0.25">
      <c r="A256" s="29" t="s">
        <v>109</v>
      </c>
      <c r="B256" s="30">
        <v>0</v>
      </c>
      <c r="C256" s="30">
        <v>0</v>
      </c>
      <c r="D256" s="30">
        <v>0</v>
      </c>
      <c r="E256" s="30">
        <v>0</v>
      </c>
      <c r="F256" s="30">
        <v>0</v>
      </c>
      <c r="G256" s="30">
        <v>0</v>
      </c>
      <c r="H256" s="30">
        <v>0</v>
      </c>
      <c r="I256" s="30">
        <v>0</v>
      </c>
    </row>
    <row r="257" spans="1:9" ht="15.75" thickBot="1" x14ac:dyDescent="0.3">
      <c r="A257" s="32" t="s">
        <v>106</v>
      </c>
      <c r="B257" s="36">
        <v>0.1</v>
      </c>
      <c r="C257" s="36">
        <v>0.06</v>
      </c>
      <c r="D257" s="36">
        <v>0.06</v>
      </c>
      <c r="E257" s="36">
        <v>0.06</v>
      </c>
      <c r="F257" s="36">
        <v>7.0000000000000007E-2</v>
      </c>
      <c r="G257" s="36">
        <v>-0.04</v>
      </c>
      <c r="H257" s="59">
        <v>0.19</v>
      </c>
      <c r="I257" s="36">
        <v>0.05</v>
      </c>
    </row>
    <row r="258"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2"/>
  <sheetViews>
    <sheetView tabSelected="1" topLeftCell="A155" workbookViewId="0">
      <selection activeCell="A167" sqref="A167"/>
    </sheetView>
  </sheetViews>
  <sheetFormatPr defaultRowHeight="15" x14ac:dyDescent="0.25"/>
  <cols>
    <col min="1" max="1" width="48.7109375" customWidth="1"/>
    <col min="2" max="14" width="11.7109375" customWidth="1"/>
  </cols>
  <sheetData>
    <row r="1" spans="1:20"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20" x14ac:dyDescent="0.25">
      <c r="A2" s="40" t="s">
        <v>129</v>
      </c>
      <c r="B2" s="40"/>
      <c r="C2" s="40"/>
      <c r="D2" s="40"/>
      <c r="E2" s="40"/>
      <c r="F2" s="40"/>
      <c r="G2" s="40"/>
      <c r="H2" s="40"/>
      <c r="I2" s="40"/>
      <c r="J2" s="39"/>
      <c r="K2" s="39"/>
      <c r="L2" s="39"/>
      <c r="M2" s="39"/>
      <c r="N2" s="39"/>
    </row>
    <row r="3" spans="1:20" x14ac:dyDescent="0.25">
      <c r="A3" s="41" t="s">
        <v>140</v>
      </c>
      <c r="B3" s="60">
        <f>Historicals!B133</f>
        <v>30601</v>
      </c>
      <c r="C3" s="60">
        <f>Historicals!C133</f>
        <v>32376</v>
      </c>
      <c r="D3" s="60">
        <f>Historicals!D133</f>
        <v>34350</v>
      </c>
      <c r="E3" s="60">
        <f>Historicals!E133</f>
        <v>36397</v>
      </c>
      <c r="F3" s="60">
        <f>Historicals!F133</f>
        <v>39117</v>
      </c>
      <c r="G3" s="60">
        <f>Historicals!G133</f>
        <v>37403</v>
      </c>
      <c r="H3" s="60">
        <f>Historicals!H133</f>
        <v>44538</v>
      </c>
      <c r="I3" s="60">
        <f>Historicals!I133</f>
        <v>46710</v>
      </c>
      <c r="J3" s="69">
        <f>I3*(1+AVERAGE(C4:I4))</f>
        <v>49706.178070187088</v>
      </c>
      <c r="K3" s="69">
        <f t="shared" ref="K3:N3" si="2">J3*(1+AVERAGE(D4:J4))</f>
        <v>52938.140415628222</v>
      </c>
      <c r="L3" s="69">
        <f t="shared" si="2"/>
        <v>56410.879680984348</v>
      </c>
      <c r="M3" s="69">
        <f t="shared" si="2"/>
        <v>60159.843224010401</v>
      </c>
      <c r="N3" s="69">
        <f t="shared" si="2"/>
        <v>64086.853351806429</v>
      </c>
      <c r="P3" s="65"/>
      <c r="Q3" s="65"/>
      <c r="R3" s="65"/>
      <c r="S3" s="65"/>
      <c r="T3" s="65"/>
    </row>
    <row r="4" spans="1:20" x14ac:dyDescent="0.25">
      <c r="A4" s="42" t="s">
        <v>130</v>
      </c>
      <c r="B4" s="62" t="str">
        <f>IFERROR((B3-A3)/A3,"nm")</f>
        <v>nm</v>
      </c>
      <c r="C4" s="61">
        <f>IFERROR((C3-B3)/B3,"nm")</f>
        <v>5.8004640371229696E-2</v>
      </c>
      <c r="D4" s="61">
        <f t="shared" ref="D4:I4" si="3">IFERROR((D3-C3)/C3,"nm")</f>
        <v>6.0971089696071165E-2</v>
      </c>
      <c r="E4" s="61">
        <f t="shared" si="3"/>
        <v>5.9592430858806403E-2</v>
      </c>
      <c r="F4" s="61">
        <f t="shared" si="3"/>
        <v>7.4731433909388134E-2</v>
      </c>
      <c r="G4" s="61">
        <f t="shared" si="3"/>
        <v>-4.3817266150267146E-2</v>
      </c>
      <c r="H4" s="61">
        <f t="shared" si="3"/>
        <v>0.1907600994572628</v>
      </c>
      <c r="I4" s="61">
        <f t="shared" si="3"/>
        <v>4.8767344739323724E-2</v>
      </c>
      <c r="J4" s="66">
        <f t="shared" ref="J4" si="4">IFERROR((J3-I3)/I3,"nm")</f>
        <v>6.4144253268830845E-2</v>
      </c>
      <c r="K4" s="66">
        <f t="shared" ref="K4" si="5">IFERROR((K3-J3)/J3,"nm")</f>
        <v>6.502134082563088E-2</v>
      </c>
      <c r="L4" s="66">
        <f t="shared" ref="L4" si="6">IFERROR((L3-K3)/K3,"nm")</f>
        <v>6.5599948129853744E-2</v>
      </c>
      <c r="M4" s="66">
        <f t="shared" ref="M4" si="7">IFERROR((M3-L3)/L3,"nm")</f>
        <v>6.6458164882860327E-2</v>
      </c>
      <c r="N4" s="66">
        <f t="shared" ref="N4" si="8">IFERROR((N3-M3)/M3,"nm")</f>
        <v>6.5276269307642049E-2</v>
      </c>
    </row>
    <row r="5" spans="1:20" x14ac:dyDescent="0.25">
      <c r="A5" s="41" t="s">
        <v>131</v>
      </c>
      <c r="B5" s="60">
        <f>B11+B8</f>
        <v>4882</v>
      </c>
      <c r="C5" s="60">
        <f t="shared" ref="C5:I5" si="9">C11+C8</f>
        <v>5305</v>
      </c>
      <c r="D5" s="60">
        <f t="shared" si="9"/>
        <v>5661</v>
      </c>
      <c r="E5" s="60">
        <f t="shared" si="9"/>
        <v>5153</v>
      </c>
      <c r="F5" s="60">
        <f t="shared" si="9"/>
        <v>5570</v>
      </c>
      <c r="G5" s="60">
        <f t="shared" si="9"/>
        <v>4095</v>
      </c>
      <c r="H5" s="60">
        <f t="shared" si="9"/>
        <v>7720</v>
      </c>
      <c r="I5" s="60">
        <f t="shared" si="9"/>
        <v>7696</v>
      </c>
      <c r="J5" s="69">
        <f>I5*(1+AVERAGE(C6:I6))</f>
        <v>8534.0326626161841</v>
      </c>
      <c r="K5" s="69">
        <f t="shared" ref="K5:N5" si="10">J5*(1+AVERAGE(D6:J6))</f>
        <v>9490.4429298555679</v>
      </c>
      <c r="L5" s="69">
        <f t="shared" si="10"/>
        <v>10614.998928024059</v>
      </c>
      <c r="M5" s="69">
        <f t="shared" si="10"/>
        <v>12188.573895525482</v>
      </c>
      <c r="N5" s="69">
        <f t="shared" si="10"/>
        <v>14112.630721604581</v>
      </c>
    </row>
    <row r="6" spans="1:20" x14ac:dyDescent="0.25">
      <c r="A6" s="42" t="s">
        <v>130</v>
      </c>
      <c r="B6" s="62" t="str">
        <f>IFERROR((B5-A5)/A5,"nm")</f>
        <v>nm</v>
      </c>
      <c r="C6" s="62">
        <f>IFERROR((C5-B5)/B5,"nm")</f>
        <v>8.6644817697664897E-2</v>
      </c>
      <c r="D6" s="62">
        <f t="shared" ref="D6:I6" si="11">IFERROR((D5-C5)/C5,"nm")</f>
        <v>6.7106503298774739E-2</v>
      </c>
      <c r="E6" s="62">
        <f t="shared" si="11"/>
        <v>-8.973679561914856E-2</v>
      </c>
      <c r="F6" s="62">
        <f t="shared" si="11"/>
        <v>8.0923733747331653E-2</v>
      </c>
      <c r="G6" s="62">
        <f t="shared" si="11"/>
        <v>-0.26481149012567323</v>
      </c>
      <c r="H6" s="62">
        <f t="shared" si="11"/>
        <v>0.88522588522588519</v>
      </c>
      <c r="I6" s="62">
        <f t="shared" si="11"/>
        <v>-3.1088082901554403E-3</v>
      </c>
      <c r="J6" s="67">
        <f t="shared" ref="J6" si="12">IFERROR((J5-I5)/I5,"nm")</f>
        <v>0.10889197799066841</v>
      </c>
      <c r="K6" s="67">
        <f t="shared" ref="K6" si="13">IFERROR((K5-J5)/J5,"nm")</f>
        <v>0.11207014374681191</v>
      </c>
      <c r="L6" s="67">
        <f t="shared" ref="L6" si="14">IFERROR((L5-K5)/K5,"nm")</f>
        <v>0.11849352095367431</v>
      </c>
      <c r="M6" s="67">
        <f t="shared" ref="M6" si="15">IFERROR((M5-L5)/L5,"nm")</f>
        <v>0.14824070903550604</v>
      </c>
      <c r="N6" s="67">
        <f t="shared" ref="N6" si="16">IFERROR((N5-M5)/M5,"nm")</f>
        <v>0.15785741979095969</v>
      </c>
    </row>
    <row r="7" spans="1:20" x14ac:dyDescent="0.25">
      <c r="A7" s="42" t="s">
        <v>132</v>
      </c>
      <c r="B7" s="61">
        <f>B5/B3</f>
        <v>0.15953727002385543</v>
      </c>
      <c r="C7" s="61">
        <f>C5/C3</f>
        <v>0.16385594267358536</v>
      </c>
      <c r="D7" s="61">
        <f t="shared" ref="D7:N7" si="17">D5/D3</f>
        <v>0.16480349344978165</v>
      </c>
      <c r="E7" s="61">
        <f t="shared" si="17"/>
        <v>0.14157760254966067</v>
      </c>
      <c r="F7" s="61">
        <f t="shared" si="17"/>
        <v>0.14239333282204669</v>
      </c>
      <c r="G7" s="61">
        <f t="shared" si="17"/>
        <v>0.1094831965350373</v>
      </c>
      <c r="H7" s="61">
        <f t="shared" si="17"/>
        <v>0.17333512955229241</v>
      </c>
      <c r="I7" s="61">
        <f t="shared" si="17"/>
        <v>0.16476129308499252</v>
      </c>
      <c r="J7" s="66">
        <f t="shared" si="17"/>
        <v>0.17168957650628042</v>
      </c>
      <c r="K7" s="66">
        <f t="shared" si="17"/>
        <v>0.17927420297245331</v>
      </c>
      <c r="L7" s="66">
        <f t="shared" si="17"/>
        <v>0.18817290189506281</v>
      </c>
      <c r="M7" s="66">
        <f t="shared" si="17"/>
        <v>0.20260315257372377</v>
      </c>
      <c r="N7" s="66">
        <f t="shared" si="17"/>
        <v>0.22021101026965595</v>
      </c>
    </row>
    <row r="8" spans="1:20" x14ac:dyDescent="0.25">
      <c r="A8" s="41" t="s">
        <v>133</v>
      </c>
      <c r="B8" s="1">
        <f>606+43</f>
        <v>649</v>
      </c>
      <c r="C8" s="1">
        <f>649+14</f>
        <v>663</v>
      </c>
      <c r="D8" s="1">
        <f>706+10</f>
        <v>716</v>
      </c>
      <c r="E8" s="1">
        <f>747+27</f>
        <v>774</v>
      </c>
      <c r="F8" s="1">
        <f>705+15</f>
        <v>720</v>
      </c>
      <c r="G8" s="1">
        <f>721+398</f>
        <v>1119</v>
      </c>
      <c r="H8" s="1">
        <f>744+53</f>
        <v>797</v>
      </c>
      <c r="I8" s="1">
        <f>717+123</f>
        <v>840</v>
      </c>
      <c r="J8" s="69">
        <f>I8*(1+AVERAGE(C9:I9))</f>
        <v>891.97338283698264</v>
      </c>
      <c r="K8" s="69">
        <f t="shared" ref="K8:N8" si="18">J8*(1+AVERAGE(D9:J9))</f>
        <v>952.29791859037255</v>
      </c>
      <c r="L8" s="69">
        <f t="shared" si="18"/>
        <v>1015.0276466758629</v>
      </c>
      <c r="M8" s="69">
        <f t="shared" si="18"/>
        <v>1079.6950687689014</v>
      </c>
      <c r="N8" s="69">
        <f t="shared" si="18"/>
        <v>1169.0703026031179</v>
      </c>
    </row>
    <row r="9" spans="1:20" x14ac:dyDescent="0.25">
      <c r="A9" s="42" t="s">
        <v>130</v>
      </c>
      <c r="B9" s="62" t="str">
        <f>IFERROR((B8-A8)/A8,"nm")</f>
        <v>nm</v>
      </c>
      <c r="C9" s="62">
        <f t="shared" ref="C9:I9" si="19">IFERROR((C8-B8)/B8,"nm")</f>
        <v>2.1571648690292759E-2</v>
      </c>
      <c r="D9" s="62">
        <f t="shared" si="19"/>
        <v>7.9939668174962286E-2</v>
      </c>
      <c r="E9" s="62">
        <f t="shared" si="19"/>
        <v>8.1005586592178769E-2</v>
      </c>
      <c r="F9" s="62">
        <f t="shared" si="19"/>
        <v>-6.9767441860465115E-2</v>
      </c>
      <c r="G9" s="62">
        <f t="shared" si="19"/>
        <v>0.5541666666666667</v>
      </c>
      <c r="H9" s="62">
        <f t="shared" si="19"/>
        <v>-0.28775692582663093</v>
      </c>
      <c r="I9" s="62">
        <f t="shared" si="19"/>
        <v>5.3952321204516936E-2</v>
      </c>
      <c r="J9" s="67">
        <f t="shared" ref="J9" si="20">IFERROR((J8-I8)/I8,"nm")</f>
        <v>6.187307480593171E-2</v>
      </c>
      <c r="K9" s="67">
        <f t="shared" ref="K9" si="21">IFERROR((K8-J8)/J8,"nm")</f>
        <v>6.7630421393880133E-2</v>
      </c>
      <c r="L9" s="67">
        <f t="shared" ref="L9" si="22">IFERROR((L8-K8)/K8,"nm")</f>
        <v>6.5871957568011161E-2</v>
      </c>
      <c r="M9" s="67">
        <f t="shared" ref="M9" si="23">IFERROR((M8-L8)/L8,"nm")</f>
        <v>6.3710010564558772E-2</v>
      </c>
      <c r="N9" s="67">
        <f t="shared" ref="N9" si="24">IFERROR((N8-M8)/M8,"nm")</f>
        <v>8.2778218053847968E-2</v>
      </c>
    </row>
    <row r="10" spans="1:20" x14ac:dyDescent="0.25">
      <c r="A10" s="42" t="s">
        <v>134</v>
      </c>
      <c r="B10" s="61">
        <f>B8/B3</f>
        <v>2.1208457239959479E-2</v>
      </c>
      <c r="C10" s="61">
        <f t="shared" ref="C10:N10" si="25">C8/C3</f>
        <v>2.047813194959229E-2</v>
      </c>
      <c r="D10" s="61">
        <f t="shared" si="25"/>
        <v>2.0844250363901019E-2</v>
      </c>
      <c r="E10" s="61">
        <f t="shared" si="25"/>
        <v>2.1265488913921476E-2</v>
      </c>
      <c r="F10" s="61">
        <f t="shared" si="25"/>
        <v>1.8406319503029372E-2</v>
      </c>
      <c r="G10" s="61">
        <f t="shared" si="25"/>
        <v>2.991738630591129E-2</v>
      </c>
      <c r="H10" s="61">
        <f t="shared" si="25"/>
        <v>1.7894831379945214E-2</v>
      </c>
      <c r="I10" s="61">
        <f t="shared" si="25"/>
        <v>1.7983301220295438E-2</v>
      </c>
      <c r="J10" s="66">
        <f t="shared" si="25"/>
        <v>1.794491987650873E-2</v>
      </c>
      <c r="K10" s="66">
        <f t="shared" si="25"/>
        <v>1.7988881194422129E-2</v>
      </c>
      <c r="L10" s="66">
        <f t="shared" si="25"/>
        <v>1.7993473110436541E-2</v>
      </c>
      <c r="M10" s="66">
        <f t="shared" si="25"/>
        <v>1.7947105758712886E-2</v>
      </c>
      <c r="N10" s="66">
        <f t="shared" si="25"/>
        <v>1.8241967602707475E-2</v>
      </c>
    </row>
    <row r="11" spans="1:20" x14ac:dyDescent="0.25">
      <c r="A11" s="41" t="s">
        <v>135</v>
      </c>
      <c r="B11" s="60">
        <f>Historicals!B144</f>
        <v>4233</v>
      </c>
      <c r="C11" s="60">
        <f>Historicals!C144</f>
        <v>4642</v>
      </c>
      <c r="D11" s="60">
        <f>Historicals!D144</f>
        <v>4945</v>
      </c>
      <c r="E11" s="60">
        <f>Historicals!E144</f>
        <v>4379</v>
      </c>
      <c r="F11" s="60">
        <f>Historicals!F144</f>
        <v>4850</v>
      </c>
      <c r="G11" s="60">
        <f>Historicals!G144</f>
        <v>2976</v>
      </c>
      <c r="H11" s="60">
        <f>Historicals!H144</f>
        <v>6923</v>
      </c>
      <c r="I11" s="60">
        <f>Historicals!I144</f>
        <v>6856</v>
      </c>
      <c r="J11" s="69">
        <f>I11*(1+AVERAGE(C12:I12))</f>
        <v>7918.8782048845269</v>
      </c>
      <c r="K11" s="69">
        <f t="shared" ref="K11:N11" si="26">J11*(1+AVERAGE(D12:J12))</f>
        <v>9212.6073928032274</v>
      </c>
      <c r="L11" s="69">
        <f t="shared" si="26"/>
        <v>10846.803775767592</v>
      </c>
      <c r="M11" s="69">
        <f t="shared" si="26"/>
        <v>13223.113331563458</v>
      </c>
      <c r="N11" s="69">
        <f t="shared" si="26"/>
        <v>16330.686900242219</v>
      </c>
    </row>
    <row r="12" spans="1:20" x14ac:dyDescent="0.25">
      <c r="A12" s="42" t="s">
        <v>130</v>
      </c>
      <c r="B12" s="62" t="str">
        <f>IFERROR((B11-A11)/A11,"nm")</f>
        <v>nm</v>
      </c>
      <c r="C12" s="62">
        <f t="shared" ref="C12:I12" si="27">IFERROR((C11-B11)/B11,"nm")</f>
        <v>9.6621781242617527E-2</v>
      </c>
      <c r="D12" s="62">
        <f t="shared" si="27"/>
        <v>6.527358897027144E-2</v>
      </c>
      <c r="E12" s="62">
        <f t="shared" si="27"/>
        <v>-0.11445904954499495</v>
      </c>
      <c r="F12" s="62">
        <f t="shared" si="27"/>
        <v>0.10755880337976707</v>
      </c>
      <c r="G12" s="62">
        <f t="shared" si="27"/>
        <v>-0.38639175257731961</v>
      </c>
      <c r="H12" s="62">
        <f t="shared" si="27"/>
        <v>1.32627688172043</v>
      </c>
      <c r="I12" s="62">
        <f t="shared" si="27"/>
        <v>-9.6778853098367767E-3</v>
      </c>
      <c r="J12" s="67">
        <f t="shared" ref="J12" si="28">IFERROR((J11-I11)/I11,"nm")</f>
        <v>0.1550289096972764</v>
      </c>
      <c r="K12" s="67">
        <f t="shared" ref="K12" si="29">IFERROR((K11-J11)/J11,"nm")</f>
        <v>0.16337278519079909</v>
      </c>
      <c r="L12" s="67">
        <f t="shared" ref="L12" si="30">IFERROR((L11-K11)/K11,"nm")</f>
        <v>0.17738695607944588</v>
      </c>
      <c r="M12" s="67">
        <f t="shared" ref="M12" si="31">IFERROR((M11-L11)/L11,"nm")</f>
        <v>0.21907924259722331</v>
      </c>
      <c r="N12" s="67">
        <f t="shared" ref="N12" si="32">IFERROR((N11-M11)/M11,"nm")</f>
        <v>0.23501073391400268</v>
      </c>
    </row>
    <row r="13" spans="1:20" x14ac:dyDescent="0.25">
      <c r="A13" s="42" t="s">
        <v>132</v>
      </c>
      <c r="B13" s="61">
        <f>B11/B3</f>
        <v>0.13832881278389594</v>
      </c>
      <c r="C13" s="61">
        <f t="shared" ref="C13:N13" si="33">C11/C3</f>
        <v>0.14337781072399308</v>
      </c>
      <c r="D13" s="61">
        <f t="shared" si="33"/>
        <v>0.14395924308588065</v>
      </c>
      <c r="E13" s="61">
        <f t="shared" si="33"/>
        <v>0.12031211363573921</v>
      </c>
      <c r="F13" s="61">
        <f t="shared" si="33"/>
        <v>0.12398701331901731</v>
      </c>
      <c r="G13" s="61">
        <f t="shared" si="33"/>
        <v>7.9565810229126011E-2</v>
      </c>
      <c r="H13" s="61">
        <f t="shared" si="33"/>
        <v>0.1554402981723472</v>
      </c>
      <c r="I13" s="61">
        <f t="shared" si="33"/>
        <v>0.14677799186469706</v>
      </c>
      <c r="J13" s="66">
        <f t="shared" si="33"/>
        <v>0.15931376163548036</v>
      </c>
      <c r="K13" s="66">
        <f t="shared" si="33"/>
        <v>0.17402589740540853</v>
      </c>
      <c r="L13" s="66">
        <f t="shared" si="33"/>
        <v>0.19228212424816984</v>
      </c>
      <c r="M13" s="66">
        <f t="shared" si="33"/>
        <v>0.2197996640770164</v>
      </c>
      <c r="N13" s="66">
        <f t="shared" si="33"/>
        <v>0.25482116918105641</v>
      </c>
    </row>
    <row r="14" spans="1:20" x14ac:dyDescent="0.25">
      <c r="A14" s="41" t="s">
        <v>136</v>
      </c>
      <c r="B14" s="1">
        <f>Historicals!B166</f>
        <v>963</v>
      </c>
      <c r="C14" s="1">
        <f>Historicals!C166</f>
        <v>1143</v>
      </c>
      <c r="D14" s="1">
        <f>Historicals!D166</f>
        <v>1105</v>
      </c>
      <c r="E14" s="1">
        <f>Historicals!E166</f>
        <v>1028</v>
      </c>
      <c r="F14" s="1">
        <f>Historicals!F166</f>
        <v>1119</v>
      </c>
      <c r="G14" s="1">
        <f>Historicals!G166</f>
        <v>1086</v>
      </c>
      <c r="H14" s="1">
        <f>Historicals!H166</f>
        <v>695</v>
      </c>
      <c r="I14" s="1">
        <f>Historicals!I166</f>
        <v>758</v>
      </c>
      <c r="J14" s="69">
        <f>I14*(1+AVERAGE(C15:I15))</f>
        <v>744.31574147439562</v>
      </c>
      <c r="K14" s="69">
        <f t="shared" ref="K14:N14" si="34">J14*(1+AVERAGE(D15:J15))</f>
        <v>709.08400457401035</v>
      </c>
      <c r="L14" s="69">
        <f t="shared" si="34"/>
        <v>674.092802487781</v>
      </c>
      <c r="M14" s="69">
        <f t="shared" si="34"/>
        <v>642.78666906358933</v>
      </c>
      <c r="N14" s="69">
        <f t="shared" si="34"/>
        <v>600.54122341348329</v>
      </c>
    </row>
    <row r="15" spans="1:20" x14ac:dyDescent="0.25">
      <c r="A15" s="42" t="s">
        <v>130</v>
      </c>
      <c r="B15" s="62" t="str">
        <f>IFERROR((B14-A14)/A14,"nm")</f>
        <v>nm</v>
      </c>
      <c r="C15" s="62">
        <f t="shared" ref="C15:I15" si="35">IFERROR((C14-B14)/B14,"nm")</f>
        <v>0.18691588785046728</v>
      </c>
      <c r="D15" s="62">
        <f t="shared" si="35"/>
        <v>-3.3245844269466314E-2</v>
      </c>
      <c r="E15" s="62">
        <f t="shared" si="35"/>
        <v>-6.9683257918552038E-2</v>
      </c>
      <c r="F15" s="62">
        <f t="shared" si="35"/>
        <v>8.8521400778210121E-2</v>
      </c>
      <c r="G15" s="62">
        <f t="shared" si="35"/>
        <v>-2.9490616621983913E-2</v>
      </c>
      <c r="H15" s="62">
        <f t="shared" si="35"/>
        <v>-0.36003683241252304</v>
      </c>
      <c r="I15" s="62">
        <f t="shared" si="35"/>
        <v>9.0647482014388492E-2</v>
      </c>
      <c r="J15" s="67">
        <f t="shared" ref="J15" si="36">IFERROR((J14-I14)/I14,"nm")</f>
        <v>-1.8053111511351423E-2</v>
      </c>
      <c r="K15" s="67">
        <f t="shared" ref="K15" si="37">IFERROR((K14-J14)/J14,"nm")</f>
        <v>-4.7334397134468291E-2</v>
      </c>
      <c r="L15" s="67">
        <f t="shared" ref="L15" si="38">IFERROR((L14-K14)/K14,"nm")</f>
        <v>-4.9347047543754255E-2</v>
      </c>
      <c r="M15" s="67">
        <f t="shared" ref="M15" si="39">IFERROR((M14-L14)/L14,"nm")</f>
        <v>-4.6441874633069001E-2</v>
      </c>
      <c r="N15" s="67">
        <f t="shared" ref="N15" si="40">IFERROR((N14-M14)/M14,"nm")</f>
        <v>-6.5722342548965959E-2</v>
      </c>
    </row>
    <row r="16" spans="1:20" x14ac:dyDescent="0.25">
      <c r="A16" s="42" t="s">
        <v>134</v>
      </c>
      <c r="B16" s="61">
        <f>B14/B3</f>
        <v>3.146955981830659E-2</v>
      </c>
      <c r="C16" s="61">
        <f t="shared" ref="C16:N16" si="41">C14/C3</f>
        <v>3.5303928836174947E-2</v>
      </c>
      <c r="D16" s="61">
        <f t="shared" si="41"/>
        <v>3.2168850072780204E-2</v>
      </c>
      <c r="E16" s="61">
        <f t="shared" si="41"/>
        <v>2.8244086051048164E-2</v>
      </c>
      <c r="F16" s="61">
        <f t="shared" si="41"/>
        <v>2.8606488227624818E-2</v>
      </c>
      <c r="G16" s="61">
        <f t="shared" si="41"/>
        <v>2.9035104136031869E-2</v>
      </c>
      <c r="H16" s="61">
        <f t="shared" si="41"/>
        <v>1.5604652207104046E-2</v>
      </c>
      <c r="I16" s="61">
        <f t="shared" si="41"/>
        <v>1.6227788482123744E-2</v>
      </c>
      <c r="J16" s="66">
        <f t="shared" si="41"/>
        <v>1.4974310445341268E-2</v>
      </c>
      <c r="K16" s="66">
        <f t="shared" si="41"/>
        <v>1.3394577123541668E-2</v>
      </c>
      <c r="L16" s="66">
        <f t="shared" si="41"/>
        <v>1.1949694922325635E-2</v>
      </c>
      <c r="M16" s="66">
        <f t="shared" si="41"/>
        <v>1.0684646678185602E-2</v>
      </c>
      <c r="N16" s="66">
        <f t="shared" si="41"/>
        <v>9.370739738410884E-3</v>
      </c>
    </row>
    <row r="17" spans="1:14" x14ac:dyDescent="0.25">
      <c r="A17" s="43" t="str">
        <f>+Historicals!A109</f>
        <v>North America</v>
      </c>
      <c r="B17" s="43"/>
      <c r="C17" s="43"/>
      <c r="D17" s="43"/>
      <c r="E17" s="43"/>
      <c r="F17" s="43"/>
      <c r="G17" s="43"/>
      <c r="H17" s="43"/>
      <c r="I17" s="43"/>
      <c r="J17" s="68"/>
      <c r="K17" s="68"/>
      <c r="L17" s="68"/>
      <c r="M17" s="68"/>
      <c r="N17" s="68"/>
    </row>
    <row r="18" spans="1:14" x14ac:dyDescent="0.25">
      <c r="A18" s="9" t="s">
        <v>137</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69">
        <f>I18*(1+AVERAGE(C19:I19))</f>
        <v>19184.479240764224</v>
      </c>
      <c r="K18" s="69">
        <f t="shared" ref="K18:N18" si="42">J18*(1+AVERAGE(D19:J19))</f>
        <v>19973.541198622843</v>
      </c>
      <c r="L18" s="69">
        <f t="shared" si="42"/>
        <v>20825.061181472538</v>
      </c>
      <c r="M18" s="69">
        <f t="shared" si="42"/>
        <v>21910.29742516065</v>
      </c>
      <c r="N18" s="69">
        <f t="shared" si="42"/>
        <v>22994.590882354016</v>
      </c>
    </row>
    <row r="19" spans="1:14" x14ac:dyDescent="0.25">
      <c r="A19" s="44" t="s">
        <v>130</v>
      </c>
      <c r="B19" s="47" t="str">
        <f t="shared" ref="B19:H19" si="43">+IFERROR(B18/A18-1,"nm")</f>
        <v>nm</v>
      </c>
      <c r="C19" s="47">
        <f t="shared" si="43"/>
        <v>7.4526928675400228E-2</v>
      </c>
      <c r="D19" s="47">
        <f t="shared" si="43"/>
        <v>3.0615009482525046E-2</v>
      </c>
      <c r="E19" s="47">
        <f t="shared" si="43"/>
        <v>-2.372502628811779E-2</v>
      </c>
      <c r="F19" s="47">
        <f t="shared" si="43"/>
        <v>7.0481319421070276E-2</v>
      </c>
      <c r="G19" s="47">
        <f t="shared" si="43"/>
        <v>-8.9171173437303519E-2</v>
      </c>
      <c r="H19" s="47">
        <f t="shared" si="43"/>
        <v>0.18606738470035911</v>
      </c>
      <c r="I19" s="47">
        <f>+IFERROR(I18/H18-1,"nm")</f>
        <v>6.8339251411607238E-2</v>
      </c>
      <c r="J19" s="70">
        <f t="shared" ref="J19:N19" si="44">+IFERROR(J18/I18-1,"nm")</f>
        <v>4.5304813423648671E-2</v>
      </c>
      <c r="K19" s="70">
        <f t="shared" si="44"/>
        <v>4.1130225530541242E-2</v>
      </c>
      <c r="L19" s="70">
        <f t="shared" si="44"/>
        <v>4.2632399251686381E-2</v>
      </c>
      <c r="M19" s="70">
        <f t="shared" si="44"/>
        <v>5.2112031471658549E-2</v>
      </c>
      <c r="N19" s="70">
        <f t="shared" si="44"/>
        <v>4.948784747888535E-2</v>
      </c>
    </row>
    <row r="20" spans="1:14" x14ac:dyDescent="0.25">
      <c r="A20" s="45" t="s">
        <v>114</v>
      </c>
      <c r="B20" s="9">
        <f>+Historicals!B110</f>
        <v>8506</v>
      </c>
      <c r="C20" s="9">
        <f>+Historicals!C110</f>
        <v>9299</v>
      </c>
      <c r="D20" s="9">
        <f>+Historicals!D110</f>
        <v>9684</v>
      </c>
      <c r="E20" s="9">
        <f>+Historicals!E110</f>
        <v>9322</v>
      </c>
      <c r="F20" s="9">
        <f>+Historicals!F110</f>
        <v>10045</v>
      </c>
      <c r="G20" s="9">
        <f>+Historicals!G110</f>
        <v>9329</v>
      </c>
      <c r="H20" s="9">
        <f>+Historicals!H110</f>
        <v>11644</v>
      </c>
      <c r="I20" s="9">
        <f>+Historicals!I110</f>
        <v>12228</v>
      </c>
      <c r="J20" s="69">
        <f>I20*(1+AVERAGE(C21:I21))</f>
        <v>12929.946762668933</v>
      </c>
      <c r="K20" s="69">
        <f t="shared" ref="K20:N20" si="45">J20*(1+AVERAGE(D21:J21))</f>
        <v>13606.017952752038</v>
      </c>
      <c r="L20" s="69">
        <f t="shared" si="45"/>
        <v>14338.596270130653</v>
      </c>
      <c r="M20" s="69">
        <f t="shared" si="45"/>
        <v>15297.477747660065</v>
      </c>
      <c r="N20" s="69">
        <f t="shared" si="45"/>
        <v>16297.134610049307</v>
      </c>
    </row>
    <row r="21" spans="1:14" x14ac:dyDescent="0.25">
      <c r="A21" s="44" t="s">
        <v>130</v>
      </c>
      <c r="B21" s="47" t="str">
        <f t="shared" ref="B21" si="46">+IFERROR(B20/A20-1,"nm")</f>
        <v>nm</v>
      </c>
      <c r="C21" s="47">
        <f t="shared" ref="C21" si="47">+IFERROR(C20/B20-1,"nm")</f>
        <v>9.3228309428638578E-2</v>
      </c>
      <c r="D21" s="47">
        <f t="shared" ref="D21" si="48">+IFERROR(D20/C20-1,"nm")</f>
        <v>4.1402301322722934E-2</v>
      </c>
      <c r="E21" s="47">
        <f t="shared" ref="E21" si="49">+IFERROR(E20/D20-1,"nm")</f>
        <v>-3.7381247418422192E-2</v>
      </c>
      <c r="F21" s="47">
        <f t="shared" ref="F21" si="50">+IFERROR(F20/E20-1,"nm")</f>
        <v>7.755846384895948E-2</v>
      </c>
      <c r="G21" s="47">
        <f t="shared" ref="G21" si="51">+IFERROR(G20/F20-1,"nm")</f>
        <v>-7.1279243404678949E-2</v>
      </c>
      <c r="H21" s="47">
        <f t="shared" ref="H21" si="52">+IFERROR(H20/G20-1,"nm")</f>
        <v>0.24815092721620746</v>
      </c>
      <c r="I21" s="47">
        <f>+IFERROR(I20/H20-1,"nm")</f>
        <v>5.0154586052902683E-2</v>
      </c>
      <c r="J21" s="70">
        <f t="shared" ref="J21:N21" si="53">+IFERROR(J20/I20-1,"nm")</f>
        <v>5.7404871006618619E-2</v>
      </c>
      <c r="K21" s="70">
        <f t="shared" si="53"/>
        <v>5.2287236946330085E-2</v>
      </c>
      <c r="L21" s="70">
        <f t="shared" si="53"/>
        <v>5.3842227749702376E-2</v>
      </c>
      <c r="M21" s="70">
        <f t="shared" si="53"/>
        <v>6.6874152773720219E-2</v>
      </c>
      <c r="N21" s="70">
        <f t="shared" si="53"/>
        <v>6.5347822620114737E-2</v>
      </c>
    </row>
    <row r="22" spans="1:14" x14ac:dyDescent="0.25">
      <c r="A22" s="44" t="s">
        <v>138</v>
      </c>
      <c r="B22" s="47">
        <f>+Historicals!B182</f>
        <v>0.14000000000000001</v>
      </c>
      <c r="C22" s="47">
        <f>+Historicals!C182</f>
        <v>0.09</v>
      </c>
      <c r="D22" s="47">
        <f>+Historicals!D182</f>
        <v>0.04</v>
      </c>
      <c r="E22" s="47">
        <f>+Historicals!E182</f>
        <v>-0.04</v>
      </c>
      <c r="F22" s="47">
        <f>+Historicals!F182</f>
        <v>0.08</v>
      </c>
      <c r="G22" s="47">
        <f>+Historicals!G182</f>
        <v>-7.0000000000000007E-2</v>
      </c>
      <c r="H22" s="47">
        <f>+Historicals!H182</f>
        <v>0.25</v>
      </c>
      <c r="I22" s="47">
        <f>+Historicals!I182</f>
        <v>0.05</v>
      </c>
      <c r="J22" s="70">
        <f>AVERAGE(B22:I22)</f>
        <v>6.7500000000000004E-2</v>
      </c>
      <c r="K22" s="70">
        <f t="shared" ref="K22:N22" si="54">AVERAGE(C22:J22)</f>
        <v>5.8437499999999996E-2</v>
      </c>
      <c r="L22" s="70">
        <f t="shared" si="54"/>
        <v>5.4492187499999997E-2</v>
      </c>
      <c r="M22" s="70">
        <f t="shared" si="54"/>
        <v>5.6303710937500001E-2</v>
      </c>
      <c r="N22" s="70">
        <f t="shared" si="54"/>
        <v>6.8341674804687502E-2</v>
      </c>
    </row>
    <row r="23" spans="1:14" x14ac:dyDescent="0.25">
      <c r="A23" s="44" t="s">
        <v>139</v>
      </c>
      <c r="B23" s="47" t="str">
        <f t="shared" ref="B23:H23" si="55">+IFERROR(B21-B22,"nm")</f>
        <v>nm</v>
      </c>
      <c r="C23" s="47">
        <f t="shared" si="55"/>
        <v>3.2283094286385816E-3</v>
      </c>
      <c r="D23" s="47">
        <f t="shared" si="55"/>
        <v>1.4023013227229333E-3</v>
      </c>
      <c r="E23" s="47">
        <f t="shared" si="55"/>
        <v>2.6187525815778087E-3</v>
      </c>
      <c r="F23" s="47">
        <f t="shared" si="55"/>
        <v>-2.4415361510405215E-3</v>
      </c>
      <c r="G23" s="47">
        <f t="shared" si="55"/>
        <v>-1.2792434046789425E-3</v>
      </c>
      <c r="H23" s="47">
        <f t="shared" si="55"/>
        <v>-1.849072783792538E-3</v>
      </c>
      <c r="I23" s="47">
        <f>+IFERROR(I21-I22,"nm")</f>
        <v>1.5458605290268046E-4</v>
      </c>
      <c r="J23" s="70">
        <f t="shared" ref="J23:N23" si="56">+IFERROR(J21-J22,"nm")</f>
        <v>-1.0095128993381386E-2</v>
      </c>
      <c r="K23" s="70">
        <f t="shared" si="56"/>
        <v>-6.1502630536699118E-3</v>
      </c>
      <c r="L23" s="70">
        <f t="shared" si="56"/>
        <v>-6.4995975029762121E-4</v>
      </c>
      <c r="M23" s="70">
        <f t="shared" si="56"/>
        <v>1.0570441836220218E-2</v>
      </c>
      <c r="N23" s="70">
        <f t="shared" si="56"/>
        <v>-2.993852184572765E-3</v>
      </c>
    </row>
    <row r="24" spans="1:14" x14ac:dyDescent="0.25">
      <c r="A24" s="45" t="s">
        <v>115</v>
      </c>
      <c r="B24" s="9">
        <f>+Historicals!B111</f>
        <v>4410</v>
      </c>
      <c r="C24" s="9">
        <f>+Historicals!C111</f>
        <v>4746</v>
      </c>
      <c r="D24" s="9">
        <f>+Historicals!D111</f>
        <v>4886</v>
      </c>
      <c r="E24" s="9">
        <f>+Historicals!E111</f>
        <v>4938</v>
      </c>
      <c r="F24" s="9">
        <f>+Historicals!F111</f>
        <v>5260</v>
      </c>
      <c r="G24" s="9">
        <f>+Historicals!G111</f>
        <v>4639</v>
      </c>
      <c r="H24" s="9">
        <f>+Historicals!H111</f>
        <v>5028</v>
      </c>
      <c r="I24" s="9">
        <f>+Historicals!I111</f>
        <v>5492</v>
      </c>
      <c r="J24" s="69">
        <f>I24*(1+AVERAGE(C25:I25))</f>
        <v>5679.9965709161579</v>
      </c>
      <c r="K24" s="69">
        <f t="shared" ref="K24:N24" si="57">J24*(1+AVERAGE(D25:J25))</f>
        <v>5840.3813404273724</v>
      </c>
      <c r="L24" s="69">
        <f t="shared" si="57"/>
        <v>6004.2421270476189</v>
      </c>
      <c r="M24" s="69">
        <f t="shared" si="57"/>
        <v>6187.6370042654689</v>
      </c>
      <c r="N24" s="69">
        <f t="shared" si="57"/>
        <v>6345.992029862502</v>
      </c>
    </row>
    <row r="25" spans="1:14" x14ac:dyDescent="0.25">
      <c r="A25" s="44" t="s">
        <v>130</v>
      </c>
      <c r="B25" s="47" t="str">
        <f t="shared" ref="B25" si="58">+IFERROR(B24/A24-1,"nm")</f>
        <v>nm</v>
      </c>
      <c r="C25" s="47">
        <f t="shared" ref="C25" si="59">+IFERROR(C24/B24-1,"nm")</f>
        <v>7.6190476190476142E-2</v>
      </c>
      <c r="D25" s="47">
        <f t="shared" ref="D25" si="60">+IFERROR(D24/C24-1,"nm")</f>
        <v>2.9498525073746285E-2</v>
      </c>
      <c r="E25" s="47">
        <f t="shared" ref="E25" si="61">+IFERROR(E24/D24-1,"nm")</f>
        <v>1.0642652476463343E-2</v>
      </c>
      <c r="F25" s="47">
        <f t="shared" ref="F25" si="62">+IFERROR(F24/E24-1,"nm")</f>
        <v>6.5208586472256025E-2</v>
      </c>
      <c r="G25" s="47">
        <f t="shared" ref="G25" si="63">+IFERROR(G24/F24-1,"nm")</f>
        <v>-0.11806083650190113</v>
      </c>
      <c r="H25" s="47">
        <f t="shared" ref="H25" si="64">+IFERROR(H24/G24-1,"nm")</f>
        <v>8.3854278939426541E-2</v>
      </c>
      <c r="I25" s="47">
        <f>+IFERROR(I24/H24-1,"nm")</f>
        <v>9.2283214001591007E-2</v>
      </c>
      <c r="J25" s="70">
        <f t="shared" ref="J25:N25" si="65">+IFERROR(J24/I24-1,"nm")</f>
        <v>3.4230985236008316E-2</v>
      </c>
      <c r="K25" s="70">
        <f t="shared" si="65"/>
        <v>2.8236772242512975E-2</v>
      </c>
      <c r="L25" s="70">
        <f t="shared" si="65"/>
        <v>2.8056521838051074E-2</v>
      </c>
      <c r="M25" s="70">
        <f t="shared" si="65"/>
        <v>3.0544217461135004E-2</v>
      </c>
      <c r="N25" s="70">
        <f t="shared" si="65"/>
        <v>2.5592164745260604E-2</v>
      </c>
    </row>
    <row r="26" spans="1:14" x14ac:dyDescent="0.25">
      <c r="A26" s="44" t="s">
        <v>138</v>
      </c>
      <c r="B26" s="47">
        <f>+Historicals!B186</f>
        <v>0</v>
      </c>
      <c r="C26" s="47">
        <f>+Historicals!C186</f>
        <v>0</v>
      </c>
      <c r="D26" s="47">
        <f>+Historicals!D186</f>
        <v>0.03</v>
      </c>
      <c r="E26" s="47">
        <f>+Historicals!E186</f>
        <v>0.06</v>
      </c>
      <c r="F26" s="47">
        <f>+Historicals!F186</f>
        <v>0.12</v>
      </c>
      <c r="G26" s="47">
        <f>+Historicals!G186</f>
        <v>-0.03</v>
      </c>
      <c r="H26" s="47">
        <f>+Historicals!H186</f>
        <v>0.13</v>
      </c>
      <c r="I26" s="64">
        <f>+Historicals!I186</f>
        <v>0.09</v>
      </c>
      <c r="J26" s="70">
        <f>AVERAGE(B26:I26)</f>
        <v>0.05</v>
      </c>
      <c r="K26" s="70">
        <f t="shared" ref="K26:N26" si="66">AVERAGE(C26:J26)</f>
        <v>5.6250000000000001E-2</v>
      </c>
      <c r="L26" s="70">
        <f t="shared" si="66"/>
        <v>6.3281249999999997E-2</v>
      </c>
      <c r="M26" s="70">
        <f t="shared" si="66"/>
        <v>6.7441406250000002E-2</v>
      </c>
      <c r="N26" s="70">
        <f t="shared" si="66"/>
        <v>6.8371582031250003E-2</v>
      </c>
    </row>
    <row r="27" spans="1:14" x14ac:dyDescent="0.25">
      <c r="A27" s="44" t="s">
        <v>139</v>
      </c>
      <c r="B27" s="47" t="str">
        <f t="shared" ref="B27" si="67">+IFERROR(B25-B26,"nm")</f>
        <v>nm</v>
      </c>
      <c r="C27" s="47">
        <f t="shared" ref="C27" si="68">+IFERROR(C25-C26,"nm")</f>
        <v>7.6190476190476142E-2</v>
      </c>
      <c r="D27" s="47">
        <f t="shared" ref="D27" si="69">+IFERROR(D25-D26,"nm")</f>
        <v>-5.0147492625371437E-4</v>
      </c>
      <c r="E27" s="47">
        <f t="shared" ref="E27" si="70">+IFERROR(E25-E26,"nm")</f>
        <v>-4.9357347523536654E-2</v>
      </c>
      <c r="F27" s="47">
        <f t="shared" ref="F27" si="71">+IFERROR(F25-F26,"nm")</f>
        <v>-5.4791413527743971E-2</v>
      </c>
      <c r="G27" s="47">
        <f t="shared" ref="G27" si="72">+IFERROR(G25-G26,"nm")</f>
        <v>-8.8060836501901135E-2</v>
      </c>
      <c r="H27" s="47">
        <f t="shared" ref="H27" si="73">+IFERROR(H25-H26,"nm")</f>
        <v>-4.6145721060573464E-2</v>
      </c>
      <c r="I27" s="47">
        <f>+IFERROR(I25-I26,"nm")</f>
        <v>2.2832140015910107E-3</v>
      </c>
      <c r="J27" s="70">
        <f t="shared" ref="J27:N27" si="74">+IFERROR(J25-J26,"nm")</f>
        <v>-1.5769014763991687E-2</v>
      </c>
      <c r="K27" s="70">
        <f t="shared" si="74"/>
        <v>-2.8013227757487026E-2</v>
      </c>
      <c r="L27" s="70">
        <f t="shared" si="74"/>
        <v>-3.5224728161948923E-2</v>
      </c>
      <c r="M27" s="70">
        <f t="shared" si="74"/>
        <v>-3.6897188788864999E-2</v>
      </c>
      <c r="N27" s="70">
        <f t="shared" si="74"/>
        <v>-4.2779417285989399E-2</v>
      </c>
    </row>
    <row r="28" spans="1:14" x14ac:dyDescent="0.25">
      <c r="A28" s="45" t="s">
        <v>116</v>
      </c>
      <c r="B28" s="9">
        <f>+Historicals!B112</f>
        <v>824</v>
      </c>
      <c r="C28" s="9">
        <f>+Historicals!C112</f>
        <v>719</v>
      </c>
      <c r="D28" s="9">
        <f>+Historicals!D112</f>
        <v>646</v>
      </c>
      <c r="E28" s="9">
        <f>+Historicals!E112</f>
        <v>595</v>
      </c>
      <c r="F28" s="9">
        <f>+Historicals!F112</f>
        <v>597</v>
      </c>
      <c r="G28" s="9">
        <f>+Historicals!G112</f>
        <v>516</v>
      </c>
      <c r="H28" s="9">
        <f>+Historicals!H112</f>
        <v>507</v>
      </c>
      <c r="I28" s="9">
        <f>+Historicals!I112</f>
        <v>633</v>
      </c>
      <c r="J28" s="69">
        <f>I28*(1+AVERAGE(C29:I29))</f>
        <v>614.08752863209497</v>
      </c>
      <c r="K28" s="69">
        <f t="shared" ref="K28:N28" si="75">J28*(1+AVERAGE(D29:J29))</f>
        <v>604.29783378453919</v>
      </c>
      <c r="L28" s="69">
        <f t="shared" si="75"/>
        <v>602.05287216764316</v>
      </c>
      <c r="M28" s="69">
        <f t="shared" si="75"/>
        <v>606.28680318026363</v>
      </c>
      <c r="N28" s="69">
        <f t="shared" si="75"/>
        <v>610.86847602292005</v>
      </c>
    </row>
    <row r="29" spans="1:14" x14ac:dyDescent="0.25">
      <c r="A29" s="44" t="s">
        <v>130</v>
      </c>
      <c r="B29" s="47" t="str">
        <f t="shared" ref="B29" si="76">+IFERROR(B28/A28-1,"nm")</f>
        <v>nm</v>
      </c>
      <c r="C29" s="47">
        <f t="shared" ref="C29" si="77">+IFERROR(C28/B28-1,"nm")</f>
        <v>-0.12742718446601942</v>
      </c>
      <c r="D29" s="47">
        <f t="shared" ref="D29" si="78">+IFERROR(D28/C28-1,"nm")</f>
        <v>-0.10152990264255912</v>
      </c>
      <c r="E29" s="47">
        <f t="shared" ref="E29" si="79">+IFERROR(E28/D28-1,"nm")</f>
        <v>-7.8947368421052655E-2</v>
      </c>
      <c r="F29" s="47">
        <f t="shared" ref="F29" si="80">+IFERROR(F28/E28-1,"nm")</f>
        <v>3.3613445378151141E-3</v>
      </c>
      <c r="G29" s="47">
        <f t="shared" ref="G29" si="81">+IFERROR(G28/F28-1,"nm")</f>
        <v>-0.13567839195979903</v>
      </c>
      <c r="H29" s="47">
        <f t="shared" ref="H29" si="82">+IFERROR(H28/G28-1,"nm")</f>
        <v>-1.744186046511631E-2</v>
      </c>
      <c r="I29" s="47">
        <f>+IFERROR(I28/H28-1,"nm")</f>
        <v>0.24852071005917153</v>
      </c>
      <c r="J29" s="70">
        <f t="shared" ref="J29:N29" si="83">+IFERROR(J28/I28-1,"nm")</f>
        <v>-2.9877521908222793E-2</v>
      </c>
      <c r="K29" s="70">
        <f t="shared" si="83"/>
        <v>-1.5941855828537577E-2</v>
      </c>
      <c r="L29" s="70">
        <f t="shared" si="83"/>
        <v>-3.7149919979632129E-3</v>
      </c>
      <c r="M29" s="70">
        <f t="shared" si="83"/>
        <v>7.0324903481924217E-3</v>
      </c>
      <c r="N29" s="70">
        <f t="shared" si="83"/>
        <v>7.5569397496750845E-3</v>
      </c>
    </row>
    <row r="30" spans="1:14" x14ac:dyDescent="0.25">
      <c r="A30" s="44" t="s">
        <v>138</v>
      </c>
      <c r="B30" s="47">
        <f>+Historicals!B184</f>
        <v>-0.05</v>
      </c>
      <c r="C30" s="47">
        <f>+Historicals!C184</f>
        <v>-0.13</v>
      </c>
      <c r="D30" s="47">
        <f>+Historicals!D184</f>
        <v>-0.1</v>
      </c>
      <c r="E30" s="47">
        <f>+Historicals!E184</f>
        <v>-0.08</v>
      </c>
      <c r="F30" s="47">
        <f>+Historicals!F184</f>
        <v>0</v>
      </c>
      <c r="G30" s="47">
        <f>+Historicals!G184</f>
        <v>-0.14000000000000001</v>
      </c>
      <c r="H30" s="47">
        <f>+Historicals!H184</f>
        <v>-0.02</v>
      </c>
      <c r="I30" s="47">
        <f>+Historicals!I184</f>
        <v>0.25</v>
      </c>
      <c r="J30" s="70">
        <f>AVERAGE(B30:I30)</f>
        <v>-3.3750000000000002E-2</v>
      </c>
      <c r="K30" s="70">
        <f t="shared" ref="K30:N30" si="84">AVERAGE(C30:J30)</f>
        <v>-3.1718750000000004E-2</v>
      </c>
      <c r="L30" s="70">
        <f t="shared" si="84"/>
        <v>-1.9433593750000006E-2</v>
      </c>
      <c r="M30" s="70">
        <f t="shared" si="84"/>
        <v>-9.3627929687500038E-3</v>
      </c>
      <c r="N30" s="70">
        <f t="shared" si="84"/>
        <v>-5.3314208984375235E-4</v>
      </c>
    </row>
    <row r="31" spans="1:14" x14ac:dyDescent="0.25">
      <c r="A31" s="44" t="s">
        <v>139</v>
      </c>
      <c r="B31" s="47" t="str">
        <f t="shared" ref="B31" si="85">+IFERROR(B29-B30,"nm")</f>
        <v>nm</v>
      </c>
      <c r="C31" s="47">
        <f t="shared" ref="C31" si="86">+IFERROR(C29-C30,"nm")</f>
        <v>2.572815533980588E-3</v>
      </c>
      <c r="D31" s="47">
        <f t="shared" ref="D31" si="87">+IFERROR(D29-D30,"nm")</f>
        <v>-1.5299026425591167E-3</v>
      </c>
      <c r="E31" s="47">
        <f t="shared" ref="E31" si="88">+IFERROR(E29-E30,"nm")</f>
        <v>1.0526315789473467E-3</v>
      </c>
      <c r="F31" s="47">
        <f t="shared" ref="F31" si="89">+IFERROR(F29-F30,"nm")</f>
        <v>3.3613445378151141E-3</v>
      </c>
      <c r="G31" s="47">
        <f t="shared" ref="G31" si="90">+IFERROR(G29-G30,"nm")</f>
        <v>4.321608040200986E-3</v>
      </c>
      <c r="H31" s="47">
        <f t="shared" ref="H31" si="91">+IFERROR(H29-H30,"nm")</f>
        <v>2.5581395348836904E-3</v>
      </c>
      <c r="I31" s="47">
        <f>+IFERROR(I29-I30,"nm")</f>
        <v>-1.4792899408284654E-3</v>
      </c>
      <c r="J31" s="70">
        <f t="shared" ref="J31:N31" si="92">+IFERROR(J29-J30,"nm")</f>
        <v>3.8724780917772095E-3</v>
      </c>
      <c r="K31" s="70">
        <f t="shared" si="92"/>
        <v>1.5776894171462427E-2</v>
      </c>
      <c r="L31" s="70">
        <f t="shared" si="92"/>
        <v>1.5718601752036793E-2</v>
      </c>
      <c r="M31" s="70">
        <f t="shared" si="92"/>
        <v>1.6395283316942427E-2</v>
      </c>
      <c r="N31" s="70">
        <f t="shared" si="92"/>
        <v>8.0900818395188371E-3</v>
      </c>
    </row>
    <row r="32" spans="1:14" x14ac:dyDescent="0.25">
      <c r="A32" s="9" t="s">
        <v>131</v>
      </c>
      <c r="B32" s="48">
        <f t="shared" ref="B32:H32" si="93">+B38+B35</f>
        <v>3766</v>
      </c>
      <c r="C32" s="48">
        <f t="shared" si="93"/>
        <v>3896</v>
      </c>
      <c r="D32" s="48">
        <f t="shared" si="93"/>
        <v>4015</v>
      </c>
      <c r="E32" s="48">
        <f t="shared" si="93"/>
        <v>3760</v>
      </c>
      <c r="F32" s="48">
        <f t="shared" si="93"/>
        <v>4074</v>
      </c>
      <c r="G32" s="48">
        <f t="shared" si="93"/>
        <v>3047</v>
      </c>
      <c r="H32" s="48">
        <f t="shared" si="93"/>
        <v>5219</v>
      </c>
      <c r="I32" s="48">
        <f>+I38+I35</f>
        <v>5238</v>
      </c>
      <c r="J32" s="69">
        <f>I32*(1+AVERAGE(C33:I33))</f>
        <v>5649.1446699044627</v>
      </c>
      <c r="K32" s="69">
        <f t="shared" ref="K32:N32" si="94">J32*(1+AVERAGE(D33:J33))</f>
        <v>6128.048548327838</v>
      </c>
      <c r="L32" s="69">
        <f t="shared" si="94"/>
        <v>6695.0265505675952</v>
      </c>
      <c r="M32" s="69">
        <f t="shared" si="94"/>
        <v>7463.6979725315387</v>
      </c>
      <c r="N32" s="69">
        <f t="shared" si="94"/>
        <v>8353.9974994238837</v>
      </c>
    </row>
    <row r="33" spans="1:14" x14ac:dyDescent="0.25">
      <c r="A33" s="46" t="s">
        <v>130</v>
      </c>
      <c r="B33" s="47" t="str">
        <f t="shared" ref="B33" si="95">+IFERROR(B32/A32-1,"nm")</f>
        <v>nm</v>
      </c>
      <c r="C33" s="47">
        <f t="shared" ref="C33" si="96">+IFERROR(C32/B32-1,"nm")</f>
        <v>3.4519383961763239E-2</v>
      </c>
      <c r="D33" s="47">
        <f t="shared" ref="D33" si="97">+IFERROR(D32/C32-1,"nm")</f>
        <v>3.0544147843942548E-2</v>
      </c>
      <c r="E33" s="47">
        <f t="shared" ref="E33" si="98">+IFERROR(E32/D32-1,"nm")</f>
        <v>-6.3511830635118338E-2</v>
      </c>
      <c r="F33" s="47">
        <f t="shared" ref="F33" si="99">+IFERROR(F32/E32-1,"nm")</f>
        <v>8.3510638297872308E-2</v>
      </c>
      <c r="G33" s="47">
        <f t="shared" ref="G33" si="100">+IFERROR(G32/F32-1,"nm")</f>
        <v>-0.25208640157093765</v>
      </c>
      <c r="H33" s="47">
        <f t="shared" ref="H33" si="101">+IFERROR(H32/G32-1,"nm")</f>
        <v>0.71283229405973092</v>
      </c>
      <c r="I33" s="47">
        <f>+IFERROR(I32/H32-1,"nm")</f>
        <v>3.6405441655489312E-3</v>
      </c>
      <c r="J33" s="70">
        <f t="shared" ref="J33:N33" si="102">+IFERROR(J32/I32-1,"nm")</f>
        <v>7.8492682303257455E-2</v>
      </c>
      <c r="K33" s="70">
        <f t="shared" si="102"/>
        <v>8.477458206632793E-2</v>
      </c>
      <c r="L33" s="70">
        <f t="shared" si="102"/>
        <v>9.252178695524016E-2</v>
      </c>
      <c r="M33" s="70">
        <f t="shared" si="102"/>
        <v>0.11481230375386287</v>
      </c>
      <c r="N33" s="70">
        <f t="shared" si="102"/>
        <v>0.11928397024757587</v>
      </c>
    </row>
    <row r="34" spans="1:14" x14ac:dyDescent="0.25">
      <c r="A34" s="46" t="s">
        <v>132</v>
      </c>
      <c r="B34" s="47">
        <f t="shared" ref="B34:H34" si="103">+IFERROR(B32/B$18,"nm")</f>
        <v>0.27409024745269289</v>
      </c>
      <c r="C34" s="47">
        <f t="shared" si="103"/>
        <v>0.26388512598211866</v>
      </c>
      <c r="D34" s="47">
        <f t="shared" si="103"/>
        <v>0.26386698212407994</v>
      </c>
      <c r="E34" s="47">
        <f t="shared" si="103"/>
        <v>0.25311342982160889</v>
      </c>
      <c r="F34" s="47">
        <f t="shared" si="103"/>
        <v>0.25619418941013711</v>
      </c>
      <c r="G34" s="47">
        <f t="shared" si="103"/>
        <v>0.2103700635183651</v>
      </c>
      <c r="H34" s="47">
        <f t="shared" si="103"/>
        <v>0.30380115256999823</v>
      </c>
      <c r="I34" s="47">
        <f>+IFERROR(I32/I$18,"nm")</f>
        <v>0.28540293140086087</v>
      </c>
      <c r="J34" s="70">
        <f t="shared" ref="J34:N34" si="104">+IFERROR(J32/J$18,"nm")</f>
        <v>0.29446432186185451</v>
      </c>
      <c r="K34" s="70">
        <f t="shared" si="104"/>
        <v>0.30680831643165818</v>
      </c>
      <c r="L34" s="70">
        <f t="shared" si="104"/>
        <v>0.32148892587763289</v>
      </c>
      <c r="M34" s="70">
        <f t="shared" si="104"/>
        <v>0.34064795322954472</v>
      </c>
      <c r="N34" s="70">
        <f t="shared" si="104"/>
        <v>0.36330272376512329</v>
      </c>
    </row>
    <row r="35" spans="1:14" x14ac:dyDescent="0.25">
      <c r="A35" s="9" t="s">
        <v>133</v>
      </c>
      <c r="B35" s="9">
        <f>+Historicals!B169</f>
        <v>121</v>
      </c>
      <c r="C35" s="9">
        <f>+Historicals!C169</f>
        <v>133</v>
      </c>
      <c r="D35" s="9">
        <f>+Historicals!D169</f>
        <v>140</v>
      </c>
      <c r="E35" s="9">
        <f>+Historicals!E169</f>
        <v>160</v>
      </c>
      <c r="F35" s="9">
        <f>+Historicals!F169</f>
        <v>149</v>
      </c>
      <c r="G35" s="9">
        <f>+Historicals!G169</f>
        <v>148</v>
      </c>
      <c r="H35" s="9">
        <f>+Historicals!H169</f>
        <v>130</v>
      </c>
      <c r="I35" s="9">
        <f>+Historicals!I169</f>
        <v>124</v>
      </c>
      <c r="J35" s="69">
        <f>I35*(1+AVERAGE(C36:I36))</f>
        <v>124.91096419937966</v>
      </c>
      <c r="K35" s="69">
        <f t="shared" ref="K35:N35" si="105">J35*(1+AVERAGE(D36:J36))</f>
        <v>124.19001969352497</v>
      </c>
      <c r="L35" s="69">
        <f t="shared" si="105"/>
        <v>122.43707905650004</v>
      </c>
      <c r="M35" s="69">
        <f t="shared" si="105"/>
        <v>117.96327984198429</v>
      </c>
      <c r="N35" s="69">
        <f t="shared" si="105"/>
        <v>114.19575807912911</v>
      </c>
    </row>
    <row r="36" spans="1:14" x14ac:dyDescent="0.25">
      <c r="A36" s="46" t="s">
        <v>130</v>
      </c>
      <c r="B36" s="47" t="str">
        <f t="shared" ref="B36" si="106">+IFERROR(B35/A35-1,"nm")</f>
        <v>nm</v>
      </c>
      <c r="C36" s="47">
        <f t="shared" ref="C36" si="107">+IFERROR(C35/B35-1,"nm")</f>
        <v>9.9173553719008156E-2</v>
      </c>
      <c r="D36" s="47">
        <f t="shared" ref="D36" si="108">+IFERROR(D35/C35-1,"nm")</f>
        <v>5.2631578947368363E-2</v>
      </c>
      <c r="E36" s="47">
        <f t="shared" ref="E36" si="109">+IFERROR(E35/D35-1,"nm")</f>
        <v>0.14285714285714279</v>
      </c>
      <c r="F36" s="47">
        <f t="shared" ref="F36" si="110">+IFERROR(F35/E35-1,"nm")</f>
        <v>-6.8749999999999978E-2</v>
      </c>
      <c r="G36" s="47">
        <f t="shared" ref="G36" si="111">+IFERROR(G35/F35-1,"nm")</f>
        <v>-6.7114093959731447E-3</v>
      </c>
      <c r="H36" s="47">
        <f t="shared" ref="H36" si="112">+IFERROR(H35/G35-1,"nm")</f>
        <v>-0.1216216216216216</v>
      </c>
      <c r="I36" s="47">
        <f>+IFERROR(I35/H35-1,"nm")</f>
        <v>-4.6153846153846101E-2</v>
      </c>
      <c r="J36" s="70">
        <f t="shared" ref="J36:N36" si="113">+IFERROR(J35/I35-1,"nm")</f>
        <v>7.3464854788682921E-3</v>
      </c>
      <c r="K36" s="70">
        <f t="shared" si="113"/>
        <v>-5.7716671268659425E-3</v>
      </c>
      <c r="L36" s="70">
        <f t="shared" si="113"/>
        <v>-1.4114987994613637E-2</v>
      </c>
      <c r="M36" s="70">
        <f t="shared" si="113"/>
        <v>-3.6539578116293159E-2</v>
      </c>
      <c r="N36" s="70">
        <f t="shared" si="113"/>
        <v>-3.1938089275763581E-2</v>
      </c>
    </row>
    <row r="37" spans="1:14" x14ac:dyDescent="0.25">
      <c r="A37" s="46" t="s">
        <v>134</v>
      </c>
      <c r="B37" s="47">
        <f t="shared" ref="B37:H37" si="114">+IFERROR(B35/B$18,"nm")</f>
        <v>8.8064046579330417E-3</v>
      </c>
      <c r="C37" s="47">
        <f t="shared" si="114"/>
        <v>9.0083988079111346E-3</v>
      </c>
      <c r="D37" s="47">
        <f t="shared" si="114"/>
        <v>9.2008412197686646E-3</v>
      </c>
      <c r="E37" s="47">
        <f t="shared" si="114"/>
        <v>1.0770784247728038E-2</v>
      </c>
      <c r="F37" s="47">
        <f t="shared" si="114"/>
        <v>9.3698905798012821E-3</v>
      </c>
      <c r="G37" s="47">
        <f t="shared" si="114"/>
        <v>1.0218171775752554E-2</v>
      </c>
      <c r="H37" s="47">
        <f t="shared" si="114"/>
        <v>7.5673787764130628E-3</v>
      </c>
      <c r="I37" s="47">
        <f>+IFERROR(I35/I$18,"nm")</f>
        <v>6.7563886013185855E-3</v>
      </c>
      <c r="J37" s="70">
        <f t="shared" ref="J37:N37" si="115">+IFERROR(J35/J$18,"nm")</f>
        <v>6.5110427357320212E-3</v>
      </c>
      <c r="K37" s="70">
        <f t="shared" si="115"/>
        <v>6.2177266644178131E-3</v>
      </c>
      <c r="L37" s="70">
        <f t="shared" si="115"/>
        <v>5.8793142545688565E-3</v>
      </c>
      <c r="M37" s="70">
        <f t="shared" si="115"/>
        <v>5.383919604236927E-3</v>
      </c>
      <c r="N37" s="70">
        <f t="shared" si="115"/>
        <v>4.9662009062645517E-3</v>
      </c>
    </row>
    <row r="38" spans="1:14" x14ac:dyDescent="0.25">
      <c r="A38" s="9" t="s">
        <v>135</v>
      </c>
      <c r="B38" s="9">
        <f>+Historicals!B136</f>
        <v>3645</v>
      </c>
      <c r="C38" s="9">
        <f>+Historicals!C136</f>
        <v>3763</v>
      </c>
      <c r="D38" s="9">
        <f>+Historicals!D136</f>
        <v>3875</v>
      </c>
      <c r="E38" s="9">
        <f>+Historicals!E136</f>
        <v>3600</v>
      </c>
      <c r="F38" s="9">
        <f>+Historicals!F136</f>
        <v>3925</v>
      </c>
      <c r="G38" s="9">
        <f>+Historicals!G136</f>
        <v>2899</v>
      </c>
      <c r="H38" s="9">
        <f>+Historicals!H136</f>
        <v>5089</v>
      </c>
      <c r="I38" s="9">
        <f>+Historicals!I136</f>
        <v>5114</v>
      </c>
      <c r="J38" s="69">
        <f>I38*(1+AVERAGE(C39:I39))</f>
        <v>5538.0169554541217</v>
      </c>
      <c r="K38" s="69">
        <f t="shared" ref="K38:N38" si="116">J38*(1+AVERAGE(D39:J39))</f>
        <v>6037.1747910094873</v>
      </c>
      <c r="L38" s="69">
        <f t="shared" si="116"/>
        <v>6633.3890597563086</v>
      </c>
      <c r="M38" s="69">
        <f t="shared" si="116"/>
        <v>7449.3196657050275</v>
      </c>
      <c r="N38" s="69">
        <f t="shared" si="116"/>
        <v>8400.4390815222578</v>
      </c>
    </row>
    <row r="39" spans="1:14" x14ac:dyDescent="0.25">
      <c r="A39" s="46" t="s">
        <v>130</v>
      </c>
      <c r="B39" s="47" t="str">
        <f t="shared" ref="B39" si="117">+IFERROR(B38/A38-1,"nm")</f>
        <v>nm</v>
      </c>
      <c r="C39" s="47">
        <f t="shared" ref="C39" si="118">+IFERROR(C38/B38-1,"nm")</f>
        <v>3.2373113854595292E-2</v>
      </c>
      <c r="D39" s="47">
        <f t="shared" ref="D39" si="119">+IFERROR(D38/C38-1,"nm")</f>
        <v>2.9763486579856391E-2</v>
      </c>
      <c r="E39" s="47">
        <f t="shared" ref="E39" si="120">+IFERROR(E38/D38-1,"nm")</f>
        <v>-7.096774193548383E-2</v>
      </c>
      <c r="F39" s="47">
        <f t="shared" ref="F39" si="121">+IFERROR(F38/E38-1,"nm")</f>
        <v>9.0277777777777679E-2</v>
      </c>
      <c r="G39" s="47">
        <f t="shared" ref="G39" si="122">+IFERROR(G38/F38-1,"nm")</f>
        <v>-0.26140127388535028</v>
      </c>
      <c r="H39" s="47">
        <f t="shared" ref="H39" si="123">+IFERROR(H38/G38-1,"nm")</f>
        <v>0.75543290789927564</v>
      </c>
      <c r="I39" s="47">
        <f>+IFERROR(I38/H38-1,"nm")</f>
        <v>4.9125564943997002E-3</v>
      </c>
      <c r="J39" s="70">
        <f t="shared" ref="J39:N39" si="124">+IFERROR(J38/I38-1,"nm")</f>
        <v>8.291297525501018E-2</v>
      </c>
      <c r="K39" s="70">
        <f t="shared" si="124"/>
        <v>9.0132955455069386E-2</v>
      </c>
      <c r="L39" s="70">
        <f t="shared" si="124"/>
        <v>9.8757165294385496E-2</v>
      </c>
      <c r="M39" s="70">
        <f t="shared" si="124"/>
        <v>0.12300358061293837</v>
      </c>
      <c r="N39" s="70">
        <f t="shared" si="124"/>
        <v>0.12767869530367548</v>
      </c>
    </row>
    <row r="40" spans="1:14" x14ac:dyDescent="0.25">
      <c r="A40" s="46" t="s">
        <v>132</v>
      </c>
      <c r="B40" s="47">
        <f t="shared" ref="B40:H40" si="125">+IFERROR(B38/B$18,"nm")</f>
        <v>0.26528384279475981</v>
      </c>
      <c r="C40" s="47">
        <f t="shared" si="125"/>
        <v>0.25487672717420751</v>
      </c>
      <c r="D40" s="47">
        <f t="shared" si="125"/>
        <v>0.25466614090431128</v>
      </c>
      <c r="E40" s="47">
        <f t="shared" si="125"/>
        <v>0.24234264557388085</v>
      </c>
      <c r="F40" s="47">
        <f t="shared" si="125"/>
        <v>0.2468242988303358</v>
      </c>
      <c r="G40" s="47">
        <f t="shared" si="125"/>
        <v>0.20015189174261253</v>
      </c>
      <c r="H40" s="47">
        <f t="shared" si="125"/>
        <v>0.29623377379358518</v>
      </c>
      <c r="I40" s="47">
        <f>+IFERROR(I38/I$18,"nm")</f>
        <v>0.27864654279954232</v>
      </c>
      <c r="J40" s="70">
        <f t="shared" ref="J40:N40" si="126">+IFERROR(J38/J$18,"nm")</f>
        <v>0.28867173749948044</v>
      </c>
      <c r="K40" s="70">
        <f t="shared" si="126"/>
        <v>0.30225860957624001</v>
      </c>
      <c r="L40" s="70">
        <f t="shared" si="126"/>
        <v>0.31852915110078261</v>
      </c>
      <c r="M40" s="70">
        <f t="shared" si="126"/>
        <v>0.33999171810194667</v>
      </c>
      <c r="N40" s="70">
        <f t="shared" si="126"/>
        <v>0.36532239797180871</v>
      </c>
    </row>
    <row r="41" spans="1:14" x14ac:dyDescent="0.25">
      <c r="A41" s="9" t="s">
        <v>136</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69">
        <f>I41*(1+AVERAGE(C42:I42))</f>
        <v>143.53234207099902</v>
      </c>
      <c r="K41" s="69">
        <f t="shared" ref="K41:N41" si="127">J41*(1+AVERAGE(D42:J42))</f>
        <v>137.40811083410276</v>
      </c>
      <c r="L41" s="69">
        <f t="shared" si="127"/>
        <v>132.24880476269672</v>
      </c>
      <c r="M41" s="69">
        <f t="shared" si="127"/>
        <v>128.86130239265694</v>
      </c>
      <c r="N41" s="69">
        <f t="shared" si="127"/>
        <v>132.50889267189842</v>
      </c>
    </row>
    <row r="42" spans="1:14" x14ac:dyDescent="0.25">
      <c r="A42" s="46" t="s">
        <v>130</v>
      </c>
      <c r="B42" s="47" t="str">
        <f t="shared" ref="B42" si="128">+IFERROR(B41/A41-1,"nm")</f>
        <v>nm</v>
      </c>
      <c r="C42" s="47">
        <f t="shared" ref="C42" si="129">+IFERROR(C41/B41-1,"nm")</f>
        <v>0.16346153846153855</v>
      </c>
      <c r="D42" s="47">
        <f t="shared" ref="D42" si="130">+IFERROR(D41/C41-1,"nm")</f>
        <v>-7.8512396694214837E-2</v>
      </c>
      <c r="E42" s="47">
        <f t="shared" ref="E42" si="131">+IFERROR(E41/D41-1,"nm")</f>
        <v>-0.12107623318385652</v>
      </c>
      <c r="F42" s="47">
        <f t="shared" ref="F42" si="132">+IFERROR(F41/E41-1,"nm")</f>
        <v>-0.40306122448979587</v>
      </c>
      <c r="G42" s="47">
        <f t="shared" ref="G42" si="133">+IFERROR(G41/F41-1,"nm")</f>
        <v>-5.9829059829059839E-2</v>
      </c>
      <c r="H42" s="47">
        <f t="shared" ref="H42" si="134">+IFERROR(H41/G41-1,"nm")</f>
        <v>-0.10909090909090913</v>
      </c>
      <c r="I42" s="47">
        <f>+IFERROR(I41/H41-1,"nm")</f>
        <v>0.48979591836734704</v>
      </c>
      <c r="J42" s="70">
        <f t="shared" ref="J42:N42" si="135">+IFERROR(J41/I41-1,"nm")</f>
        <v>-1.6901766636993054E-2</v>
      </c>
      <c r="K42" s="70">
        <f t="shared" si="135"/>
        <v>-4.2667953079640331E-2</v>
      </c>
      <c r="L42" s="70">
        <f t="shared" si="135"/>
        <v>-3.7547318277558084E-2</v>
      </c>
      <c r="M42" s="70">
        <f t="shared" si="135"/>
        <v>-2.5614616148087022E-2</v>
      </c>
      <c r="N42" s="70">
        <f t="shared" si="135"/>
        <v>2.8306327900728512E-2</v>
      </c>
    </row>
    <row r="43" spans="1:14" x14ac:dyDescent="0.25">
      <c r="A43" s="46" t="s">
        <v>134</v>
      </c>
      <c r="B43" s="47">
        <f t="shared" ref="B43:H43" si="136">+IFERROR(B41/B$18,"nm")</f>
        <v>1.5138282387190683E-2</v>
      </c>
      <c r="C43" s="47">
        <f t="shared" si="136"/>
        <v>1.6391221891086428E-2</v>
      </c>
      <c r="D43" s="47">
        <f t="shared" si="136"/>
        <v>1.4655625657202945E-2</v>
      </c>
      <c r="E43" s="47">
        <f t="shared" si="136"/>
        <v>1.3194210703466847E-2</v>
      </c>
      <c r="F43" s="47">
        <f t="shared" si="136"/>
        <v>7.3575650861526856E-3</v>
      </c>
      <c r="G43" s="47">
        <f t="shared" si="136"/>
        <v>7.5945871306268989E-3</v>
      </c>
      <c r="H43" s="47">
        <f t="shared" si="136"/>
        <v>5.7046393852960009E-3</v>
      </c>
      <c r="I43" s="47">
        <f>+IFERROR(I41/I$18,"nm")</f>
        <v>7.9551027080041418E-3</v>
      </c>
      <c r="J43" s="70">
        <f t="shared" ref="J43:N43" si="137">+IFERROR(J41/J$18,"nm")</f>
        <v>7.481690812123464E-3</v>
      </c>
      <c r="K43" s="70">
        <f t="shared" si="137"/>
        <v>6.8795067167947621E-3</v>
      </c>
      <c r="L43" s="70">
        <f t="shared" si="137"/>
        <v>6.3504641647994147E-3</v>
      </c>
      <c r="M43" s="70">
        <f t="shared" si="137"/>
        <v>5.88131232963909E-3</v>
      </c>
      <c r="N43" s="70">
        <f t="shared" si="137"/>
        <v>5.7626114484857121E-3</v>
      </c>
    </row>
    <row r="44" spans="1:14" x14ac:dyDescent="0.25">
      <c r="A44" s="43" t="str">
        <f>+Historicals!A113</f>
        <v>Europe, Middle East &amp; Africa</v>
      </c>
      <c r="B44" s="43"/>
      <c r="C44" s="43"/>
      <c r="D44" s="43"/>
      <c r="E44" s="43"/>
      <c r="F44" s="43"/>
      <c r="G44" s="43"/>
      <c r="H44" s="43"/>
      <c r="I44" s="43"/>
      <c r="J44" s="68"/>
      <c r="K44" s="68"/>
      <c r="L44" s="68"/>
      <c r="M44" s="68"/>
      <c r="N44" s="68"/>
    </row>
    <row r="45" spans="1:14" x14ac:dyDescent="0.25">
      <c r="A45" s="9" t="s">
        <v>137</v>
      </c>
      <c r="B45" s="1">
        <f>Historicals!B113</f>
        <v>11024</v>
      </c>
      <c r="C45" s="1">
        <f>Historicals!C113</f>
        <v>11016</v>
      </c>
      <c r="D45" s="1">
        <f>Historicals!D113</f>
        <v>7970</v>
      </c>
      <c r="E45" s="1">
        <f>Historicals!E113</f>
        <v>9242</v>
      </c>
      <c r="F45" s="1">
        <f>Historicals!F113</f>
        <v>9812</v>
      </c>
      <c r="G45" s="1">
        <f>Historicals!G113</f>
        <v>9347</v>
      </c>
      <c r="H45" s="1">
        <f>Historicals!H113</f>
        <v>11456</v>
      </c>
      <c r="I45" s="1">
        <f>Historicals!I113</f>
        <v>12479</v>
      </c>
      <c r="J45" s="69">
        <f>I45*(1+AVERAGE(C46:I46))</f>
        <v>12856.190246424143</v>
      </c>
      <c r="K45" s="69">
        <f t="shared" ref="K45:N45" si="138">J45*(1+AVERAGE(D46:J46))</f>
        <v>13301.627273526747</v>
      </c>
      <c r="L45" s="69">
        <f t="shared" si="138"/>
        <v>14353.763668499982</v>
      </c>
      <c r="M45" s="69">
        <f t="shared" si="138"/>
        <v>15324.053650704303</v>
      </c>
      <c r="N45" s="69">
        <f t="shared" si="138"/>
        <v>16372.900655511357</v>
      </c>
    </row>
    <row r="46" spans="1:14" x14ac:dyDescent="0.25">
      <c r="A46" s="44" t="s">
        <v>130</v>
      </c>
      <c r="B46" s="62" t="str">
        <f>IFERROR((B45-A45)/A45,"nm")</f>
        <v>nm</v>
      </c>
      <c r="C46" s="62">
        <f>IFERROR((C45-B45)/B45,"nm")</f>
        <v>-7.2568940493468795E-4</v>
      </c>
      <c r="D46" s="62">
        <f t="shared" ref="D46:I46" si="139">IFERROR((D45-C45)/C45,"nm")</f>
        <v>-0.27650689905591869</v>
      </c>
      <c r="E46" s="62">
        <f t="shared" si="139"/>
        <v>0.15959849435382686</v>
      </c>
      <c r="F46" s="62">
        <f t="shared" si="139"/>
        <v>6.1674962129409219E-2</v>
      </c>
      <c r="G46" s="62">
        <f t="shared" si="139"/>
        <v>-4.7390949857317573E-2</v>
      </c>
      <c r="H46" s="62">
        <f t="shared" si="139"/>
        <v>0.22563389322777361</v>
      </c>
      <c r="I46" s="62">
        <f t="shared" si="139"/>
        <v>8.9298184357541902E-2</v>
      </c>
      <c r="J46" s="67">
        <f t="shared" ref="J46" si="140">IFERROR((J45-I45)/I45,"nm")</f>
        <v>3.022599939291153E-2</v>
      </c>
      <c r="K46" s="67">
        <f t="shared" ref="K46" si="141">IFERROR((K45-J45)/J45,"nm")</f>
        <v>3.4647669221175285E-2</v>
      </c>
      <c r="L46" s="67">
        <f t="shared" ref="L46" si="142">IFERROR((L45-K45)/K45,"nm")</f>
        <v>7.9098321832188526E-2</v>
      </c>
      <c r="M46" s="67">
        <f t="shared" ref="M46" si="143">IFERROR((M45-L45)/L45,"nm")</f>
        <v>6.7598297186240386E-2</v>
      </c>
      <c r="N46" s="67">
        <f t="shared" ref="N46" si="144">IFERROR((N45-M45)/M45,"nm")</f>
        <v>6.8444487908644741E-2</v>
      </c>
    </row>
    <row r="47" spans="1:14" x14ac:dyDescent="0.25">
      <c r="A47" s="45" t="s">
        <v>114</v>
      </c>
      <c r="B47" s="1">
        <f>Historicals!B114</f>
        <v>7344</v>
      </c>
      <c r="C47" s="1">
        <f>Historicals!C114</f>
        <v>7403</v>
      </c>
      <c r="D47" s="1">
        <f>Historicals!D114</f>
        <v>5192</v>
      </c>
      <c r="E47" s="1">
        <f>Historicals!E114</f>
        <v>5875</v>
      </c>
      <c r="F47" s="1">
        <f>Historicals!F114</f>
        <v>6293</v>
      </c>
      <c r="G47" s="1">
        <f>Historicals!G114</f>
        <v>5892</v>
      </c>
      <c r="H47" s="1">
        <f>Historicals!H114</f>
        <v>6970</v>
      </c>
      <c r="I47" s="1">
        <f>Historicals!I114</f>
        <v>7388</v>
      </c>
      <c r="J47" s="69">
        <f>I47*(1+AVERAGE(C48:I48))</f>
        <v>7484.3376128351629</v>
      </c>
      <c r="K47" s="69">
        <f t="shared" ref="K47:N47" si="145">J47*(1+AVERAGE(D48:J48))</f>
        <v>7587.2837847677874</v>
      </c>
      <c r="L47" s="69">
        <f t="shared" si="145"/>
        <v>8030.2746658523856</v>
      </c>
      <c r="M47" s="69">
        <f t="shared" si="145"/>
        <v>8415.1992043647115</v>
      </c>
      <c r="N47" s="69">
        <f t="shared" si="145"/>
        <v>8790.6666527070702</v>
      </c>
    </row>
    <row r="48" spans="1:14" x14ac:dyDescent="0.25">
      <c r="A48" s="44" t="s">
        <v>130</v>
      </c>
      <c r="B48" s="62" t="str">
        <f>IFERROR((B47-A47)/A47,"nm")</f>
        <v>nm</v>
      </c>
      <c r="C48" s="62">
        <f t="shared" ref="C48:I48" si="146">IFERROR((C47-B47)/B47,"nm")</f>
        <v>8.0337690631808283E-3</v>
      </c>
      <c r="D48" s="62">
        <f t="shared" si="146"/>
        <v>-0.29866270430906389</v>
      </c>
      <c r="E48" s="62">
        <f t="shared" si="146"/>
        <v>0.13154853620955315</v>
      </c>
      <c r="F48" s="62">
        <f t="shared" si="146"/>
        <v>7.114893617021277E-2</v>
      </c>
      <c r="G48" s="62">
        <f t="shared" si="146"/>
        <v>-6.3721595423486418E-2</v>
      </c>
      <c r="H48" s="62">
        <f t="shared" si="146"/>
        <v>0.18295994568906992</v>
      </c>
      <c r="I48" s="62">
        <f t="shared" si="146"/>
        <v>5.9971305595408898E-2</v>
      </c>
      <c r="J48" s="67">
        <f t="shared" ref="J48" si="147">IFERROR((J47-I47)/I47,"nm")</f>
        <v>1.3039741856410785E-2</v>
      </c>
      <c r="K48" s="67">
        <f t="shared" ref="K48" si="148">IFERROR((K47-J47)/J47,"nm")</f>
        <v>1.3754880826872165E-2</v>
      </c>
      <c r="L48" s="67">
        <f t="shared" ref="L48" si="149">IFERROR((L47-K47)/K47,"nm")</f>
        <v>5.8385964417720294E-2</v>
      </c>
      <c r="M48" s="67">
        <f t="shared" ref="M48" si="150">IFERROR((M47-L47)/L47,"nm")</f>
        <v>4.7934168447458382E-2</v>
      </c>
      <c r="N48" s="67">
        <f t="shared" ref="N48" si="151">IFERROR((N47-M47)/M47,"nm")</f>
        <v>4.4617773058493376E-2</v>
      </c>
    </row>
    <row r="49" spans="1:14" x14ac:dyDescent="0.25">
      <c r="A49" s="44" t="s">
        <v>138</v>
      </c>
      <c r="D49" s="61">
        <f>Historicals!D185</f>
        <v>0.05</v>
      </c>
      <c r="E49" s="61">
        <f>Historicals!E185</f>
        <v>0.09</v>
      </c>
      <c r="F49" s="61">
        <f>Historicals!F185</f>
        <v>0.11</v>
      </c>
      <c r="G49" s="61">
        <f>Historicals!G185</f>
        <v>-0.01</v>
      </c>
      <c r="H49" s="61">
        <f>Historicals!H185</f>
        <v>0.17</v>
      </c>
      <c r="I49" s="61">
        <f>Historicals!I185</f>
        <v>0.12</v>
      </c>
      <c r="J49" s="70">
        <f>AVERAGE(B49:I49)</f>
        <v>8.8333333333333333E-2</v>
      </c>
      <c r="K49" s="70">
        <f t="shared" ref="K49:N49" si="152">AVERAGE(C49:J49)</f>
        <v>8.8333333333333347E-2</v>
      </c>
      <c r="L49" s="70">
        <f t="shared" si="152"/>
        <v>8.8333333333333347E-2</v>
      </c>
      <c r="M49" s="70">
        <f t="shared" si="152"/>
        <v>9.3125000000000013E-2</v>
      </c>
      <c r="N49" s="70">
        <f t="shared" si="152"/>
        <v>9.3515625000000005E-2</v>
      </c>
    </row>
    <row r="50" spans="1:14" x14ac:dyDescent="0.25">
      <c r="A50" s="44" t="s">
        <v>139</v>
      </c>
      <c r="D50" s="61">
        <f>IFERROR(D48-D49, "nm")</f>
        <v>-0.34866270430906388</v>
      </c>
      <c r="E50" s="61">
        <f t="shared" ref="E50:N50" si="153">IFERROR(E48-E49, "nm")</f>
        <v>4.154853620955315E-2</v>
      </c>
      <c r="F50" s="61">
        <f t="shared" si="153"/>
        <v>-3.885106382978723E-2</v>
      </c>
      <c r="G50" s="61">
        <f t="shared" si="153"/>
        <v>-5.3721595423486417E-2</v>
      </c>
      <c r="H50" s="61">
        <f t="shared" si="153"/>
        <v>1.2959945689069913E-2</v>
      </c>
      <c r="I50" s="61">
        <f t="shared" si="153"/>
        <v>-6.0028694404591097E-2</v>
      </c>
      <c r="J50" s="66">
        <f t="shared" si="153"/>
        <v>-7.529359147692255E-2</v>
      </c>
      <c r="K50" s="66">
        <f t="shared" si="153"/>
        <v>-7.4578452506461182E-2</v>
      </c>
      <c r="L50" s="66">
        <f t="shared" si="153"/>
        <v>-2.9947368915613053E-2</v>
      </c>
      <c r="M50" s="66">
        <f t="shared" si="153"/>
        <v>-4.5190831552541631E-2</v>
      </c>
      <c r="N50" s="66">
        <f t="shared" si="153"/>
        <v>-4.8897851941506629E-2</v>
      </c>
    </row>
    <row r="51" spans="1:14" x14ac:dyDescent="0.25">
      <c r="A51" s="45" t="s">
        <v>115</v>
      </c>
      <c r="B51" s="1">
        <f>Historicals!B115</f>
        <v>3072</v>
      </c>
      <c r="C51" s="1">
        <f>Historicals!C115</f>
        <v>3038</v>
      </c>
      <c r="D51" s="1">
        <f>Historicals!D115</f>
        <v>2395</v>
      </c>
      <c r="E51" s="1">
        <f>Historicals!E115</f>
        <v>2940</v>
      </c>
      <c r="F51" s="1">
        <f>Historicals!F115</f>
        <v>3087</v>
      </c>
      <c r="G51" s="1">
        <f>Historicals!G115</f>
        <v>3053</v>
      </c>
      <c r="H51" s="1">
        <f>Historicals!H115</f>
        <v>3996</v>
      </c>
      <c r="I51" s="1">
        <f>Historicals!I115</f>
        <v>4527</v>
      </c>
      <c r="J51" s="69">
        <f>I51*(1+AVERAGE(C52:I52))</f>
        <v>4841.033313252331</v>
      </c>
      <c r="K51" s="69">
        <f t="shared" ref="K51:N51" si="154">J51*(1+AVERAGE(D52:J52))</f>
        <v>5232.4788822401815</v>
      </c>
      <c r="L51" s="69">
        <f t="shared" si="154"/>
        <v>5874.2287881306374</v>
      </c>
      <c r="M51" s="69">
        <f t="shared" si="154"/>
        <v>6506.649728990833</v>
      </c>
      <c r="N51" s="69">
        <f t="shared" si="154"/>
        <v>7260.7537024273861</v>
      </c>
    </row>
    <row r="52" spans="1:14" x14ac:dyDescent="0.25">
      <c r="A52" s="44" t="s">
        <v>130</v>
      </c>
      <c r="B52" s="62" t="str">
        <f>IFERROR((B51-A51)/A51,"nm")</f>
        <v>nm</v>
      </c>
      <c r="C52" s="62">
        <f t="shared" ref="C52:I52" si="155">IFERROR((C51-B51)/B51,"nm")</f>
        <v>-1.1067708333333334E-2</v>
      </c>
      <c r="D52" s="62">
        <f t="shared" si="155"/>
        <v>-0.21165240289664253</v>
      </c>
      <c r="E52" s="62">
        <f t="shared" si="155"/>
        <v>0.22755741127348644</v>
      </c>
      <c r="F52" s="62">
        <f t="shared" si="155"/>
        <v>0.05</v>
      </c>
      <c r="G52" s="62">
        <f t="shared" si="155"/>
        <v>-1.101392938127632E-2</v>
      </c>
      <c r="H52" s="62">
        <f t="shared" si="155"/>
        <v>0.30887651490337376</v>
      </c>
      <c r="I52" s="62">
        <f t="shared" si="155"/>
        <v>0.13288288288288289</v>
      </c>
      <c r="J52" s="67">
        <f t="shared" ref="J52" si="156">IFERROR((J51-I51)/I51,"nm")</f>
        <v>6.9368966921212957E-2</v>
      </c>
      <c r="K52" s="67">
        <f t="shared" ref="K52" si="157">IFERROR((K51-J51)/J51,"nm")</f>
        <v>8.0859920529005258E-2</v>
      </c>
      <c r="L52" s="67">
        <f t="shared" ref="L52" si="158">IFERROR((L51-K51)/K51,"nm")</f>
        <v>0.12264739530409791</v>
      </c>
      <c r="M52" s="67">
        <f t="shared" ref="M52" si="159">IFERROR((M51-L51)/L51,"nm")</f>
        <v>0.10766025016561392</v>
      </c>
      <c r="N52" s="67">
        <f t="shared" ref="N52" si="160">IFERROR((N51-M51)/M51,"nm")</f>
        <v>0.11589742876070155</v>
      </c>
    </row>
    <row r="53" spans="1:14" x14ac:dyDescent="0.25">
      <c r="A53" s="44" t="s">
        <v>138</v>
      </c>
      <c r="D53" s="61">
        <f>Historicals!D187</f>
        <v>0.11</v>
      </c>
      <c r="E53" s="61">
        <f>Historicals!E187</f>
        <v>0.16</v>
      </c>
      <c r="F53" s="61">
        <f>Historicals!F187</f>
        <v>0.09</v>
      </c>
      <c r="G53" s="61">
        <f>Historicals!G187</f>
        <v>0.02</v>
      </c>
      <c r="H53" s="61">
        <f>Historicals!H187</f>
        <v>0.25</v>
      </c>
      <c r="I53" s="61">
        <f>Historicals!I187</f>
        <v>0.16</v>
      </c>
      <c r="J53" s="70">
        <f>AVERAGE(B53:I53)</f>
        <v>0.13166666666666668</v>
      </c>
      <c r="K53" s="70">
        <f t="shared" ref="K53:N53" si="161">AVERAGE(C53:J53)</f>
        <v>0.13166666666666668</v>
      </c>
      <c r="L53" s="70">
        <f t="shared" si="161"/>
        <v>0.13166666666666668</v>
      </c>
      <c r="M53" s="70">
        <f t="shared" si="161"/>
        <v>0.13437500000000002</v>
      </c>
      <c r="N53" s="70">
        <f t="shared" si="161"/>
        <v>0.13117187500000002</v>
      </c>
    </row>
    <row r="54" spans="1:14" x14ac:dyDescent="0.25">
      <c r="A54" s="44" t="s">
        <v>139</v>
      </c>
      <c r="D54" s="61">
        <f>IFERROR(D52-D53, "nm")</f>
        <v>-0.32165240289664254</v>
      </c>
      <c r="E54" s="61">
        <f t="shared" ref="E54:I54" si="162">IFERROR(E52-E53, "nm")</f>
        <v>6.755741127348644E-2</v>
      </c>
      <c r="F54" s="61">
        <f t="shared" si="162"/>
        <v>-3.9999999999999994E-2</v>
      </c>
      <c r="G54" s="61">
        <f t="shared" si="162"/>
        <v>-3.1013929381276319E-2</v>
      </c>
      <c r="H54" s="61">
        <f t="shared" si="162"/>
        <v>5.8876514903373756E-2</v>
      </c>
      <c r="I54" s="61">
        <f t="shared" si="162"/>
        <v>-2.7117117117117118E-2</v>
      </c>
      <c r="J54" s="66">
        <f t="shared" ref="J54" si="163">IFERROR(J52-J53, "nm")</f>
        <v>-6.2297699745453725E-2</v>
      </c>
      <c r="K54" s="66">
        <f t="shared" ref="K54" si="164">IFERROR(K52-K53, "nm")</f>
        <v>-5.0806746137661424E-2</v>
      </c>
      <c r="L54" s="66">
        <f t="shared" ref="L54" si="165">IFERROR(L52-L53, "nm")</f>
        <v>-9.0192713625687759E-3</v>
      </c>
      <c r="M54" s="66">
        <f t="shared" ref="M54" si="166">IFERROR(M52-M53, "nm")</f>
        <v>-2.6714749834386098E-2</v>
      </c>
      <c r="N54" s="66">
        <f t="shared" ref="N54" si="167">IFERROR(N52-N53, "nm")</f>
        <v>-1.5274446239298467E-2</v>
      </c>
    </row>
    <row r="55" spans="1:14" x14ac:dyDescent="0.25">
      <c r="A55" s="45" t="s">
        <v>116</v>
      </c>
      <c r="B55" s="1">
        <f>Historicals!B116</f>
        <v>608</v>
      </c>
      <c r="C55" s="1">
        <f>Historicals!C116</f>
        <v>575</v>
      </c>
      <c r="D55" s="1">
        <f>Historicals!D116</f>
        <v>383</v>
      </c>
      <c r="E55" s="1">
        <f>Historicals!E116</f>
        <v>427</v>
      </c>
      <c r="F55" s="1">
        <f>Historicals!F116</f>
        <v>432</v>
      </c>
      <c r="G55" s="1">
        <f>Historicals!G116</f>
        <v>402</v>
      </c>
      <c r="H55" s="1">
        <f>Historicals!H116</f>
        <v>490</v>
      </c>
      <c r="I55" s="1">
        <f>Historicals!I116</f>
        <v>564</v>
      </c>
      <c r="J55" s="69">
        <f>I55*(1+AVERAGE(C56:I56))</f>
        <v>567.13295437367344</v>
      </c>
      <c r="K55" s="69">
        <f t="shared" ref="K55:N55" si="168">J55*(1+AVERAGE(D56:J56))</f>
        <v>575.13077550104242</v>
      </c>
      <c r="L55" s="69">
        <f t="shared" si="168"/>
        <v>611.8348514312562</v>
      </c>
      <c r="M55" s="69">
        <f t="shared" si="168"/>
        <v>646.41809799262671</v>
      </c>
      <c r="N55" s="69">
        <f t="shared" si="168"/>
        <v>687.09451130031334</v>
      </c>
    </row>
    <row r="56" spans="1:14" x14ac:dyDescent="0.25">
      <c r="A56" s="44" t="s">
        <v>130</v>
      </c>
      <c r="B56" s="62" t="str">
        <f>IFERROR((B55-A55)/A55,"nm")</f>
        <v>nm</v>
      </c>
      <c r="C56" s="62">
        <f t="shared" ref="C56:I56" si="169">IFERROR((C55-B55)/B55,"nm")</f>
        <v>-5.4276315789473686E-2</v>
      </c>
      <c r="D56" s="62">
        <f t="shared" si="169"/>
        <v>-0.3339130434782609</v>
      </c>
      <c r="E56" s="62">
        <f t="shared" si="169"/>
        <v>0.11488250652741515</v>
      </c>
      <c r="F56" s="62">
        <f t="shared" si="169"/>
        <v>1.1709601873536301E-2</v>
      </c>
      <c r="G56" s="62">
        <f t="shared" si="169"/>
        <v>-6.9444444444444448E-2</v>
      </c>
      <c r="H56" s="62">
        <f t="shared" si="169"/>
        <v>0.21890547263681592</v>
      </c>
      <c r="I56" s="62">
        <f t="shared" si="169"/>
        <v>0.15102040816326531</v>
      </c>
      <c r="J56" s="67">
        <f t="shared" ref="J56" si="170">IFERROR((J55-I55)/I55,"nm")</f>
        <v>5.5548836412649683E-3</v>
      </c>
      <c r="K56" s="67">
        <f t="shared" ref="K56" si="171">IFERROR((K55-J55)/J55,"nm")</f>
        <v>1.410219784565607E-2</v>
      </c>
      <c r="L56" s="67">
        <f t="shared" ref="L56" si="172">IFERROR((L55-K55)/K55,"nm")</f>
        <v>6.3818660891930043E-2</v>
      </c>
      <c r="M56" s="67">
        <f t="shared" ref="M56" si="173">IFERROR((M55-L55)/L55,"nm")</f>
        <v>5.6523825801146239E-2</v>
      </c>
      <c r="N56" s="67">
        <f t="shared" ref="N56" si="174">IFERROR((N55-M55)/M55,"nm")</f>
        <v>6.2925857790804923E-2</v>
      </c>
    </row>
    <row r="57" spans="1:14" x14ac:dyDescent="0.25">
      <c r="A57" s="44" t="s">
        <v>138</v>
      </c>
      <c r="D57" s="61">
        <f>Historicals!D188</f>
        <v>0.02</v>
      </c>
      <c r="E57" s="61">
        <f>Historicals!E188</f>
        <v>0.06</v>
      </c>
      <c r="F57" s="61">
        <f>Historicals!F188</f>
        <v>0.05</v>
      </c>
      <c r="G57" s="61">
        <f>Historicals!G188</f>
        <v>-0.03</v>
      </c>
      <c r="H57" s="61">
        <f>Historicals!H188</f>
        <v>0.19</v>
      </c>
      <c r="I57" s="61">
        <f>Historicals!I188</f>
        <v>0.17</v>
      </c>
      <c r="J57" s="70">
        <f>AVERAGE(B57:I57)</f>
        <v>7.6666666666666675E-2</v>
      </c>
      <c r="K57" s="70">
        <f t="shared" ref="K57:N57" si="175">AVERAGE(C57:J57)</f>
        <v>7.6666666666666675E-2</v>
      </c>
      <c r="L57" s="70">
        <f t="shared" si="175"/>
        <v>7.6666666666666675E-2</v>
      </c>
      <c r="M57" s="70">
        <f t="shared" si="175"/>
        <v>8.3750000000000005E-2</v>
      </c>
      <c r="N57" s="70">
        <f t="shared" si="175"/>
        <v>8.6718749999999997E-2</v>
      </c>
    </row>
    <row r="58" spans="1:14" x14ac:dyDescent="0.25">
      <c r="A58" s="44" t="s">
        <v>139</v>
      </c>
      <c r="D58" s="61">
        <f>IFERROR(D56-D57, "nm")</f>
        <v>-0.35391304347826091</v>
      </c>
      <c r="E58" s="61">
        <f t="shared" ref="E58:I58" si="176">IFERROR(E56-E57, "nm")</f>
        <v>5.4882506527415151E-2</v>
      </c>
      <c r="F58" s="61">
        <f t="shared" si="176"/>
        <v>-3.8290398126463704E-2</v>
      </c>
      <c r="G58" s="61">
        <f t="shared" si="176"/>
        <v>-3.9444444444444449E-2</v>
      </c>
      <c r="H58" s="61">
        <f t="shared" si="176"/>
        <v>2.8905472636815921E-2</v>
      </c>
      <c r="I58" s="61">
        <f t="shared" si="176"/>
        <v>-1.8979591836734699E-2</v>
      </c>
      <c r="J58" s="66">
        <f t="shared" ref="J58" si="177">IFERROR(J56-J57, "nm")</f>
        <v>-7.1111783025401706E-2</v>
      </c>
      <c r="K58" s="66">
        <f t="shared" ref="K58" si="178">IFERROR(K56-K57, "nm")</f>
        <v>-6.2564468821010605E-2</v>
      </c>
      <c r="L58" s="66">
        <f t="shared" ref="L58" si="179">IFERROR(L56-L57, "nm")</f>
        <v>-1.2848005774736632E-2</v>
      </c>
      <c r="M58" s="66">
        <f t="shared" ref="M58" si="180">IFERROR(M56-M57, "nm")</f>
        <v>-2.7226174198853766E-2</v>
      </c>
      <c r="N58" s="66">
        <f t="shared" ref="N58" si="181">IFERROR(N56-N57, "nm")</f>
        <v>-2.3792892209195074E-2</v>
      </c>
    </row>
    <row r="59" spans="1:14" x14ac:dyDescent="0.25">
      <c r="A59" s="9" t="s">
        <v>131</v>
      </c>
      <c r="B59" s="1">
        <f>B62+B65</f>
        <v>2456</v>
      </c>
      <c r="C59" s="1">
        <f t="shared" ref="C59:I59" si="182">C62+C65</f>
        <v>2724</v>
      </c>
      <c r="D59" s="1">
        <f t="shared" si="182"/>
        <v>1613</v>
      </c>
      <c r="E59" s="1">
        <f t="shared" si="182"/>
        <v>1703</v>
      </c>
      <c r="F59" s="1">
        <f t="shared" si="182"/>
        <v>2106</v>
      </c>
      <c r="G59" s="1">
        <f t="shared" si="182"/>
        <v>1673</v>
      </c>
      <c r="H59" s="1">
        <f t="shared" si="182"/>
        <v>2571</v>
      </c>
      <c r="I59" s="1">
        <f t="shared" si="182"/>
        <v>3427</v>
      </c>
      <c r="J59" s="69">
        <f>I59*(1+AVERAGE(C60:I60))</f>
        <v>3749.0420206324875</v>
      </c>
      <c r="K59" s="69">
        <f t="shared" ref="K59:N59" si="183">J59*(1+AVERAGE(D60:J60))</f>
        <v>4093.2337621190927</v>
      </c>
      <c r="L59" s="69">
        <f t="shared" si="183"/>
        <v>4761.2024024916127</v>
      </c>
      <c r="M59" s="69">
        <f t="shared" si="183"/>
        <v>5611.2207344026974</v>
      </c>
      <c r="N59" s="69">
        <f t="shared" si="183"/>
        <v>6566.4110126807082</v>
      </c>
    </row>
    <row r="60" spans="1:14" x14ac:dyDescent="0.25">
      <c r="A60" s="46" t="s">
        <v>130</v>
      </c>
      <c r="B60" s="62" t="str">
        <f>IFERROR((B59-A59)/A59,"nm")</f>
        <v>nm</v>
      </c>
      <c r="C60" s="62">
        <f t="shared" ref="C60:I60" si="184">IFERROR((C59-B59)/B59,"nm")</f>
        <v>0.10912052117263844</v>
      </c>
      <c r="D60" s="62">
        <f t="shared" si="184"/>
        <v>-0.407856093979442</v>
      </c>
      <c r="E60" s="62">
        <f t="shared" si="184"/>
        <v>5.5796652200867949E-2</v>
      </c>
      <c r="F60" s="62">
        <f t="shared" si="184"/>
        <v>0.23664122137404581</v>
      </c>
      <c r="G60" s="62">
        <f t="shared" si="184"/>
        <v>-0.20560303893637227</v>
      </c>
      <c r="H60" s="62">
        <f t="shared" si="184"/>
        <v>0.5367603108188882</v>
      </c>
      <c r="I60" s="62">
        <f t="shared" si="184"/>
        <v>0.33294437961882534</v>
      </c>
      <c r="J60" s="67">
        <f t="shared" ref="J60" si="185">IFERROR((J59-I59)/I59,"nm")</f>
        <v>9.39719931813503E-2</v>
      </c>
      <c r="K60" s="67">
        <f t="shared" ref="K60" si="186">IFERROR((K59-J59)/J59,"nm")</f>
        <v>9.180791775402343E-2</v>
      </c>
      <c r="L60" s="67">
        <f t="shared" ref="L60" si="187">IFERROR((L59-K59)/K59,"nm")</f>
        <v>0.16318849085880413</v>
      </c>
      <c r="M60" s="67">
        <f t="shared" ref="M60" si="188">IFERROR((M59-L59)/L59,"nm")</f>
        <v>0.17853018209565227</v>
      </c>
      <c r="N60" s="67">
        <f t="shared" ref="N60" si="189">IFERROR((N59-M59)/M59,"nm")</f>
        <v>0.17022860505588161</v>
      </c>
    </row>
    <row r="61" spans="1:14" x14ac:dyDescent="0.25">
      <c r="A61" s="46" t="s">
        <v>132</v>
      </c>
      <c r="B61" s="61">
        <f>B59/B45</f>
        <v>0.22278664731494921</v>
      </c>
      <c r="C61" s="61">
        <f t="shared" ref="C61:N61" si="190">C59/C45</f>
        <v>0.24727668845315903</v>
      </c>
      <c r="D61" s="61">
        <f t="shared" si="190"/>
        <v>0.20238393977415309</v>
      </c>
      <c r="E61" s="61">
        <f t="shared" si="190"/>
        <v>0.18426747457260334</v>
      </c>
      <c r="F61" s="61">
        <f t="shared" si="190"/>
        <v>0.21463514064410924</v>
      </c>
      <c r="G61" s="61">
        <f t="shared" si="190"/>
        <v>0.17898791055953783</v>
      </c>
      <c r="H61" s="61">
        <f t="shared" si="190"/>
        <v>0.22442388268156424</v>
      </c>
      <c r="I61" s="61">
        <f t="shared" si="190"/>
        <v>0.27462136389133746</v>
      </c>
      <c r="J61" s="66">
        <f t="shared" si="190"/>
        <v>0.29161376339116146</v>
      </c>
      <c r="K61" s="66">
        <f t="shared" si="190"/>
        <v>0.30772428650632511</v>
      </c>
      <c r="L61" s="66">
        <f t="shared" si="190"/>
        <v>0.33170410997781008</v>
      </c>
      <c r="M61" s="66">
        <f t="shared" si="190"/>
        <v>0.36617078367803824</v>
      </c>
      <c r="N61" s="66">
        <f t="shared" si="190"/>
        <v>0.40105361602315459</v>
      </c>
    </row>
    <row r="62" spans="1:14" x14ac:dyDescent="0.25">
      <c r="A62" s="9" t="s">
        <v>133</v>
      </c>
      <c r="B62" s="1">
        <f>Historicals!B170</f>
        <v>114</v>
      </c>
      <c r="C62" s="1">
        <f>Historicals!C170</f>
        <v>109</v>
      </c>
      <c r="D62" s="1">
        <f>Historicals!D170</f>
        <v>106</v>
      </c>
      <c r="E62" s="1">
        <f>Historicals!E170</f>
        <v>116</v>
      </c>
      <c r="F62" s="1">
        <f>Historicals!F170</f>
        <v>111</v>
      </c>
      <c r="G62" s="1">
        <f>Historicals!G170</f>
        <v>132</v>
      </c>
      <c r="H62" s="1">
        <f>Historicals!H170</f>
        <v>136</v>
      </c>
      <c r="I62" s="1">
        <f>Historicals!I170</f>
        <v>134</v>
      </c>
      <c r="J62" s="69">
        <f>I62*(1+AVERAGE(C63:I63))</f>
        <v>137.5345357378155</v>
      </c>
      <c r="K62" s="69">
        <f t="shared" ref="K62:N62" si="191">J62*(1+AVERAGE(D63:J63))</f>
        <v>142.5422999833134</v>
      </c>
      <c r="L62" s="69">
        <f t="shared" si="191"/>
        <v>149.03429948235134</v>
      </c>
      <c r="M62" s="69">
        <f t="shared" si="191"/>
        <v>154.78309215758415</v>
      </c>
      <c r="N62" s="69">
        <f t="shared" si="191"/>
        <v>162.5596693626745</v>
      </c>
    </row>
    <row r="63" spans="1:14" x14ac:dyDescent="0.25">
      <c r="A63" s="46" t="s">
        <v>130</v>
      </c>
      <c r="B63" s="62" t="str">
        <f>IFERROR((B62-A62)/A62,"nm")</f>
        <v>nm</v>
      </c>
      <c r="C63" s="62">
        <f t="shared" ref="C63:I63" si="192">IFERROR((C62-B62)/B62,"nm")</f>
        <v>-4.3859649122807015E-2</v>
      </c>
      <c r="D63" s="62">
        <f t="shared" si="192"/>
        <v>-2.7522935779816515E-2</v>
      </c>
      <c r="E63" s="62">
        <f t="shared" si="192"/>
        <v>9.4339622641509441E-2</v>
      </c>
      <c r="F63" s="62">
        <f t="shared" si="192"/>
        <v>-4.3103448275862072E-2</v>
      </c>
      <c r="G63" s="62">
        <f t="shared" si="192"/>
        <v>0.1891891891891892</v>
      </c>
      <c r="H63" s="62">
        <f t="shared" si="192"/>
        <v>3.0303030303030304E-2</v>
      </c>
      <c r="I63" s="62">
        <f t="shared" si="192"/>
        <v>-1.4705882352941176E-2</v>
      </c>
      <c r="J63" s="67">
        <f t="shared" ref="J63" si="193">IFERROR((J62-I62)/I62,"nm")</f>
        <v>2.6377132371757483E-2</v>
      </c>
      <c r="K63" s="67">
        <f t="shared" ref="K63" si="194">IFERROR((K62-J62)/J62,"nm")</f>
        <v>3.6410958299552369E-2</v>
      </c>
      <c r="L63" s="67">
        <f t="shared" ref="L63" si="195">IFERROR((L62-K62)/K62,"nm")</f>
        <v>4.5544371739462082E-2</v>
      </c>
      <c r="M63" s="67">
        <f t="shared" ref="M63" si="196">IFERROR((M62-L62)/L62,"nm")</f>
        <v>3.8573621610598297E-2</v>
      </c>
      <c r="N63" s="67">
        <f t="shared" ref="N63" si="197">IFERROR((N62-M62)/M62,"nm")</f>
        <v>5.0241774451521101E-2</v>
      </c>
    </row>
    <row r="64" spans="1:14" x14ac:dyDescent="0.25">
      <c r="A64" s="46" t="s">
        <v>134</v>
      </c>
      <c r="B64" s="61">
        <f>B62/B45</f>
        <v>1.0341074020319304E-2</v>
      </c>
      <c r="C64" s="61">
        <f t="shared" ref="C64:N64" si="198">C62/C45</f>
        <v>9.8946986201888156E-3</v>
      </c>
      <c r="D64" s="61">
        <f t="shared" si="198"/>
        <v>1.3299874529485571E-2</v>
      </c>
      <c r="E64" s="61">
        <f t="shared" si="198"/>
        <v>1.2551395801774508E-2</v>
      </c>
      <c r="F64" s="61">
        <f t="shared" si="198"/>
        <v>1.1312678353037097E-2</v>
      </c>
      <c r="G64" s="61">
        <f t="shared" si="198"/>
        <v>1.4122178239007167E-2</v>
      </c>
      <c r="H64" s="61">
        <f t="shared" si="198"/>
        <v>1.1871508379888268E-2</v>
      </c>
      <c r="I64" s="61">
        <f t="shared" si="198"/>
        <v>1.0738039907043834E-2</v>
      </c>
      <c r="J64" s="66">
        <f t="shared" si="198"/>
        <v>1.06979231873198E-2</v>
      </c>
      <c r="K64" s="66">
        <f t="shared" si="198"/>
        <v>1.0716155027663788E-2</v>
      </c>
      <c r="L64" s="66">
        <f t="shared" si="198"/>
        <v>1.0382942266871387E-2</v>
      </c>
      <c r="M64" s="66">
        <f t="shared" si="198"/>
        <v>1.0100662376007161E-2</v>
      </c>
      <c r="N64" s="66">
        <f t="shared" si="198"/>
        <v>9.9285809388915177E-3</v>
      </c>
    </row>
    <row r="65" spans="1:14" x14ac:dyDescent="0.25">
      <c r="A65" s="9" t="s">
        <v>135</v>
      </c>
      <c r="B65" s="1">
        <f>Historicals!B137</f>
        <v>2342</v>
      </c>
      <c r="C65" s="1">
        <f>Historicals!C137</f>
        <v>2615</v>
      </c>
      <c r="D65" s="1">
        <f>Historicals!D137</f>
        <v>1507</v>
      </c>
      <c r="E65" s="1">
        <f>Historicals!E137</f>
        <v>1587</v>
      </c>
      <c r="F65" s="1">
        <f>Historicals!F137</f>
        <v>1995</v>
      </c>
      <c r="G65" s="1">
        <f>Historicals!G137</f>
        <v>1541</v>
      </c>
      <c r="H65" s="1">
        <f>Historicals!H137</f>
        <v>2435</v>
      </c>
      <c r="I65" s="1">
        <f>Historicals!I137</f>
        <v>3293</v>
      </c>
      <c r="J65" s="69">
        <f>I65*(1+AVERAGE(C66:I66))</f>
        <v>3626.0480707459919</v>
      </c>
      <c r="K65" s="69">
        <f t="shared" ref="K65:N65" si="199">J65*(1+AVERAGE(D66:J66))</f>
        <v>3984.787774857657</v>
      </c>
      <c r="L65" s="69">
        <f t="shared" si="199"/>
        <v>4676.5366587061781</v>
      </c>
      <c r="M65" s="69">
        <f t="shared" si="199"/>
        <v>5568.8825009362863</v>
      </c>
      <c r="N65" s="69">
        <f t="shared" si="199"/>
        <v>6578.7741413759841</v>
      </c>
    </row>
    <row r="66" spans="1:14" x14ac:dyDescent="0.25">
      <c r="A66" s="46" t="s">
        <v>130</v>
      </c>
      <c r="B66" s="62" t="str">
        <f>IFERROR((B65-A65)/A65,"nm")</f>
        <v>nm</v>
      </c>
      <c r="C66" s="62">
        <f t="shared" ref="C66:I66" si="200">IFERROR((C65-B65)/B65,"nm")</f>
        <v>0.1165670367207515</v>
      </c>
      <c r="D66" s="62">
        <f t="shared" si="200"/>
        <v>-0.42370936902485662</v>
      </c>
      <c r="E66" s="62">
        <f t="shared" si="200"/>
        <v>5.3085600530856009E-2</v>
      </c>
      <c r="F66" s="62">
        <f t="shared" si="200"/>
        <v>0.25708884688090738</v>
      </c>
      <c r="G66" s="62">
        <f t="shared" si="200"/>
        <v>-0.22756892230576442</v>
      </c>
      <c r="H66" s="62">
        <f t="shared" si="200"/>
        <v>0.58014276443867618</v>
      </c>
      <c r="I66" s="62">
        <f t="shared" si="200"/>
        <v>0.35236139630390145</v>
      </c>
      <c r="J66" s="67">
        <f t="shared" ref="J66" si="201">IFERROR((J65-I65)/I65,"nm")</f>
        <v>0.10113819336349589</v>
      </c>
      <c r="K66" s="67">
        <f t="shared" ref="K66" si="202">IFERROR((K65-J65)/J65,"nm")</f>
        <v>9.8934072883887905E-2</v>
      </c>
      <c r="L66" s="67">
        <f t="shared" ref="L66" si="203">IFERROR((L65-K65)/K65,"nm")</f>
        <v>0.17359742172799439</v>
      </c>
      <c r="M66" s="67">
        <f t="shared" ref="M66" si="204">IFERROR((M65-L65)/L65,"nm")</f>
        <v>0.19081339618472848</v>
      </c>
      <c r="N66" s="67">
        <f t="shared" ref="N66" si="205">IFERROR((N65-M65)/M65,"nm")</f>
        <v>0.18134547465670295</v>
      </c>
    </row>
    <row r="67" spans="1:14" x14ac:dyDescent="0.25">
      <c r="A67" s="46" t="s">
        <v>132</v>
      </c>
      <c r="B67" s="61">
        <f>B65/B45</f>
        <v>0.2124455732946299</v>
      </c>
      <c r="C67" s="61">
        <f t="shared" ref="C67:N67" si="206">C65/C45</f>
        <v>0.23738198983297024</v>
      </c>
      <c r="D67" s="61">
        <f t="shared" si="206"/>
        <v>0.1890840652446675</v>
      </c>
      <c r="E67" s="61">
        <f t="shared" si="206"/>
        <v>0.17171607877082881</v>
      </c>
      <c r="F67" s="61">
        <f t="shared" si="206"/>
        <v>0.20332246229107215</v>
      </c>
      <c r="G67" s="61">
        <f t="shared" si="206"/>
        <v>0.16486573232053064</v>
      </c>
      <c r="H67" s="61">
        <f t="shared" si="206"/>
        <v>0.21255237430167598</v>
      </c>
      <c r="I67" s="61">
        <f t="shared" si="206"/>
        <v>0.26388332398429359</v>
      </c>
      <c r="J67" s="66">
        <f t="shared" si="206"/>
        <v>0.28204685845828636</v>
      </c>
      <c r="K67" s="66">
        <f t="shared" si="206"/>
        <v>0.29957145038850158</v>
      </c>
      <c r="L67" s="66">
        <f t="shared" si="206"/>
        <v>0.32580560518556262</v>
      </c>
      <c r="M67" s="66">
        <f t="shared" si="206"/>
        <v>0.36340792246445425</v>
      </c>
      <c r="N67" s="66">
        <f t="shared" si="206"/>
        <v>0.40180871305546417</v>
      </c>
    </row>
    <row r="68" spans="1:14" x14ac:dyDescent="0.25">
      <c r="A68" s="9" t="s">
        <v>136</v>
      </c>
      <c r="B68" s="1">
        <f>Historicals!B159</f>
        <v>273</v>
      </c>
      <c r="C68" s="1">
        <f>Historicals!C159</f>
        <v>234</v>
      </c>
      <c r="D68" s="1">
        <f>Historicals!D159</f>
        <v>173</v>
      </c>
      <c r="E68" s="1">
        <f>Historicals!E159</f>
        <v>240</v>
      </c>
      <c r="F68" s="1">
        <f>Historicals!F159</f>
        <v>233</v>
      </c>
      <c r="G68" s="1">
        <f>Historicals!G159</f>
        <v>139</v>
      </c>
      <c r="H68" s="1">
        <f>Historicals!H159</f>
        <v>153</v>
      </c>
      <c r="I68" s="1">
        <f>Historicals!I159</f>
        <v>197</v>
      </c>
      <c r="J68" s="69">
        <f>I68*(1+AVERAGE(C69:I69))</f>
        <v>195.29576184244732</v>
      </c>
      <c r="K68" s="69">
        <f t="shared" ref="K68:N68" si="207">J68*(1+AVERAGE(D69:J69))</f>
        <v>197.35053835543911</v>
      </c>
      <c r="L68" s="69">
        <f t="shared" si="207"/>
        <v>207.07300191548046</v>
      </c>
      <c r="M68" s="69">
        <f t="shared" si="207"/>
        <v>207.27523321845942</v>
      </c>
      <c r="N68" s="69">
        <f t="shared" si="207"/>
        <v>208.37022723015312</v>
      </c>
    </row>
    <row r="69" spans="1:14" x14ac:dyDescent="0.25">
      <c r="A69" s="46" t="s">
        <v>130</v>
      </c>
      <c r="B69" s="62" t="str">
        <f>IFERROR((B68-A68)/A68,"nm")</f>
        <v>nm</v>
      </c>
      <c r="C69" s="62">
        <f t="shared" ref="C69:I69" si="208">IFERROR((C68-B68)/B68,"nm")</f>
        <v>-0.14285714285714285</v>
      </c>
      <c r="D69" s="62">
        <f t="shared" si="208"/>
        <v>-0.2606837606837607</v>
      </c>
      <c r="E69" s="62">
        <f t="shared" si="208"/>
        <v>0.38728323699421963</v>
      </c>
      <c r="F69" s="62">
        <f t="shared" si="208"/>
        <v>-2.9166666666666667E-2</v>
      </c>
      <c r="G69" s="62">
        <f t="shared" si="208"/>
        <v>-0.40343347639484978</v>
      </c>
      <c r="H69" s="62">
        <f t="shared" si="208"/>
        <v>0.10071942446043165</v>
      </c>
      <c r="I69" s="62">
        <f t="shared" si="208"/>
        <v>0.28758169934640521</v>
      </c>
      <c r="J69" s="67">
        <f t="shared" ref="J69" si="209">IFERROR((J68-I68)/I68,"nm")</f>
        <v>-8.6509551144806109E-3</v>
      </c>
      <c r="K69" s="67">
        <f t="shared" ref="K69" si="210">IFERROR((K68-J68)/J68,"nm")</f>
        <v>1.0521357420185397E-2</v>
      </c>
      <c r="L69" s="67">
        <f t="shared" ref="L69" si="211">IFERROR((L68-K68)/K68,"nm")</f>
        <v>4.9264945720749236E-2</v>
      </c>
      <c r="M69" s="67">
        <f t="shared" ref="M69" si="212">IFERROR((M68-L68)/L68,"nm")</f>
        <v>9.7661839596792041E-4</v>
      </c>
      <c r="N69" s="67">
        <f t="shared" ref="N69" si="213">IFERROR((N68-M68)/M68,"nm")</f>
        <v>5.2828019763442851E-3</v>
      </c>
    </row>
    <row r="70" spans="1:14" x14ac:dyDescent="0.25">
      <c r="A70" s="46" t="s">
        <v>134</v>
      </c>
      <c r="B70" s="61">
        <f>B68/B45</f>
        <v>2.4764150943396228E-2</v>
      </c>
      <c r="C70" s="61">
        <f t="shared" ref="C70:N70" si="214">C68/C45</f>
        <v>2.1241830065359478E-2</v>
      </c>
      <c r="D70" s="61">
        <f t="shared" si="214"/>
        <v>2.1706398996235884E-2</v>
      </c>
      <c r="E70" s="61">
        <f t="shared" si="214"/>
        <v>2.5968405107119671E-2</v>
      </c>
      <c r="F70" s="61">
        <f t="shared" si="214"/>
        <v>2.3746432939258051E-2</v>
      </c>
      <c r="G70" s="61">
        <f t="shared" si="214"/>
        <v>1.4871081630469669E-2</v>
      </c>
      <c r="H70" s="61">
        <f t="shared" si="214"/>
        <v>1.3355446927374302E-2</v>
      </c>
      <c r="I70" s="61">
        <f t="shared" si="214"/>
        <v>1.5786521355877874E-2</v>
      </c>
      <c r="J70" s="66">
        <f t="shared" si="214"/>
        <v>1.5190795881133404E-2</v>
      </c>
      <c r="K70" s="66">
        <f t="shared" si="214"/>
        <v>1.4836571067376953E-2</v>
      </c>
      <c r="L70" s="66">
        <f t="shared" si="214"/>
        <v>1.4426390645535849E-2</v>
      </c>
      <c r="M70" s="66">
        <f t="shared" si="214"/>
        <v>1.3526135965266143E-2</v>
      </c>
      <c r="N70" s="66">
        <f t="shared" si="214"/>
        <v>1.2726530968109958E-2</v>
      </c>
    </row>
    <row r="71" spans="1:14" x14ac:dyDescent="0.25">
      <c r="J71" s="71"/>
      <c r="K71" s="71"/>
      <c r="L71" s="71"/>
      <c r="M71" s="71"/>
      <c r="N71" s="71"/>
    </row>
    <row r="72" spans="1:14" x14ac:dyDescent="0.25">
      <c r="J72" s="71"/>
      <c r="K72" s="71"/>
      <c r="L72" s="71"/>
      <c r="M72" s="71"/>
      <c r="N72" s="71"/>
    </row>
    <row r="73" spans="1:14" x14ac:dyDescent="0.25">
      <c r="A73" s="43" t="str">
        <f>Historicals!A189</f>
        <v>Greater China</v>
      </c>
      <c r="B73" s="43"/>
      <c r="C73" s="43"/>
      <c r="D73" s="43"/>
      <c r="E73" s="43"/>
      <c r="F73" s="43"/>
      <c r="G73" s="43"/>
      <c r="H73" s="43"/>
      <c r="I73" s="43"/>
      <c r="J73" s="68"/>
      <c r="K73" s="68"/>
      <c r="L73" s="68"/>
      <c r="M73" s="68"/>
      <c r="N73" s="68"/>
    </row>
    <row r="74" spans="1:14" x14ac:dyDescent="0.25">
      <c r="A74" s="9" t="s">
        <v>137</v>
      </c>
      <c r="B74" s="1">
        <f>Historicals!B117</f>
        <v>3067</v>
      </c>
      <c r="C74" s="1">
        <f>Historicals!C117</f>
        <v>3785</v>
      </c>
      <c r="D74" s="1">
        <f>Historicals!D117</f>
        <v>4237</v>
      </c>
      <c r="E74" s="1">
        <f>Historicals!E117</f>
        <v>5134</v>
      </c>
      <c r="F74" s="1">
        <f>Historicals!F117</f>
        <v>6208</v>
      </c>
      <c r="G74" s="1">
        <f>Historicals!G117</f>
        <v>6679</v>
      </c>
      <c r="H74" s="1">
        <f>Historicals!H117</f>
        <v>8290</v>
      </c>
      <c r="I74" s="1">
        <f>Historicals!I117</f>
        <v>7547</v>
      </c>
      <c r="J74" s="69">
        <f>I74*(1+AVERAGE(C75:I75))</f>
        <v>8627.16040419007</v>
      </c>
      <c r="K74" s="69">
        <f t="shared" ref="K74:N74" si="215">J74*(1+AVERAGE(D75:J75))</f>
        <v>9749.7891273023652</v>
      </c>
      <c r="L74" s="69">
        <f t="shared" si="215"/>
        <v>11033.417534328117</v>
      </c>
      <c r="M74" s="69">
        <f t="shared" si="215"/>
        <v>12359.870671155199</v>
      </c>
      <c r="N74" s="69">
        <f t="shared" si="215"/>
        <v>13688.694066152548</v>
      </c>
    </row>
    <row r="75" spans="1:14" x14ac:dyDescent="0.25">
      <c r="A75" s="44" t="s">
        <v>130</v>
      </c>
      <c r="B75" s="62" t="str">
        <f>IFERROR((B74-A74)/A74,"nm")</f>
        <v>nm</v>
      </c>
      <c r="C75" s="62">
        <f>IFERROR((C74-B74)/B74,"nm")</f>
        <v>0.23410498858819692</v>
      </c>
      <c r="D75" s="62">
        <f t="shared" ref="D75" si="216">IFERROR((D74-C74)/C74,"nm")</f>
        <v>0.11941875825627477</v>
      </c>
      <c r="E75" s="62">
        <f t="shared" ref="E75" si="217">IFERROR((E74-D74)/D74,"nm")</f>
        <v>0.21170639603493038</v>
      </c>
      <c r="F75" s="62">
        <f t="shared" ref="F75" si="218">IFERROR((F74-E74)/E74,"nm")</f>
        <v>0.20919361121932217</v>
      </c>
      <c r="G75" s="62">
        <f t="shared" ref="G75" si="219">IFERROR((G74-F74)/F74,"nm")</f>
        <v>7.5869845360824736E-2</v>
      </c>
      <c r="H75" s="62">
        <f t="shared" ref="H75" si="220">IFERROR((H74-G74)/G74,"nm")</f>
        <v>0.24120377301991316</v>
      </c>
      <c r="I75" s="62">
        <f t="shared" ref="I75" si="221">IFERROR((I74-H74)/H74,"nm")</f>
        <v>-8.9626055488540413E-2</v>
      </c>
      <c r="J75" s="67">
        <f t="shared" ref="J75" si="222">IFERROR((J74-I74)/I74,"nm")</f>
        <v>0.14312447385584603</v>
      </c>
      <c r="K75" s="67">
        <f t="shared" ref="K75" si="223">IFERROR((K74-J74)/J74,"nm")</f>
        <v>0.13012725746551007</v>
      </c>
      <c r="L75" s="67">
        <f t="shared" ref="L75" si="224">IFERROR((L74-K74)/K74,"nm")</f>
        <v>0.13165704306682929</v>
      </c>
      <c r="M75" s="67">
        <f t="shared" ref="M75" si="225">IFERROR((M74-L74)/L74,"nm")</f>
        <v>0.12022142121424362</v>
      </c>
      <c r="N75" s="67">
        <f t="shared" ref="N75" si="226">IFERROR((N74-M74)/M74,"nm")</f>
        <v>0.1075111083563751</v>
      </c>
    </row>
    <row r="76" spans="1:14" x14ac:dyDescent="0.25">
      <c r="A76" s="45" t="s">
        <v>114</v>
      </c>
      <c r="B76" s="60">
        <f>Historicals!B118</f>
        <v>2016</v>
      </c>
      <c r="C76" s="60">
        <f>Historicals!C118</f>
        <v>2599</v>
      </c>
      <c r="D76" s="60">
        <f>Historicals!D118</f>
        <v>2920</v>
      </c>
      <c r="E76" s="60">
        <f>Historicals!E118</f>
        <v>3496</v>
      </c>
      <c r="F76" s="60">
        <f>Historicals!F118</f>
        <v>4262</v>
      </c>
      <c r="G76" s="60">
        <f>Historicals!G118</f>
        <v>4635</v>
      </c>
      <c r="H76" s="60">
        <f>Historicals!H118</f>
        <v>5748</v>
      </c>
      <c r="I76" s="60">
        <f>Historicals!I118</f>
        <v>5416</v>
      </c>
      <c r="J76" s="69">
        <f>I76*(1+AVERAGE(C77:I77))</f>
        <v>6266.2742442497247</v>
      </c>
      <c r="K76" s="69">
        <f t="shared" ref="K76:N76" si="227">J76*(1+AVERAGE(D77:J77))</f>
        <v>7131.6983898485332</v>
      </c>
      <c r="L76" s="69">
        <f t="shared" si="227"/>
        <v>8131.5186207727893</v>
      </c>
      <c r="M76" s="69">
        <f t="shared" si="227"/>
        <v>9205.2165364965331</v>
      </c>
      <c r="N76" s="69">
        <f t="shared" si="227"/>
        <v>10306.192584500022</v>
      </c>
    </row>
    <row r="77" spans="1:14" x14ac:dyDescent="0.25">
      <c r="A77" s="44" t="s">
        <v>130</v>
      </c>
      <c r="B77" s="62" t="str">
        <f>IFERROR((B76-A76)/A76,"nm")</f>
        <v>nm</v>
      </c>
      <c r="C77" s="62">
        <f t="shared" ref="C77" si="228">IFERROR((C76-B76)/B76,"nm")</f>
        <v>0.28918650793650796</v>
      </c>
      <c r="D77" s="62">
        <f t="shared" ref="D77" si="229">IFERROR((D76-C76)/C76,"nm")</f>
        <v>0.12350904193920739</v>
      </c>
      <c r="E77" s="62">
        <f t="shared" ref="E77" si="230">IFERROR((E76-D76)/D76,"nm")</f>
        <v>0.19726027397260273</v>
      </c>
      <c r="F77" s="62">
        <f t="shared" ref="F77" si="231">IFERROR((F76-E76)/E76,"nm")</f>
        <v>0.21910755148741418</v>
      </c>
      <c r="G77" s="62">
        <f t="shared" ref="G77" si="232">IFERROR((G76-F76)/F76,"nm")</f>
        <v>8.7517597372125763E-2</v>
      </c>
      <c r="H77" s="62">
        <f t="shared" ref="H77" si="233">IFERROR((H76-G76)/G76,"nm")</f>
        <v>0.24012944983818771</v>
      </c>
      <c r="I77" s="62">
        <f t="shared" ref="I77" si="234">IFERROR((I76-H76)/H76,"nm")</f>
        <v>-5.7759220598469031E-2</v>
      </c>
      <c r="J77" s="67">
        <f t="shared" ref="J77" si="235">IFERROR((J76-I76)/I76,"nm")</f>
        <v>0.15699302884965374</v>
      </c>
      <c r="K77" s="67">
        <f t="shared" ref="K77" si="236">IFERROR((K76-J76)/J76,"nm")</f>
        <v>0.13810824612296038</v>
      </c>
      <c r="L77" s="67">
        <f t="shared" ref="L77" si="237">IFERROR((L76-K76)/K76,"nm")</f>
        <v>0.14019384672063939</v>
      </c>
      <c r="M77" s="67">
        <f t="shared" ref="M77" si="238">IFERROR((M76-L76)/L76,"nm")</f>
        <v>0.13204149997035899</v>
      </c>
      <c r="N77" s="67">
        <f t="shared" ref="N77" si="239">IFERROR((N76-M76)/M76,"nm")</f>
        <v>0.1196034926107796</v>
      </c>
    </row>
    <row r="78" spans="1:14" x14ac:dyDescent="0.25">
      <c r="A78" s="44" t="s">
        <v>138</v>
      </c>
      <c r="B78" s="61">
        <f>Historicals!B190</f>
        <v>0.28000000000000003</v>
      </c>
      <c r="C78" s="61">
        <f>Historicals!C190</f>
        <v>0.33</v>
      </c>
      <c r="D78" s="61">
        <f>Historicals!D190</f>
        <v>0.18</v>
      </c>
      <c r="E78" s="61">
        <f>Historicals!E190</f>
        <v>0.16</v>
      </c>
      <c r="F78" s="61">
        <f>Historicals!F190</f>
        <v>0.25</v>
      </c>
      <c r="G78" s="61">
        <f>Historicals!G190</f>
        <v>0.12</v>
      </c>
      <c r="H78" s="61">
        <f>Historicals!H190</f>
        <v>0.19</v>
      </c>
      <c r="I78" s="61">
        <f>Historicals!I190</f>
        <v>-0.1</v>
      </c>
      <c r="J78" s="70">
        <f>AVERAGE(B78:I78)</f>
        <v>0.17625000000000002</v>
      </c>
      <c r="K78" s="70">
        <f t="shared" ref="K78:N78" si="240">AVERAGE(C78:J78)</f>
        <v>0.16328124999999999</v>
      </c>
      <c r="L78" s="70">
        <f t="shared" si="240"/>
        <v>0.14244140624999999</v>
      </c>
      <c r="M78" s="70">
        <f t="shared" si="240"/>
        <v>0.13774658203124998</v>
      </c>
      <c r="N78" s="70">
        <f t="shared" si="240"/>
        <v>0.13496490478515624</v>
      </c>
    </row>
    <row r="79" spans="1:14" x14ac:dyDescent="0.25">
      <c r="A79" s="44" t="s">
        <v>139</v>
      </c>
      <c r="B79" s="63" t="str">
        <f>IFERROR(B77-B78, "nm")</f>
        <v>nm</v>
      </c>
      <c r="C79" s="61">
        <f t="shared" ref="C79:D79" si="241">IFERROR(C77-C78, "nm")</f>
        <v>-4.0813492063492052E-2</v>
      </c>
      <c r="D79" s="61">
        <f t="shared" si="241"/>
        <v>-5.6490958060792601E-2</v>
      </c>
      <c r="E79" s="61">
        <f t="shared" ref="E79:N79" si="242">IFERROR(E77-E78, "nm")</f>
        <v>3.7260273972602731E-2</v>
      </c>
      <c r="F79" s="61">
        <f t="shared" si="242"/>
        <v>-3.0892448512585824E-2</v>
      </c>
      <c r="G79" s="61">
        <f t="shared" si="242"/>
        <v>-3.2482402627874232E-2</v>
      </c>
      <c r="H79" s="61">
        <f t="shared" si="242"/>
        <v>5.0129449838187706E-2</v>
      </c>
      <c r="I79" s="61">
        <f t="shared" si="242"/>
        <v>4.2240779401530974E-2</v>
      </c>
      <c r="J79" s="66">
        <f t="shared" si="242"/>
        <v>-1.9256971150346275E-2</v>
      </c>
      <c r="K79" s="66">
        <f t="shared" si="242"/>
        <v>-2.5173003877039607E-2</v>
      </c>
      <c r="L79" s="66">
        <f t="shared" si="242"/>
        <v>-2.2475595293605932E-3</v>
      </c>
      <c r="M79" s="66">
        <f t="shared" si="242"/>
        <v>-5.7050820608909869E-3</v>
      </c>
      <c r="N79" s="66">
        <f t="shared" si="242"/>
        <v>-1.5361412174376643E-2</v>
      </c>
    </row>
    <row r="80" spans="1:14" x14ac:dyDescent="0.25">
      <c r="A80" s="45" t="s">
        <v>115</v>
      </c>
      <c r="B80" s="1">
        <f>Historicals!B119</f>
        <v>925</v>
      </c>
      <c r="C80" s="1">
        <f>Historicals!C119</f>
        <v>1055</v>
      </c>
      <c r="D80" s="1">
        <f>Historicals!D119</f>
        <v>1188</v>
      </c>
      <c r="E80" s="1">
        <f>Historicals!E119</f>
        <v>1508</v>
      </c>
      <c r="F80" s="1">
        <f>Historicals!F119</f>
        <v>1808</v>
      </c>
      <c r="G80" s="1">
        <f>Historicals!G119</f>
        <v>1896</v>
      </c>
      <c r="H80" s="1">
        <f>Historicals!H119</f>
        <v>2347</v>
      </c>
      <c r="I80" s="1">
        <f>Historicals!I119</f>
        <v>1938</v>
      </c>
      <c r="J80" s="69">
        <f>I80*(1+AVERAGE(C81:I81))</f>
        <v>2172.5486366633004</v>
      </c>
      <c r="K80" s="69">
        <f t="shared" ref="K80:N80" si="243">J80*(1+AVERAGE(D81:J81))</f>
        <v>2429.4272139095406</v>
      </c>
      <c r="L80" s="69">
        <f t="shared" si="243"/>
        <v>2713.9618993860108</v>
      </c>
      <c r="M80" s="69">
        <f t="shared" si="243"/>
        <v>2972.7964356601233</v>
      </c>
      <c r="N80" s="69">
        <f t="shared" si="243"/>
        <v>3212.3328079079351</v>
      </c>
    </row>
    <row r="81" spans="1:14" x14ac:dyDescent="0.25">
      <c r="A81" s="44" t="s">
        <v>130</v>
      </c>
      <c r="B81" s="62" t="str">
        <f>IFERROR((B80-A80)/A80,"nm")</f>
        <v>nm</v>
      </c>
      <c r="C81" s="62">
        <f t="shared" ref="C81" si="244">IFERROR((C80-B80)/B80,"nm")</f>
        <v>0.14054054054054055</v>
      </c>
      <c r="D81" s="62">
        <f t="shared" ref="D81" si="245">IFERROR((D80-C80)/C80,"nm")</f>
        <v>0.12606635071090047</v>
      </c>
      <c r="E81" s="62">
        <f t="shared" ref="E81" si="246">IFERROR((E80-D80)/D80,"nm")</f>
        <v>0.26936026936026936</v>
      </c>
      <c r="F81" s="62">
        <f t="shared" ref="F81" si="247">IFERROR((F80-E80)/E80,"nm")</f>
        <v>0.19893899204244031</v>
      </c>
      <c r="G81" s="62">
        <f t="shared" ref="G81" si="248">IFERROR((G80-F80)/F80,"nm")</f>
        <v>4.8672566371681415E-2</v>
      </c>
      <c r="H81" s="62">
        <f t="shared" ref="H81" si="249">IFERROR((H80-G80)/G80,"nm")</f>
        <v>0.2378691983122363</v>
      </c>
      <c r="I81" s="62">
        <f t="shared" ref="I81" si="250">IFERROR((I80-H80)/H80,"nm")</f>
        <v>-0.17426501917341286</v>
      </c>
      <c r="J81" s="67">
        <f t="shared" ref="J81" si="251">IFERROR((J80-I80)/I80,"nm")</f>
        <v>0.12102612830923652</v>
      </c>
      <c r="K81" s="67">
        <f t="shared" ref="K81" si="252">IFERROR((K80-J80)/J80,"nm")</f>
        <v>0.11823835513333596</v>
      </c>
      <c r="L81" s="67">
        <f t="shared" ref="L81" si="253">IFERROR((L80-K80)/K80,"nm")</f>
        <v>0.11712007005082675</v>
      </c>
      <c r="M81" s="67">
        <f t="shared" ref="M81" si="254">IFERROR((M80-L80)/L80,"nm")</f>
        <v>9.5371470149477597E-2</v>
      </c>
      <c r="N81" s="67">
        <f t="shared" ref="N81" si="255">IFERROR((N80-M80)/M80,"nm")</f>
        <v>8.0576109879054572E-2</v>
      </c>
    </row>
    <row r="82" spans="1:14" x14ac:dyDescent="0.25">
      <c r="A82" s="44" t="s">
        <v>138</v>
      </c>
      <c r="B82" s="61">
        <f>Historicals!B191</f>
        <v>7.0000000000000007E-2</v>
      </c>
      <c r="C82" s="61">
        <f>Historicals!C191</f>
        <v>0.17</v>
      </c>
      <c r="D82" s="61">
        <f>Historicals!D191</f>
        <v>0.18</v>
      </c>
      <c r="E82" s="61">
        <f>Historicals!E191</f>
        <v>0.23</v>
      </c>
      <c r="F82" s="61">
        <f>Historicals!F191</f>
        <v>0.23</v>
      </c>
      <c r="G82" s="61">
        <f>Historicals!G191</f>
        <v>0.08</v>
      </c>
      <c r="H82" s="61">
        <f>Historicals!H191</f>
        <v>0.19</v>
      </c>
      <c r="I82" s="61">
        <f>Historicals!I191</f>
        <v>-0.21</v>
      </c>
      <c r="J82" s="70">
        <f>AVERAGE(B82:I82)</f>
        <v>0.11749999999999999</v>
      </c>
      <c r="K82" s="70">
        <f t="shared" ref="K82:N82" si="256">AVERAGE(C82:J82)</f>
        <v>0.12343749999999998</v>
      </c>
      <c r="L82" s="70">
        <f t="shared" si="256"/>
        <v>0.11761718749999998</v>
      </c>
      <c r="M82" s="70">
        <f t="shared" si="256"/>
        <v>0.10981933593749998</v>
      </c>
      <c r="N82" s="70">
        <f t="shared" si="256"/>
        <v>9.4796752929687506E-2</v>
      </c>
    </row>
    <row r="83" spans="1:14" x14ac:dyDescent="0.25">
      <c r="A83" s="44" t="s">
        <v>139</v>
      </c>
      <c r="B83" s="63" t="str">
        <f>IFERROR(B81-B82, "nm")</f>
        <v>nm</v>
      </c>
      <c r="C83" s="63">
        <f t="shared" ref="C83:I83" si="257">IFERROR(C81-C82, "nm")</f>
        <v>-2.9459459459459464E-2</v>
      </c>
      <c r="D83" s="63">
        <f t="shared" si="257"/>
        <v>-5.3933649289099522E-2</v>
      </c>
      <c r="E83" s="63">
        <f t="shared" si="257"/>
        <v>3.9360269360269345E-2</v>
      </c>
      <c r="F83" s="63">
        <f t="shared" si="257"/>
        <v>-3.10610079575597E-2</v>
      </c>
      <c r="G83" s="63">
        <f t="shared" si="257"/>
        <v>-3.1327433628318586E-2</v>
      </c>
      <c r="H83" s="63">
        <f t="shared" si="257"/>
        <v>4.7869198312236294E-2</v>
      </c>
      <c r="I83" s="63">
        <f t="shared" si="257"/>
        <v>3.5734980826587132E-2</v>
      </c>
      <c r="J83" s="72">
        <f t="shared" ref="J83" si="258">IFERROR(J81-J82, "nm")</f>
        <v>3.5261283092365286E-3</v>
      </c>
      <c r="K83" s="72">
        <f t="shared" ref="K83" si="259">IFERROR(K81-K82, "nm")</f>
        <v>-5.1991448666640211E-3</v>
      </c>
      <c r="L83" s="72">
        <f t="shared" ref="L83" si="260">IFERROR(L81-L82, "nm")</f>
        <v>-4.9711744917323164E-4</v>
      </c>
      <c r="M83" s="72">
        <f t="shared" ref="M83" si="261">IFERROR(M81-M82, "nm")</f>
        <v>-1.4447865788022388E-2</v>
      </c>
      <c r="N83" s="72">
        <f t="shared" ref="N83" si="262">IFERROR(N81-N82, "nm")</f>
        <v>-1.4220643050632933E-2</v>
      </c>
    </row>
    <row r="84" spans="1:14" x14ac:dyDescent="0.25">
      <c r="A84" s="45" t="s">
        <v>116</v>
      </c>
      <c r="B84" s="1">
        <f>Historicals!B120</f>
        <v>126</v>
      </c>
      <c r="C84" s="1">
        <f>Historicals!C120</f>
        <v>131</v>
      </c>
      <c r="D84" s="1">
        <f>Historicals!D120</f>
        <v>129</v>
      </c>
      <c r="E84" s="1">
        <f>Historicals!E120</f>
        <v>130</v>
      </c>
      <c r="F84" s="1">
        <f>Historicals!F120</f>
        <v>138</v>
      </c>
      <c r="G84" s="1">
        <f>Historicals!G120</f>
        <v>148</v>
      </c>
      <c r="H84" s="1">
        <f>Historicals!H120</f>
        <v>195</v>
      </c>
      <c r="I84" s="1">
        <f>Historicals!I120</f>
        <v>193</v>
      </c>
      <c r="J84" s="69">
        <f>I84*(1+AVERAGE(C85:I85))</f>
        <v>206.0545389983707</v>
      </c>
      <c r="K84" s="69">
        <f t="shared" ref="K84:N84" si="263">J84*(1+AVERAGE(D85:J85))</f>
        <v>220.81505713974315</v>
      </c>
      <c r="L84" s="69">
        <f t="shared" si="263"/>
        <v>239.37423016976129</v>
      </c>
      <c r="M84" s="69">
        <f t="shared" si="263"/>
        <v>262.10233508604585</v>
      </c>
      <c r="N84" s="69">
        <f t="shared" si="263"/>
        <v>288.23938795685405</v>
      </c>
    </row>
    <row r="85" spans="1:14" x14ac:dyDescent="0.25">
      <c r="A85" s="44" t="s">
        <v>130</v>
      </c>
      <c r="B85" s="62" t="str">
        <f>IFERROR((B84-A84)/A84,"nm")</f>
        <v>nm</v>
      </c>
      <c r="C85" s="62">
        <f t="shared" ref="C85" si="264">IFERROR((C84-B84)/B84,"nm")</f>
        <v>3.968253968253968E-2</v>
      </c>
      <c r="D85" s="62">
        <f t="shared" ref="D85" si="265">IFERROR((D84-C84)/C84,"nm")</f>
        <v>-1.5267175572519083E-2</v>
      </c>
      <c r="E85" s="62">
        <f t="shared" ref="E85" si="266">IFERROR((E84-D84)/D84,"nm")</f>
        <v>7.7519379844961239E-3</v>
      </c>
      <c r="F85" s="62">
        <f t="shared" ref="F85" si="267">IFERROR((F84-E84)/E84,"nm")</f>
        <v>6.1538461538461542E-2</v>
      </c>
      <c r="G85" s="62">
        <f t="shared" ref="G85" si="268">IFERROR((G84-F84)/F84,"nm")</f>
        <v>7.2463768115942032E-2</v>
      </c>
      <c r="H85" s="62">
        <f t="shared" ref="H85" si="269">IFERROR((H84-G84)/G84,"nm")</f>
        <v>0.31756756756756754</v>
      </c>
      <c r="I85" s="62">
        <f t="shared" ref="I85" si="270">IFERROR((I84-H84)/H84,"nm")</f>
        <v>-1.0256410256410256E-2</v>
      </c>
      <c r="J85" s="67">
        <f t="shared" ref="J85" si="271">IFERROR((J84-I84)/I84,"nm")</f>
        <v>6.7640098437153906E-2</v>
      </c>
      <c r="K85" s="67">
        <f t="shared" ref="K85" si="272">IFERROR((K84-J84)/J84,"nm")</f>
        <v>7.1634035402098839E-2</v>
      </c>
      <c r="L85" s="67">
        <f t="shared" ref="L85" si="273">IFERROR((L84-K84)/K84,"nm")</f>
        <v>8.404849411275854E-2</v>
      </c>
      <c r="M85" s="67">
        <f t="shared" ref="M85" si="274">IFERROR((M84-L84)/L84,"nm")</f>
        <v>9.4948002131081816E-2</v>
      </c>
      <c r="N85" s="67">
        <f t="shared" ref="N85" si="275">IFERROR((N84-M84)/M84,"nm")</f>
        <v>9.9720793644313119E-2</v>
      </c>
    </row>
    <row r="86" spans="1:14" x14ac:dyDescent="0.25">
      <c r="A86" s="44" t="s">
        <v>138</v>
      </c>
      <c r="B86" s="61">
        <f>Historicals!B192</f>
        <v>0.01</v>
      </c>
      <c r="C86" s="61">
        <f>Historicals!C192</f>
        <v>7.0000000000000007E-2</v>
      </c>
      <c r="D86" s="61">
        <f>Historicals!D192</f>
        <v>0.03</v>
      </c>
      <c r="E86" s="61">
        <f>Historicals!E192</f>
        <v>-0.01</v>
      </c>
      <c r="F86" s="61">
        <f>Historicals!F192</f>
        <v>0.08</v>
      </c>
      <c r="G86" s="61">
        <f>Historicals!G192</f>
        <v>0.11</v>
      </c>
      <c r="H86" s="61">
        <f>Historicals!H192</f>
        <v>0.26</v>
      </c>
      <c r="I86" s="61">
        <f>Historicals!I192</f>
        <v>-0.06</v>
      </c>
      <c r="J86" s="70">
        <f>AVERAGE(B86:I86)</f>
        <v>6.1250000000000006E-2</v>
      </c>
      <c r="K86" s="70">
        <f t="shared" ref="K86:N86" si="276">AVERAGE(C86:J86)</f>
        <v>6.7656250000000001E-2</v>
      </c>
      <c r="L86" s="70">
        <f t="shared" si="276"/>
        <v>6.7363281250000004E-2</v>
      </c>
      <c r="M86" s="70">
        <f t="shared" si="276"/>
        <v>7.2033691406250003E-2</v>
      </c>
      <c r="N86" s="70">
        <f t="shared" si="276"/>
        <v>8.2287902832031259E-2</v>
      </c>
    </row>
    <row r="87" spans="1:14" x14ac:dyDescent="0.25">
      <c r="A87" s="44" t="s">
        <v>139</v>
      </c>
      <c r="B87" s="63" t="str">
        <f>IFERROR(B85-B86, "nm")</f>
        <v>nm</v>
      </c>
      <c r="C87" s="63">
        <f t="shared" ref="C87:I87" si="277">IFERROR(C85-C86, "nm")</f>
        <v>-3.0317460317460326E-2</v>
      </c>
      <c r="D87" s="63">
        <f t="shared" si="277"/>
        <v>-4.5267175572519081E-2</v>
      </c>
      <c r="E87" s="63">
        <f t="shared" si="277"/>
        <v>1.7751937984496126E-2</v>
      </c>
      <c r="F87" s="63">
        <f t="shared" si="277"/>
        <v>-1.846153846153846E-2</v>
      </c>
      <c r="G87" s="63">
        <f t="shared" si="277"/>
        <v>-3.7536231884057969E-2</v>
      </c>
      <c r="H87" s="63">
        <f t="shared" si="277"/>
        <v>5.7567567567567535E-2</v>
      </c>
      <c r="I87" s="63">
        <f t="shared" si="277"/>
        <v>4.9743589743589743E-2</v>
      </c>
      <c r="J87" s="72">
        <f t="shared" ref="J87" si="278">IFERROR(J85-J86, "nm")</f>
        <v>6.3900984371539002E-3</v>
      </c>
      <c r="K87" s="72">
        <f t="shared" ref="K87" si="279">IFERROR(K85-K86, "nm")</f>
        <v>3.9777854020988379E-3</v>
      </c>
      <c r="L87" s="72">
        <f t="shared" ref="L87" si="280">IFERROR(L85-L86, "nm")</f>
        <v>1.6685212862758536E-2</v>
      </c>
      <c r="M87" s="72">
        <f t="shared" ref="M87" si="281">IFERROR(M85-M86, "nm")</f>
        <v>2.2914310724831813E-2</v>
      </c>
      <c r="N87" s="72">
        <f t="shared" ref="N87" si="282">IFERROR(N85-N86, "nm")</f>
        <v>1.7432890812281859E-2</v>
      </c>
    </row>
    <row r="88" spans="1:14" x14ac:dyDescent="0.25">
      <c r="A88" s="9" t="s">
        <v>131</v>
      </c>
      <c r="B88" s="1">
        <f>B91+B94</f>
        <v>1039</v>
      </c>
      <c r="C88" s="1">
        <f t="shared" ref="C88:I88" si="283">C91+C94</f>
        <v>1420</v>
      </c>
      <c r="D88" s="1">
        <f t="shared" si="283"/>
        <v>1561</v>
      </c>
      <c r="E88" s="1">
        <f t="shared" si="283"/>
        <v>1863</v>
      </c>
      <c r="F88" s="1">
        <f t="shared" si="283"/>
        <v>2426</v>
      </c>
      <c r="G88" s="1">
        <f t="shared" si="283"/>
        <v>2534</v>
      </c>
      <c r="H88" s="1">
        <f t="shared" si="283"/>
        <v>3289</v>
      </c>
      <c r="I88" s="1">
        <f t="shared" si="283"/>
        <v>2406</v>
      </c>
      <c r="J88" s="69">
        <f>I88*(1+AVERAGE(C89:I89))</f>
        <v>2761.9697538092742</v>
      </c>
      <c r="K88" s="69">
        <f t="shared" ref="K88:N88" si="284">J88*(1+AVERAGE(D89:J89))</f>
        <v>3084.2948122448079</v>
      </c>
      <c r="L88" s="69">
        <f t="shared" si="284"/>
        <v>3451.904623090034</v>
      </c>
      <c r="M88" s="69">
        <f t="shared" si="284"/>
        <v>3826.7002812142528</v>
      </c>
      <c r="N88" s="69">
        <f t="shared" si="284"/>
        <v>4136.3410690399578</v>
      </c>
    </row>
    <row r="89" spans="1:14" x14ac:dyDescent="0.25">
      <c r="A89" s="46" t="s">
        <v>130</v>
      </c>
      <c r="B89" s="62" t="str">
        <f>IFERROR((B88-A88)/A88,"nm")</f>
        <v>nm</v>
      </c>
      <c r="C89" s="62">
        <f t="shared" ref="C89" si="285">IFERROR((C88-B88)/B88,"nm")</f>
        <v>0.3666987487969201</v>
      </c>
      <c r="D89" s="62">
        <f t="shared" ref="D89" si="286">IFERROR((D88-C88)/C88,"nm")</f>
        <v>9.929577464788733E-2</v>
      </c>
      <c r="E89" s="62">
        <f t="shared" ref="E89" si="287">IFERROR((E88-D88)/D88,"nm")</f>
        <v>0.1934657270980141</v>
      </c>
      <c r="F89" s="62">
        <f t="shared" ref="F89" si="288">IFERROR((F88-E88)/E88,"nm")</f>
        <v>0.3022007514761138</v>
      </c>
      <c r="G89" s="62">
        <f t="shared" ref="G89" si="289">IFERROR((G88-F88)/F88,"nm")</f>
        <v>4.4517724649629019E-2</v>
      </c>
      <c r="H89" s="62">
        <f t="shared" ref="H89" si="290">IFERROR((H88-G88)/G88,"nm")</f>
        <v>0.29794790844514601</v>
      </c>
      <c r="I89" s="62">
        <f t="shared" ref="I89" si="291">IFERROR((I88-H88)/H88,"nm")</f>
        <v>-0.26847065977500761</v>
      </c>
      <c r="J89" s="67">
        <f t="shared" ref="J89" si="292">IFERROR((J88-I88)/I88,"nm")</f>
        <v>0.14795085361981469</v>
      </c>
      <c r="K89" s="67">
        <f t="shared" ref="K89" si="293">IFERROR((K88-J88)/J88,"nm")</f>
        <v>0.11670115430879974</v>
      </c>
      <c r="L89" s="67">
        <f t="shared" ref="L89" si="294">IFERROR((L88-K88)/K88,"nm")</f>
        <v>0.11918763711750134</v>
      </c>
      <c r="M89" s="67">
        <f t="shared" ref="M89" si="295">IFERROR((M88-L88)/L88,"nm")</f>
        <v>0.1085764814059995</v>
      </c>
      <c r="N89" s="67">
        <f t="shared" ref="N89" si="296">IFERROR((N88-M88)/M88,"nm")</f>
        <v>8.0915871395983149E-2</v>
      </c>
    </row>
    <row r="90" spans="1:14" x14ac:dyDescent="0.25">
      <c r="A90" s="46" t="s">
        <v>132</v>
      </c>
      <c r="B90" s="61">
        <f>B88/B74</f>
        <v>0.33876752526899251</v>
      </c>
      <c r="C90" s="61">
        <f t="shared" ref="C90:N90" si="297">C88/C74</f>
        <v>0.37516512549537651</v>
      </c>
      <c r="D90" s="61">
        <f t="shared" si="297"/>
        <v>0.36842105263157893</v>
      </c>
      <c r="E90" s="61">
        <f t="shared" si="297"/>
        <v>0.36287495130502534</v>
      </c>
      <c r="F90" s="61">
        <f t="shared" si="297"/>
        <v>0.3907860824742268</v>
      </c>
      <c r="G90" s="61">
        <f t="shared" si="297"/>
        <v>0.37939811349004343</v>
      </c>
      <c r="H90" s="61">
        <f t="shared" si="297"/>
        <v>0.39674306393244874</v>
      </c>
      <c r="I90" s="61">
        <f t="shared" si="297"/>
        <v>0.31880217304889358</v>
      </c>
      <c r="J90" s="66">
        <f t="shared" si="297"/>
        <v>0.32014818600890171</v>
      </c>
      <c r="K90" s="66">
        <f t="shared" si="297"/>
        <v>0.31634477135591038</v>
      </c>
      <c r="L90" s="66">
        <f t="shared" si="297"/>
        <v>0.31285905861444757</v>
      </c>
      <c r="M90" s="66">
        <f t="shared" si="297"/>
        <v>0.30960682219311564</v>
      </c>
      <c r="N90" s="66">
        <f t="shared" si="297"/>
        <v>0.30217207346811209</v>
      </c>
    </row>
    <row r="91" spans="1:14" x14ac:dyDescent="0.25">
      <c r="A91" s="9" t="s">
        <v>133</v>
      </c>
      <c r="B91" s="1">
        <f>Historicals!B171</f>
        <v>46</v>
      </c>
      <c r="C91" s="1">
        <f>Historicals!C171</f>
        <v>48</v>
      </c>
      <c r="D91" s="1">
        <f>Historicals!D171</f>
        <v>54</v>
      </c>
      <c r="E91" s="1">
        <f>Historicals!E171</f>
        <v>56</v>
      </c>
      <c r="F91" s="1">
        <f>Historicals!F171</f>
        <v>50</v>
      </c>
      <c r="G91" s="1">
        <f>Historicals!G171</f>
        <v>44</v>
      </c>
      <c r="H91" s="1">
        <f>Historicals!H171</f>
        <v>46</v>
      </c>
      <c r="I91" s="1">
        <f>Historicals!I171</f>
        <v>41</v>
      </c>
      <c r="J91" s="69">
        <f>I91*(1+AVERAGE(C92:I92))</f>
        <v>40.502912099402785</v>
      </c>
      <c r="K91" s="69">
        <f t="shared" ref="K91:N91" si="298">J91*(1+AVERAGE(D92:J92))</f>
        <v>39.690128462970179</v>
      </c>
      <c r="L91" s="69">
        <f t="shared" si="298"/>
        <v>38.071121000501257</v>
      </c>
      <c r="M91" s="69">
        <f t="shared" si="298"/>
        <v>36.094867953974763</v>
      </c>
      <c r="N91" s="69">
        <f t="shared" si="298"/>
        <v>34.506007017977296</v>
      </c>
    </row>
    <row r="92" spans="1:14" x14ac:dyDescent="0.25">
      <c r="A92" s="46" t="s">
        <v>130</v>
      </c>
      <c r="B92" s="62" t="str">
        <f>IFERROR((B91-A91)/A91,"nm")</f>
        <v>nm</v>
      </c>
      <c r="C92" s="62">
        <f t="shared" ref="C92" si="299">IFERROR((C91-B91)/B91,"nm")</f>
        <v>4.3478260869565216E-2</v>
      </c>
      <c r="D92" s="62">
        <f t="shared" ref="D92" si="300">IFERROR((D91-C91)/C91,"nm")</f>
        <v>0.125</v>
      </c>
      <c r="E92" s="62">
        <f t="shared" ref="E92" si="301">IFERROR((E91-D91)/D91,"nm")</f>
        <v>3.7037037037037035E-2</v>
      </c>
      <c r="F92" s="62">
        <f t="shared" ref="F92" si="302">IFERROR((F91-E91)/E91,"nm")</f>
        <v>-0.10714285714285714</v>
      </c>
      <c r="G92" s="62">
        <f t="shared" ref="G92" si="303">IFERROR((G91-F91)/F91,"nm")</f>
        <v>-0.12</v>
      </c>
      <c r="H92" s="62">
        <f t="shared" ref="H92" si="304">IFERROR((H91-G91)/G91,"nm")</f>
        <v>4.5454545454545456E-2</v>
      </c>
      <c r="I92" s="62">
        <f t="shared" ref="I92" si="305">IFERROR((I91-H91)/H91,"nm")</f>
        <v>-0.10869565217391304</v>
      </c>
      <c r="J92" s="67">
        <f t="shared" ref="J92" si="306">IFERROR((J91-I91)/I91,"nm")</f>
        <v>-1.2124095136517441E-2</v>
      </c>
      <c r="K92" s="67">
        <f t="shared" ref="K92" si="307">IFERROR((K91-J91)/J91,"nm")</f>
        <v>-2.0067288851672228E-2</v>
      </c>
      <c r="L92" s="67">
        <f t="shared" ref="L92" si="308">IFERROR((L91-K91)/K91,"nm")</f>
        <v>-4.0791187259053896E-2</v>
      </c>
      <c r="M92" s="67">
        <f t="shared" ref="M92" si="309">IFERROR((M91-L91)/L91,"nm")</f>
        <v>-5.1909505015638346E-2</v>
      </c>
      <c r="N92" s="67">
        <f t="shared" ref="N92" si="310">IFERROR((N91-M91)/M91,"nm")</f>
        <v>-4.4019026140321466E-2</v>
      </c>
    </row>
    <row r="93" spans="1:14" x14ac:dyDescent="0.25">
      <c r="A93" s="46" t="s">
        <v>134</v>
      </c>
      <c r="B93" s="61">
        <f>B91/B74</f>
        <v>1.4998369742419302E-2</v>
      </c>
      <c r="C93" s="61">
        <f t="shared" ref="C93:N93" si="311">C91/C74</f>
        <v>1.2681638044914135E-2</v>
      </c>
      <c r="D93" s="61">
        <f t="shared" si="311"/>
        <v>1.2744866650932263E-2</v>
      </c>
      <c r="E93" s="61">
        <f t="shared" si="311"/>
        <v>1.090767432800935E-2</v>
      </c>
      <c r="F93" s="61">
        <f t="shared" si="311"/>
        <v>8.0541237113402053E-3</v>
      </c>
      <c r="G93" s="61">
        <f t="shared" si="311"/>
        <v>6.5878125467884411E-3</v>
      </c>
      <c r="H93" s="61">
        <f t="shared" si="311"/>
        <v>5.5488540410132689E-3</v>
      </c>
      <c r="I93" s="61">
        <f t="shared" si="311"/>
        <v>5.4326222340002651E-3</v>
      </c>
      <c r="J93" s="66">
        <f t="shared" si="311"/>
        <v>4.6948138439307542E-3</v>
      </c>
      <c r="K93" s="66">
        <f t="shared" si="311"/>
        <v>4.0708704511183517E-3</v>
      </c>
      <c r="L93" s="66">
        <f t="shared" si="311"/>
        <v>3.4505284407166784E-3</v>
      </c>
      <c r="M93" s="66">
        <f t="shared" si="311"/>
        <v>2.9203273168716096E-3</v>
      </c>
      <c r="N93" s="66">
        <f t="shared" si="311"/>
        <v>2.5207669081668523E-3</v>
      </c>
    </row>
    <row r="94" spans="1:14" x14ac:dyDescent="0.25">
      <c r="A94" s="9" t="s">
        <v>135</v>
      </c>
      <c r="B94" s="1">
        <f>Historicals!B138</f>
        <v>993</v>
      </c>
      <c r="C94" s="1">
        <f>Historicals!C138</f>
        <v>1372</v>
      </c>
      <c r="D94" s="1">
        <f>Historicals!D138</f>
        <v>1507</v>
      </c>
      <c r="E94" s="1">
        <f>Historicals!E138</f>
        <v>1807</v>
      </c>
      <c r="F94" s="1">
        <f>Historicals!F138</f>
        <v>2376</v>
      </c>
      <c r="G94" s="1">
        <f>Historicals!G138</f>
        <v>2490</v>
      </c>
      <c r="H94" s="1">
        <f>Historicals!H138</f>
        <v>3243</v>
      </c>
      <c r="I94" s="1">
        <f>Historicals!I138</f>
        <v>2365</v>
      </c>
      <c r="J94" s="69">
        <f>I94*(1+AVERAGE(C95:I95))</f>
        <v>2727.7498565183037</v>
      </c>
      <c r="K94" s="69">
        <f t="shared" ref="K94:N94" si="312">J94*(1+AVERAGE(D95:J95))</f>
        <v>3057.1798651439781</v>
      </c>
      <c r="L94" s="69">
        <f t="shared" si="312"/>
        <v>3436.1664413002968</v>
      </c>
      <c r="M94" s="69">
        <f t="shared" si="312"/>
        <v>3825.2669166105006</v>
      </c>
      <c r="N94" s="69">
        <f t="shared" si="312"/>
        <v>4148.2330048854701</v>
      </c>
    </row>
    <row r="95" spans="1:14" x14ac:dyDescent="0.25">
      <c r="A95" s="46" t="s">
        <v>130</v>
      </c>
      <c r="B95" s="62" t="str">
        <f>IFERROR((B94-A94)/A94,"nm")</f>
        <v>nm</v>
      </c>
      <c r="C95" s="62">
        <f t="shared" ref="C95" si="313">IFERROR((C94-B94)/B94,"nm")</f>
        <v>0.38167170191339378</v>
      </c>
      <c r="D95" s="62">
        <f t="shared" ref="D95" si="314">IFERROR((D94-C94)/C94,"nm")</f>
        <v>9.8396501457725952E-2</v>
      </c>
      <c r="E95" s="62">
        <f t="shared" ref="E95" si="315">IFERROR((E94-D94)/D94,"nm")</f>
        <v>0.19907100199071001</v>
      </c>
      <c r="F95" s="62">
        <f t="shared" ref="F95" si="316">IFERROR((F94-E94)/E94,"nm")</f>
        <v>0.31488655229662421</v>
      </c>
      <c r="G95" s="62">
        <f t="shared" ref="G95" si="317">IFERROR((G94-F94)/F94,"nm")</f>
        <v>4.7979797979797977E-2</v>
      </c>
      <c r="H95" s="62">
        <f t="shared" ref="H95" si="318">IFERROR((H94-G94)/G94,"nm")</f>
        <v>0.30240963855421688</v>
      </c>
      <c r="I95" s="62">
        <f t="shared" ref="I95" si="319">IFERROR((I94-H94)/H94,"nm")</f>
        <v>-0.27073697193956214</v>
      </c>
      <c r="J95" s="67">
        <f t="shared" ref="J95" si="320">IFERROR((J94-I94)/I94,"nm")</f>
        <v>0.15338260317898675</v>
      </c>
      <c r="K95" s="67">
        <f t="shared" ref="K95" si="321">IFERROR((K94-J94)/J94,"nm")</f>
        <v>0.12076987478835705</v>
      </c>
      <c r="L95" s="67">
        <f t="shared" ref="L95" si="322">IFERROR((L94-K94)/K94,"nm")</f>
        <v>0.12396607097844743</v>
      </c>
      <c r="M95" s="67">
        <f t="shared" ref="M95" si="323">IFERROR((M94-L94)/L94,"nm")</f>
        <v>0.11323679511955258</v>
      </c>
      <c r="N95" s="67">
        <f t="shared" ref="N95" si="324">IFERROR((N94-M94)/M94,"nm")</f>
        <v>8.4429686951399421E-2</v>
      </c>
    </row>
    <row r="96" spans="1:14" x14ac:dyDescent="0.25">
      <c r="A96" s="46" t="s">
        <v>132</v>
      </c>
      <c r="B96" s="61">
        <f>B94/B74</f>
        <v>0.3237691555265732</v>
      </c>
      <c r="C96" s="61">
        <f t="shared" ref="C96:N96" si="325">C94/C74</f>
        <v>0.36248348745046233</v>
      </c>
      <c r="D96" s="61">
        <f t="shared" si="325"/>
        <v>0.35567618598064671</v>
      </c>
      <c r="E96" s="61">
        <f t="shared" si="325"/>
        <v>0.35196727697701596</v>
      </c>
      <c r="F96" s="61">
        <f t="shared" si="325"/>
        <v>0.38273195876288657</v>
      </c>
      <c r="G96" s="61">
        <f t="shared" si="325"/>
        <v>0.37281030094325496</v>
      </c>
      <c r="H96" s="61">
        <f t="shared" si="325"/>
        <v>0.39119420989143544</v>
      </c>
      <c r="I96" s="61">
        <f t="shared" si="325"/>
        <v>0.31336955081489332</v>
      </c>
      <c r="J96" s="66">
        <f t="shared" si="325"/>
        <v>0.31618165522846664</v>
      </c>
      <c r="K96" s="66">
        <f t="shared" si="325"/>
        <v>0.31356369099132081</v>
      </c>
      <c r="L96" s="66">
        <f t="shared" si="325"/>
        <v>0.31143264818986505</v>
      </c>
      <c r="M96" s="66">
        <f t="shared" si="325"/>
        <v>0.30949085296965956</v>
      </c>
      <c r="N96" s="66">
        <f t="shared" si="325"/>
        <v>0.3030408149118205</v>
      </c>
    </row>
    <row r="97" spans="1:14" x14ac:dyDescent="0.25">
      <c r="A97" s="9" t="s">
        <v>136</v>
      </c>
      <c r="B97" s="1">
        <f>Historicals!B160</f>
        <v>69</v>
      </c>
      <c r="C97" s="1">
        <f>Historicals!C160</f>
        <v>44</v>
      </c>
      <c r="D97" s="1">
        <f>Historicals!D160</f>
        <v>51</v>
      </c>
      <c r="E97" s="1">
        <f>Historicals!E160</f>
        <v>76</v>
      </c>
      <c r="F97" s="1">
        <f>Historicals!F160</f>
        <v>49</v>
      </c>
      <c r="G97" s="1">
        <f>Historicals!G160</f>
        <v>28</v>
      </c>
      <c r="H97" s="1">
        <f>Historicals!H160</f>
        <v>94</v>
      </c>
      <c r="I97" s="1">
        <f>Historicals!I160</f>
        <v>78</v>
      </c>
      <c r="J97" s="69">
        <f>I97*(1+AVERAGE(C98:I98))</f>
        <v>96.832137832803099</v>
      </c>
      <c r="K97" s="69">
        <f t="shared" ref="K97:N97" si="326">J97*(1+AVERAGE(D98:J98))</f>
        <v>128.56292491615966</v>
      </c>
      <c r="L97" s="69">
        <f t="shared" si="326"/>
        <v>173.78801635453445</v>
      </c>
      <c r="M97" s="69">
        <f t="shared" si="326"/>
        <v>231.48553203231117</v>
      </c>
      <c r="N97" s="69">
        <f t="shared" si="326"/>
        <v>331.06592164695729</v>
      </c>
    </row>
    <row r="98" spans="1:14" x14ac:dyDescent="0.25">
      <c r="A98" s="46" t="s">
        <v>130</v>
      </c>
      <c r="B98" s="62" t="str">
        <f>IFERROR((B97-A97)/A97,"nm")</f>
        <v>nm</v>
      </c>
      <c r="C98" s="62">
        <f t="shared" ref="C98" si="327">IFERROR((C97-B97)/B97,"nm")</f>
        <v>-0.36231884057971014</v>
      </c>
      <c r="D98" s="62">
        <f t="shared" ref="D98" si="328">IFERROR((D97-C97)/C97,"nm")</f>
        <v>0.15909090909090909</v>
      </c>
      <c r="E98" s="62">
        <f t="shared" ref="E98" si="329">IFERROR((E97-D97)/D97,"nm")</f>
        <v>0.49019607843137253</v>
      </c>
      <c r="F98" s="62">
        <f t="shared" ref="F98" si="330">IFERROR((F97-E97)/E97,"nm")</f>
        <v>-0.35526315789473684</v>
      </c>
      <c r="G98" s="62">
        <f t="shared" ref="G98" si="331">IFERROR((G97-F97)/F97,"nm")</f>
        <v>-0.42857142857142855</v>
      </c>
      <c r="H98" s="62">
        <f t="shared" ref="H98" si="332">IFERROR((H97-G97)/G97,"nm")</f>
        <v>2.3571428571428572</v>
      </c>
      <c r="I98" s="62">
        <f t="shared" ref="I98" si="333">IFERROR((I97-H97)/H97,"nm")</f>
        <v>-0.1702127659574468</v>
      </c>
      <c r="J98" s="67">
        <f t="shared" ref="J98" si="334">IFERROR((J97-I97)/I97,"nm")</f>
        <v>0.24143766452311666</v>
      </c>
      <c r="K98" s="67">
        <f t="shared" ref="K98" si="335">IFERROR((K97-J97)/J97,"nm")</f>
        <v>0.32768859382352045</v>
      </c>
      <c r="L98" s="67">
        <f t="shared" ref="L98" si="336">IFERROR((L97-K97)/K97,"nm")</f>
        <v>0.3517739773567507</v>
      </c>
      <c r="M98" s="67">
        <f t="shared" ref="M98" si="337">IFERROR((M97-L97)/L97,"nm")</f>
        <v>0.33199939148894764</v>
      </c>
      <c r="N98" s="67">
        <f t="shared" ref="N98" si="338">IFERROR((N97-M97)/M97,"nm")</f>
        <v>0.43017975568661676</v>
      </c>
    </row>
    <row r="99" spans="1:14" x14ac:dyDescent="0.25">
      <c r="A99" s="46" t="s">
        <v>134</v>
      </c>
      <c r="B99" s="61">
        <f>B97/B74</f>
        <v>2.2497554613628953E-2</v>
      </c>
      <c r="C99" s="61">
        <f t="shared" ref="C99:N99" si="339">C97/C74</f>
        <v>1.1624834874504624E-2</v>
      </c>
      <c r="D99" s="61">
        <f t="shared" si="339"/>
        <v>1.2036818503658248E-2</v>
      </c>
      <c r="E99" s="61">
        <f t="shared" si="339"/>
        <v>1.4803272302298403E-2</v>
      </c>
      <c r="F99" s="61">
        <f t="shared" si="339"/>
        <v>7.8930412371134018E-3</v>
      </c>
      <c r="G99" s="61">
        <f t="shared" si="339"/>
        <v>4.1922443479562805E-3</v>
      </c>
      <c r="H99" s="61">
        <f t="shared" si="339"/>
        <v>1.1338962605548853E-2</v>
      </c>
      <c r="I99" s="61">
        <f t="shared" si="339"/>
        <v>1.0335232542732211E-2</v>
      </c>
      <c r="J99" s="66">
        <f t="shared" si="339"/>
        <v>1.122410309952894E-2</v>
      </c>
      <c r="K99" s="66">
        <f t="shared" si="339"/>
        <v>1.3186226208333521E-2</v>
      </c>
      <c r="L99" s="66">
        <f t="shared" si="339"/>
        <v>1.5751059525648353E-2</v>
      </c>
      <c r="M99" s="66">
        <f t="shared" si="339"/>
        <v>1.8728798883999625E-2</v>
      </c>
      <c r="N99" s="66">
        <f t="shared" si="339"/>
        <v>2.4185354720255597E-2</v>
      </c>
    </row>
    <row r="100" spans="1:14" x14ac:dyDescent="0.25">
      <c r="J100" s="71"/>
      <c r="K100" s="71"/>
      <c r="L100" s="71"/>
      <c r="M100" s="71"/>
      <c r="N100" s="71"/>
    </row>
    <row r="101" spans="1:14" x14ac:dyDescent="0.25">
      <c r="J101" s="71"/>
      <c r="K101" s="71"/>
      <c r="L101" s="71"/>
      <c r="M101" s="71"/>
      <c r="N101" s="71"/>
    </row>
    <row r="102" spans="1:14" x14ac:dyDescent="0.25">
      <c r="A102" s="43" t="str">
        <f>Historicals!A121</f>
        <v>Asia Pacific &amp; Latin America</v>
      </c>
      <c r="B102" s="43"/>
      <c r="C102" s="43"/>
      <c r="D102" s="43"/>
      <c r="E102" s="43"/>
      <c r="F102" s="43"/>
      <c r="G102" s="43"/>
      <c r="H102" s="43"/>
      <c r="I102" s="43"/>
      <c r="J102" s="68"/>
      <c r="K102" s="68"/>
      <c r="L102" s="68"/>
      <c r="M102" s="68"/>
      <c r="N102" s="68"/>
    </row>
    <row r="103" spans="1:14" x14ac:dyDescent="0.25">
      <c r="A103" s="9" t="s">
        <v>137</v>
      </c>
      <c r="B103" s="1">
        <f>Historicals!B121</f>
        <v>755</v>
      </c>
      <c r="C103" s="1">
        <f>Historicals!C121</f>
        <v>869</v>
      </c>
      <c r="D103" s="1">
        <f>Historicals!D121</f>
        <v>4737</v>
      </c>
      <c r="E103" s="1">
        <f>Historicals!E121</f>
        <v>5166</v>
      </c>
      <c r="F103" s="1">
        <f>Historicals!F121</f>
        <v>5254</v>
      </c>
      <c r="G103" s="1">
        <f>Historicals!G121</f>
        <v>5028</v>
      </c>
      <c r="H103" s="1">
        <f>Historicals!H121</f>
        <v>5343</v>
      </c>
      <c r="I103" s="1">
        <f>Historicals!I121</f>
        <v>5955</v>
      </c>
      <c r="J103" s="69">
        <f>I103*(1+AVERAGE(C104:I104))</f>
        <v>10075.742093355022</v>
      </c>
      <c r="K103" s="69">
        <f t="shared" ref="K103:N103" si="340">J103*(1+AVERAGE(D104:J104))</f>
        <v>17826.648083900058</v>
      </c>
      <c r="L103" s="69">
        <f t="shared" si="340"/>
        <v>22163.665403470433</v>
      </c>
      <c r="M103" s="69">
        <f t="shared" si="340"/>
        <v>28039.391893299548</v>
      </c>
      <c r="N103" s="69">
        <f t="shared" si="340"/>
        <v>36466.493496846393</v>
      </c>
    </row>
    <row r="104" spans="1:14" x14ac:dyDescent="0.25">
      <c r="A104" s="44" t="s">
        <v>130</v>
      </c>
      <c r="B104" s="62" t="str">
        <f>IFERROR((B103-A103)/A103,"nm")</f>
        <v>nm</v>
      </c>
      <c r="C104" s="62">
        <f>IFERROR((C103-B103)/B103,"nm")</f>
        <v>0.15099337748344371</v>
      </c>
      <c r="D104" s="62">
        <f t="shared" ref="D104" si="341">IFERROR((D103-C103)/C103,"nm")</f>
        <v>4.4510932105868815</v>
      </c>
      <c r="E104" s="62">
        <f t="shared" ref="E104" si="342">IFERROR((E103-D103)/D103,"nm")</f>
        <v>9.0563647878404055E-2</v>
      </c>
      <c r="F104" s="62">
        <f t="shared" ref="F104" si="343">IFERROR((F103-E103)/E103,"nm")</f>
        <v>1.7034456058846303E-2</v>
      </c>
      <c r="G104" s="62">
        <f t="shared" ref="G104" si="344">IFERROR((G103-F103)/F103,"nm")</f>
        <v>-4.3014845831747243E-2</v>
      </c>
      <c r="H104" s="62">
        <f t="shared" ref="H104" si="345">IFERROR((H103-G103)/G103,"nm")</f>
        <v>6.2649164677804292E-2</v>
      </c>
      <c r="I104" s="62">
        <f t="shared" ref="I104" si="346">IFERROR((I103-H103)/H103,"nm")</f>
        <v>0.11454239191465469</v>
      </c>
      <c r="J104" s="67">
        <f t="shared" ref="J104" si="347">IFERROR((J103-I103)/I103,"nm")</f>
        <v>0.6919802003954697</v>
      </c>
      <c r="K104" s="67">
        <f t="shared" ref="K104" si="348">IFERROR((K103-J103)/J103,"nm")</f>
        <v>0.76926403224004491</v>
      </c>
      <c r="L104" s="67">
        <f t="shared" ref="L104" si="349">IFERROR((L103-K103)/K103,"nm")</f>
        <v>0.24328843533335384</v>
      </c>
      <c r="M104" s="67">
        <f t="shared" ref="M104" si="350">IFERROR((M103-L103)/L103,"nm")</f>
        <v>0.26510626211263233</v>
      </c>
      <c r="N104" s="67">
        <f t="shared" ref="N104" si="351">IFERROR((N103-M103)/M103,"nm")</f>
        <v>0.30054509154888748</v>
      </c>
    </row>
    <row r="105" spans="1:14" x14ac:dyDescent="0.25">
      <c r="A105" s="45" t="s">
        <v>114</v>
      </c>
      <c r="B105" s="60">
        <f>Historicals!B122</f>
        <v>452</v>
      </c>
      <c r="C105" s="60">
        <f>Historicals!C122</f>
        <v>570</v>
      </c>
      <c r="D105" s="60">
        <f>Historicals!D122</f>
        <v>3285</v>
      </c>
      <c r="E105" s="60">
        <f>Historicals!E122</f>
        <v>3575</v>
      </c>
      <c r="F105" s="60">
        <f>Historicals!F122</f>
        <v>3622</v>
      </c>
      <c r="G105" s="60">
        <f>Historicals!G122</f>
        <v>3449</v>
      </c>
      <c r="H105" s="60">
        <f>Historicals!H122</f>
        <v>3659</v>
      </c>
      <c r="I105" s="60">
        <f>Historicals!I122</f>
        <v>4111</v>
      </c>
      <c r="J105" s="69">
        <f>I105*(1+AVERAGE(C106:I106))</f>
        <v>7201.4743908394485</v>
      </c>
      <c r="K105" s="69">
        <f t="shared" ref="K105:N105" si="352">J105*(1+AVERAGE(D106:J106))</f>
        <v>13120.054170404906</v>
      </c>
      <c r="L105" s="69">
        <f t="shared" si="352"/>
        <v>16515.70315631013</v>
      </c>
      <c r="M105" s="69">
        <f t="shared" si="352"/>
        <v>21192.546987665311</v>
      </c>
      <c r="N105" s="69">
        <f t="shared" si="352"/>
        <v>28011.272571768361</v>
      </c>
    </row>
    <row r="106" spans="1:14" x14ac:dyDescent="0.25">
      <c r="A106" s="44" t="s">
        <v>130</v>
      </c>
      <c r="B106" s="62" t="str">
        <f>IFERROR((B105-A105)/A105,"nm")</f>
        <v>nm</v>
      </c>
      <c r="C106" s="62">
        <f t="shared" ref="C106" si="353">IFERROR((C105-B105)/B105,"nm")</f>
        <v>0.26106194690265488</v>
      </c>
      <c r="D106" s="62">
        <f t="shared" ref="D106" si="354">IFERROR((D105-C105)/C105,"nm")</f>
        <v>4.7631578947368425</v>
      </c>
      <c r="E106" s="62">
        <f t="shared" ref="E106" si="355">IFERROR((E105-D105)/D105,"nm")</f>
        <v>8.8280060882800604E-2</v>
      </c>
      <c r="F106" s="62">
        <f t="shared" ref="F106" si="356">IFERROR((F105-E105)/E105,"nm")</f>
        <v>1.3146853146853148E-2</v>
      </c>
      <c r="G106" s="62">
        <f t="shared" ref="G106" si="357">IFERROR((G105-F105)/F105,"nm")</f>
        <v>-4.7763666482606291E-2</v>
      </c>
      <c r="H106" s="62">
        <f t="shared" ref="H106" si="358">IFERROR((H105-G105)/G105,"nm")</f>
        <v>6.0887213685126125E-2</v>
      </c>
      <c r="I106" s="62">
        <f t="shared" ref="I106" si="359">IFERROR((I105-H105)/H105,"nm")</f>
        <v>0.1235310194042088</v>
      </c>
      <c r="J106" s="67">
        <f t="shared" ref="J106" si="360">IFERROR((J105-I105)/I105,"nm")</f>
        <v>0.75175733175369708</v>
      </c>
      <c r="K106" s="67">
        <f t="shared" ref="K106" si="361">IFERROR((K105-J105)/J105,"nm")</f>
        <v>0.82185667244670324</v>
      </c>
      <c r="L106" s="67">
        <f t="shared" ref="L106" si="362">IFERROR((L105-K105)/K105,"nm")</f>
        <v>0.2588136406909689</v>
      </c>
      <c r="M106" s="67">
        <f t="shared" ref="M106" si="363">IFERROR((M105-L105)/L105,"nm")</f>
        <v>0.28317558066356424</v>
      </c>
      <c r="N106" s="67">
        <f t="shared" ref="N106" si="364">IFERROR((N105-M105)/M105,"nm")</f>
        <v>0.32175111316595162</v>
      </c>
    </row>
    <row r="107" spans="1:14" x14ac:dyDescent="0.25">
      <c r="A107" s="44" t="s">
        <v>138</v>
      </c>
      <c r="B107" s="61">
        <f>Historicals!B206</f>
        <v>0.23</v>
      </c>
      <c r="C107" s="61">
        <f>Historicals!C206</f>
        <v>0.34</v>
      </c>
      <c r="D107" s="61">
        <f>Historicals!D206</f>
        <v>7.0000000000000007E-2</v>
      </c>
      <c r="E107" s="61">
        <f>Historicals!E206</f>
        <v>0.09</v>
      </c>
      <c r="F107" s="61">
        <f>Historicals!F206</f>
        <v>0.12</v>
      </c>
      <c r="G107" s="61">
        <f>Historicals!G206</f>
        <v>0</v>
      </c>
      <c r="H107" s="61">
        <f>Historicals!H206</f>
        <v>0.08</v>
      </c>
      <c r="I107" s="61">
        <f>Historicals!I206</f>
        <v>0.17</v>
      </c>
      <c r="J107" s="70">
        <f>AVERAGE(B107:I107)</f>
        <v>0.13750000000000001</v>
      </c>
      <c r="K107" s="70">
        <f t="shared" ref="K107:N107" si="365">AVERAGE(C107:J107)</f>
        <v>0.12593750000000001</v>
      </c>
      <c r="L107" s="70">
        <f t="shared" si="365"/>
        <v>9.9179687500000002E-2</v>
      </c>
      <c r="M107" s="70">
        <f t="shared" si="365"/>
        <v>0.10282714843749999</v>
      </c>
      <c r="N107" s="70">
        <f t="shared" si="365"/>
        <v>0.1044305419921875</v>
      </c>
    </row>
    <row r="108" spans="1:14" x14ac:dyDescent="0.25">
      <c r="A108" s="44" t="s">
        <v>139</v>
      </c>
      <c r="B108" s="63" t="str">
        <f>IFERROR(B106-B107, "nm")</f>
        <v>nm</v>
      </c>
      <c r="C108" s="61">
        <f t="shared" ref="C108" si="366">IFERROR(C106-C107, "nm")</f>
        <v>-7.893805309734514E-2</v>
      </c>
      <c r="D108" s="61">
        <f t="shared" ref="D108:I108" si="367">IFERROR(D106-D107, "nm")</f>
        <v>4.6931578947368422</v>
      </c>
      <c r="E108" s="61">
        <f t="shared" si="367"/>
        <v>-1.7199391171993927E-3</v>
      </c>
      <c r="F108" s="61">
        <f t="shared" si="367"/>
        <v>-0.10685314685314684</v>
      </c>
      <c r="G108" s="61">
        <f t="shared" si="367"/>
        <v>-4.7763666482606291E-2</v>
      </c>
      <c r="H108" s="61">
        <f t="shared" si="367"/>
        <v>-1.9112786314873877E-2</v>
      </c>
      <c r="I108" s="61">
        <f t="shared" si="367"/>
        <v>-4.6468980595791215E-2</v>
      </c>
      <c r="J108" s="66">
        <f t="shared" ref="J108" si="368">IFERROR(J106-J107, "nm")</f>
        <v>0.61425733175369701</v>
      </c>
      <c r="K108" s="66">
        <f t="shared" ref="K108" si="369">IFERROR(K106-K107, "nm")</f>
        <v>0.6959191724467032</v>
      </c>
      <c r="L108" s="66">
        <f t="shared" ref="L108" si="370">IFERROR(L106-L107, "nm")</f>
        <v>0.1596339531909689</v>
      </c>
      <c r="M108" s="66">
        <f t="shared" ref="M108" si="371">IFERROR(M106-M107, "nm")</f>
        <v>0.18034843222606425</v>
      </c>
      <c r="N108" s="66">
        <f t="shared" ref="N108" si="372">IFERROR(N106-N107, "nm")</f>
        <v>0.21732057117376413</v>
      </c>
    </row>
    <row r="109" spans="1:14" x14ac:dyDescent="0.25">
      <c r="A109" s="45" t="s">
        <v>115</v>
      </c>
      <c r="B109" s="1">
        <f>Historicals!B123</f>
        <v>230</v>
      </c>
      <c r="C109" s="1">
        <f>Historicals!C123</f>
        <v>228</v>
      </c>
      <c r="D109" s="1">
        <f>Historicals!D123</f>
        <v>1185</v>
      </c>
      <c r="E109" s="1">
        <f>Historicals!E123</f>
        <v>1347</v>
      </c>
      <c r="F109" s="1">
        <f>Historicals!F123</f>
        <v>1395</v>
      </c>
      <c r="G109" s="1">
        <f>Historicals!G123</f>
        <v>1365</v>
      </c>
      <c r="H109" s="1">
        <f>Historicals!H123</f>
        <v>1494</v>
      </c>
      <c r="I109" s="1">
        <f>Historicals!I123</f>
        <v>1610</v>
      </c>
      <c r="J109" s="69">
        <f>I109*(1+AVERAGE(C110:I110))</f>
        <v>2647.6818921481449</v>
      </c>
      <c r="K109" s="69">
        <f t="shared" ref="K109:N109" si="373">J109*(1+AVERAGE(D110:J110))</f>
        <v>4601.247108802575</v>
      </c>
      <c r="L109" s="69">
        <f t="shared" si="373"/>
        <v>5722.2097646671446</v>
      </c>
      <c r="M109" s="69">
        <f t="shared" si="373"/>
        <v>7203.6596458648228</v>
      </c>
      <c r="N109" s="69">
        <f t="shared" si="373"/>
        <v>9298.4046276430472</v>
      </c>
    </row>
    <row r="110" spans="1:14" x14ac:dyDescent="0.25">
      <c r="A110" s="44" t="s">
        <v>130</v>
      </c>
      <c r="B110" s="62" t="str">
        <f>IFERROR((B109-A109)/A109,"nm")</f>
        <v>nm</v>
      </c>
      <c r="C110" s="62">
        <f t="shared" ref="C110" si="374">IFERROR((C109-B109)/B109,"nm")</f>
        <v>-8.6956521739130436E-3</v>
      </c>
      <c r="D110" s="62">
        <f t="shared" ref="D110" si="375">IFERROR((D109-C109)/C109,"nm")</f>
        <v>4.1973684210526319</v>
      </c>
      <c r="E110" s="62">
        <f t="shared" ref="E110" si="376">IFERROR((E109-D109)/D109,"nm")</f>
        <v>0.13670886075949368</v>
      </c>
      <c r="F110" s="62">
        <f t="shared" ref="F110" si="377">IFERROR((F109-E109)/E109,"nm")</f>
        <v>3.5634743875278395E-2</v>
      </c>
      <c r="G110" s="62">
        <f t="shared" ref="G110" si="378">IFERROR((G109-F109)/F109,"nm")</f>
        <v>-2.1505376344086023E-2</v>
      </c>
      <c r="H110" s="62">
        <f t="shared" ref="H110" si="379">IFERROR((H109-G109)/G109,"nm")</f>
        <v>9.4505494505494503E-2</v>
      </c>
      <c r="I110" s="62">
        <f t="shared" ref="I110" si="380">IFERROR((I109-H109)/H109,"nm")</f>
        <v>7.7643908969210168E-2</v>
      </c>
      <c r="J110" s="67">
        <f t="shared" ref="J110" si="381">IFERROR((J109-I109)/I109,"nm")</f>
        <v>0.64452291437772979</v>
      </c>
      <c r="K110" s="67">
        <f t="shared" ref="K110" si="382">IFERROR((K109-J109)/J109,"nm")</f>
        <v>0.73783985245653627</v>
      </c>
      <c r="L110" s="67">
        <f t="shared" ref="L110" si="383">IFERROR((L109-K109)/K109,"nm")</f>
        <v>0.2436214855142366</v>
      </c>
      <c r="M110" s="67">
        <f t="shared" ref="M110" si="384">IFERROR((M109-L109)/L109,"nm")</f>
        <v>0.25889471762205712</v>
      </c>
      <c r="N110" s="67">
        <f t="shared" ref="N110" si="385">IFERROR((N109-M109)/M109,"nm")</f>
        <v>0.2907889995858825</v>
      </c>
    </row>
    <row r="111" spans="1:14" x14ac:dyDescent="0.25">
      <c r="A111" s="44" t="s">
        <v>138</v>
      </c>
      <c r="B111" s="61">
        <f>Historicals!B207</f>
        <v>-0.08</v>
      </c>
      <c r="C111" s="61">
        <f>Historicals!C207</f>
        <v>0.05</v>
      </c>
      <c r="D111" s="61">
        <f>Historicals!D207</f>
        <v>0.1</v>
      </c>
      <c r="E111" s="61">
        <f>Historicals!E207</f>
        <v>0.15</v>
      </c>
      <c r="F111" s="61">
        <f>Historicals!F207</f>
        <v>0.15</v>
      </c>
      <c r="G111" s="61">
        <f>Historicals!G207</f>
        <v>0.03</v>
      </c>
      <c r="H111" s="61">
        <f>Historicals!H207</f>
        <v>0.1</v>
      </c>
      <c r="I111" s="61">
        <f>Historicals!I207</f>
        <v>0.12</v>
      </c>
      <c r="J111" s="70">
        <f>AVERAGE(B111:I111)</f>
        <v>7.7499999999999999E-2</v>
      </c>
      <c r="K111" s="70">
        <f t="shared" ref="K111:N111" si="386">AVERAGE(C111:J111)</f>
        <v>9.718750000000001E-2</v>
      </c>
      <c r="L111" s="70">
        <f t="shared" si="386"/>
        <v>0.1030859375</v>
      </c>
      <c r="M111" s="70">
        <f t="shared" si="386"/>
        <v>0.10347167968749998</v>
      </c>
      <c r="N111" s="70">
        <f t="shared" si="386"/>
        <v>9.7655639648437487E-2</v>
      </c>
    </row>
    <row r="112" spans="1:14" x14ac:dyDescent="0.25">
      <c r="A112" s="44" t="s">
        <v>139</v>
      </c>
      <c r="B112" s="63" t="str">
        <f>IFERROR(B110-B111, "nm")</f>
        <v>nm</v>
      </c>
      <c r="C112" s="63">
        <f t="shared" ref="C112" si="387">IFERROR(C110-C111, "nm")</f>
        <v>-5.8695652173913045E-2</v>
      </c>
      <c r="D112" s="63">
        <f t="shared" ref="D112" si="388">IFERROR(D110-D111, "nm")</f>
        <v>4.0973684210526322</v>
      </c>
      <c r="E112" s="63">
        <f t="shared" ref="E112" si="389">IFERROR(E110-E111, "nm")</f>
        <v>-1.3291139240506317E-2</v>
      </c>
      <c r="F112" s="63">
        <f t="shared" ref="F112" si="390">IFERROR(F110-F111, "nm")</f>
        <v>-0.11436525612472159</v>
      </c>
      <c r="G112" s="63">
        <f t="shared" ref="G112" si="391">IFERROR(G110-G111, "nm")</f>
        <v>-5.1505376344086022E-2</v>
      </c>
      <c r="H112" s="63">
        <f t="shared" ref="H112" si="392">IFERROR(H110-H111, "nm")</f>
        <v>-5.4945054945055027E-3</v>
      </c>
      <c r="I112" s="63">
        <f t="shared" ref="I112" si="393">IFERROR(I110-I111, "nm")</f>
        <v>-4.2356091030789828E-2</v>
      </c>
      <c r="J112" s="72">
        <f t="shared" ref="J112" si="394">IFERROR(J110-J111, "nm")</f>
        <v>0.56702291437772978</v>
      </c>
      <c r="K112" s="72">
        <f t="shared" ref="K112" si="395">IFERROR(K110-K111, "nm")</f>
        <v>0.64065235245653629</v>
      </c>
      <c r="L112" s="72">
        <f t="shared" ref="L112" si="396">IFERROR(L110-L111, "nm")</f>
        <v>0.14053554801423659</v>
      </c>
      <c r="M112" s="72">
        <f t="shared" ref="M112" si="397">IFERROR(M110-M111, "nm")</f>
        <v>0.15542303793455714</v>
      </c>
      <c r="N112" s="72">
        <f t="shared" ref="N112" si="398">IFERROR(N110-N111, "nm")</f>
        <v>0.19313335993744501</v>
      </c>
    </row>
    <row r="113" spans="1:14" x14ac:dyDescent="0.25">
      <c r="A113" s="45" t="s">
        <v>116</v>
      </c>
      <c r="B113" s="1">
        <f>Historicals!B124</f>
        <v>73</v>
      </c>
      <c r="C113" s="1">
        <f>Historicals!C124</f>
        <v>71</v>
      </c>
      <c r="D113" s="1">
        <f>Historicals!D124</f>
        <v>267</v>
      </c>
      <c r="E113" s="1">
        <f>Historicals!E124</f>
        <v>244</v>
      </c>
      <c r="F113" s="1">
        <f>Historicals!F124</f>
        <v>237</v>
      </c>
      <c r="G113" s="1">
        <f>Historicals!G124</f>
        <v>214</v>
      </c>
      <c r="H113" s="1">
        <f>Historicals!H124</f>
        <v>190</v>
      </c>
      <c r="I113" s="1">
        <f>Historicals!I124</f>
        <v>234</v>
      </c>
      <c r="J113" s="69">
        <f>I113*(1+AVERAGE(C114:I114))</f>
        <v>322.27543946106175</v>
      </c>
      <c r="K113" s="69">
        <f t="shared" ref="K113:N113" si="399">J113*(1+AVERAGE(D114:J114))</f>
        <v>462.48187594802448</v>
      </c>
      <c r="L113" s="69">
        <f t="shared" si="399"/>
        <v>510.04147675657146</v>
      </c>
      <c r="M113" s="69">
        <f t="shared" si="399"/>
        <v>576.26140875621957</v>
      </c>
      <c r="N113" s="69">
        <f t="shared" si="399"/>
        <v>664.12876747741609</v>
      </c>
    </row>
    <row r="114" spans="1:14" x14ac:dyDescent="0.25">
      <c r="A114" s="44" t="s">
        <v>130</v>
      </c>
      <c r="B114" s="62" t="str">
        <f>IFERROR((B113-A113)/A113,"nm")</f>
        <v>nm</v>
      </c>
      <c r="C114" s="62">
        <f t="shared" ref="C114" si="400">IFERROR((C113-B113)/B113,"nm")</f>
        <v>-2.7397260273972601E-2</v>
      </c>
      <c r="D114" s="62">
        <f t="shared" ref="D114" si="401">IFERROR((D113-C113)/C113,"nm")</f>
        <v>2.76056338028169</v>
      </c>
      <c r="E114" s="62">
        <f t="shared" ref="E114" si="402">IFERROR((E113-D113)/D113,"nm")</f>
        <v>-8.6142322097378279E-2</v>
      </c>
      <c r="F114" s="62">
        <f t="shared" ref="F114" si="403">IFERROR((F113-E113)/E113,"nm")</f>
        <v>-2.8688524590163935E-2</v>
      </c>
      <c r="G114" s="62">
        <f t="shared" ref="G114" si="404">IFERROR((G113-F113)/F113,"nm")</f>
        <v>-9.7046413502109699E-2</v>
      </c>
      <c r="H114" s="62">
        <f t="shared" ref="H114" si="405">IFERROR((H113-G113)/G113,"nm")</f>
        <v>-0.11214953271028037</v>
      </c>
      <c r="I114" s="62">
        <f t="shared" ref="I114" si="406">IFERROR((I113-H113)/H113,"nm")</f>
        <v>0.23157894736842105</v>
      </c>
      <c r="J114" s="67">
        <f t="shared" ref="J114" si="407">IFERROR((J113-I113)/I113,"nm")</f>
        <v>0.37724546778231516</v>
      </c>
      <c r="K114" s="67">
        <f t="shared" ref="K114" si="408">IFERROR((K113-J113)/J113,"nm")</f>
        <v>0.43505157179035631</v>
      </c>
      <c r="L114" s="67">
        <f t="shared" ref="L114" si="409">IFERROR((L113-K113)/K113,"nm")</f>
        <v>0.10283559914873704</v>
      </c>
      <c r="M114" s="67">
        <f t="shared" ref="M114" si="410">IFERROR((M113-L113)/L113,"nm")</f>
        <v>0.12983244504103936</v>
      </c>
      <c r="N114" s="67">
        <f t="shared" ref="N114" si="411">IFERROR((N113-M113)/M113,"nm")</f>
        <v>0.15247829784549696</v>
      </c>
    </row>
    <row r="115" spans="1:14" x14ac:dyDescent="0.25">
      <c r="A115" s="44" t="s">
        <v>138</v>
      </c>
      <c r="B115" s="61">
        <f>Historicals!B208</f>
        <v>-0.06</v>
      </c>
      <c r="C115" s="61">
        <f>Historicals!C208</f>
        <v>0.03</v>
      </c>
      <c r="D115" s="61">
        <f>Historicals!D208</f>
        <v>-0.06</v>
      </c>
      <c r="E115" s="61">
        <f>Historicals!E208</f>
        <v>-0.08</v>
      </c>
      <c r="F115" s="61">
        <f>Historicals!F208</f>
        <v>0.08</v>
      </c>
      <c r="G115" s="61">
        <f>Historicals!G208</f>
        <v>-0.04</v>
      </c>
      <c r="H115" s="61">
        <f>Historicals!H208</f>
        <v>-0.09</v>
      </c>
      <c r="I115" s="61">
        <f>Historicals!I208</f>
        <v>0.28000000000000003</v>
      </c>
      <c r="J115" s="70">
        <f>AVERAGE(B115:I115)</f>
        <v>7.5000000000000067E-3</v>
      </c>
      <c r="K115" s="70">
        <f t="shared" ref="K115:N115" si="412">AVERAGE(C115:J115)</f>
        <v>1.5937500000000004E-2</v>
      </c>
      <c r="L115" s="70">
        <f t="shared" si="412"/>
        <v>1.4179687500000005E-2</v>
      </c>
      <c r="M115" s="70">
        <f t="shared" si="412"/>
        <v>2.3452148437500004E-2</v>
      </c>
      <c r="N115" s="70">
        <f t="shared" si="412"/>
        <v>3.6383666992187501E-2</v>
      </c>
    </row>
    <row r="116" spans="1:14" x14ac:dyDescent="0.25">
      <c r="A116" s="44" t="s">
        <v>139</v>
      </c>
      <c r="B116" s="63" t="str">
        <f>IFERROR(B114-B115, "nm")</f>
        <v>nm</v>
      </c>
      <c r="C116" s="63">
        <f t="shared" ref="C116" si="413">IFERROR(C114-C115, "nm")</f>
        <v>-5.73972602739726E-2</v>
      </c>
      <c r="D116" s="63">
        <f t="shared" ref="D116" si="414">IFERROR(D114-D115, "nm")</f>
        <v>2.8205633802816901</v>
      </c>
      <c r="E116" s="63">
        <f t="shared" ref="E116" si="415">IFERROR(E114-E115, "nm")</f>
        <v>-6.1423220973782777E-3</v>
      </c>
      <c r="F116" s="63">
        <f t="shared" ref="F116" si="416">IFERROR(F114-F115, "nm")</f>
        <v>-0.10868852459016394</v>
      </c>
      <c r="G116" s="63">
        <f t="shared" ref="G116" si="417">IFERROR(G114-G115, "nm")</f>
        <v>-5.7046413502109698E-2</v>
      </c>
      <c r="H116" s="63">
        <f t="shared" ref="H116" si="418">IFERROR(H114-H115, "nm")</f>
        <v>-2.2149532710280376E-2</v>
      </c>
      <c r="I116" s="63">
        <f t="shared" ref="I116" si="419">IFERROR(I114-I115, "nm")</f>
        <v>-4.8421052631578976E-2</v>
      </c>
      <c r="J116" s="72">
        <f t="shared" ref="J116" si="420">IFERROR(J114-J115, "nm")</f>
        <v>0.36974546778231515</v>
      </c>
      <c r="K116" s="72">
        <f t="shared" ref="K116" si="421">IFERROR(K114-K115, "nm")</f>
        <v>0.41911407179035631</v>
      </c>
      <c r="L116" s="72">
        <f t="shared" ref="L116" si="422">IFERROR(L114-L115, "nm")</f>
        <v>8.8655911648737026E-2</v>
      </c>
      <c r="M116" s="72">
        <f t="shared" ref="M116" si="423">IFERROR(M114-M115, "nm")</f>
        <v>0.10638029660353936</v>
      </c>
      <c r="N116" s="72">
        <f t="shared" ref="N116" si="424">IFERROR(N114-N115, "nm")</f>
        <v>0.11609463085330946</v>
      </c>
    </row>
    <row r="117" spans="1:14" x14ac:dyDescent="0.25">
      <c r="A117" s="9" t="s">
        <v>131</v>
      </c>
      <c r="B117" s="1">
        <f>B120+B123</f>
        <v>122</v>
      </c>
      <c r="C117" s="1">
        <f t="shared" ref="C117:I117" si="425">C120+C123</f>
        <v>192</v>
      </c>
      <c r="D117" s="1">
        <f t="shared" si="425"/>
        <v>1034</v>
      </c>
      <c r="E117" s="1">
        <f t="shared" si="425"/>
        <v>1244</v>
      </c>
      <c r="F117" s="1">
        <f t="shared" si="425"/>
        <v>1376</v>
      </c>
      <c r="G117" s="1">
        <f t="shared" si="425"/>
        <v>1230</v>
      </c>
      <c r="H117" s="1">
        <f t="shared" si="425"/>
        <v>1573</v>
      </c>
      <c r="I117" s="1">
        <f t="shared" si="425"/>
        <v>1938</v>
      </c>
      <c r="J117" s="69">
        <f>I117*(1+AVERAGE(C118:I118))</f>
        <v>3508.662920915162</v>
      </c>
      <c r="K117" s="69">
        <f t="shared" ref="K117:N117" si="426">J117*(1+AVERAGE(D118:J118))</f>
        <v>6470.9138338623507</v>
      </c>
      <c r="L117" s="69">
        <f t="shared" si="426"/>
        <v>8660.6019745910307</v>
      </c>
      <c r="M117" s="69">
        <f t="shared" si="426"/>
        <v>11758.647512511414</v>
      </c>
      <c r="N117" s="69">
        <f t="shared" si="426"/>
        <v>16387.569428179719</v>
      </c>
    </row>
    <row r="118" spans="1:14" x14ac:dyDescent="0.25">
      <c r="A118" s="46" t="s">
        <v>130</v>
      </c>
      <c r="B118" s="62" t="str">
        <f>IFERROR((B117-A117)/A117,"nm")</f>
        <v>nm</v>
      </c>
      <c r="C118" s="62">
        <f t="shared" ref="C118" si="427">IFERROR((C117-B117)/B117,"nm")</f>
        <v>0.57377049180327866</v>
      </c>
      <c r="D118" s="62">
        <f t="shared" ref="D118" si="428">IFERROR((D117-C117)/C117,"nm")</f>
        <v>4.385416666666667</v>
      </c>
      <c r="E118" s="62">
        <f t="shared" ref="E118" si="429">IFERROR((E117-D117)/D117,"nm")</f>
        <v>0.20309477756286268</v>
      </c>
      <c r="F118" s="62">
        <f t="shared" ref="F118" si="430">IFERROR((F117-E117)/E117,"nm")</f>
        <v>0.10610932475884244</v>
      </c>
      <c r="G118" s="62">
        <f t="shared" ref="G118" si="431">IFERROR((G117-F117)/F117,"nm")</f>
        <v>-0.10610465116279069</v>
      </c>
      <c r="H118" s="62">
        <f t="shared" ref="H118" si="432">IFERROR((H117-G117)/G117,"nm")</f>
        <v>0.27886178861788619</v>
      </c>
      <c r="I118" s="62">
        <f t="shared" ref="I118" si="433">IFERROR((I117-H117)/H117,"nm")</f>
        <v>0.23204068658614113</v>
      </c>
      <c r="J118" s="67">
        <f t="shared" ref="J118" si="434">IFERROR((J117-I117)/I117,"nm")</f>
        <v>0.8104555835475552</v>
      </c>
      <c r="K118" s="67">
        <f t="shared" ref="K118" si="435">IFERROR((K117-J117)/J117,"nm")</f>
        <v>0.84426773951102341</v>
      </c>
      <c r="L118" s="67">
        <f t="shared" ref="L118" si="436">IFERROR((L117-K117)/K117,"nm")</f>
        <v>0.33838932134593142</v>
      </c>
      <c r="M118" s="67">
        <f t="shared" ref="M118" si="437">IFERROR((M117-L117)/L117,"nm")</f>
        <v>0.35771711331494116</v>
      </c>
      <c r="N118" s="67">
        <f t="shared" ref="N118" si="438">IFERROR((N117-M117)/M117,"nm")</f>
        <v>0.39366108310866943</v>
      </c>
    </row>
    <row r="119" spans="1:14" x14ac:dyDescent="0.25">
      <c r="A119" s="46" t="s">
        <v>132</v>
      </c>
      <c r="B119" s="61">
        <f>B117/B103</f>
        <v>0.16158940397350993</v>
      </c>
      <c r="C119" s="61">
        <f t="shared" ref="C119:N119" si="439">C117/C103</f>
        <v>0.22094361334867663</v>
      </c>
      <c r="D119" s="61">
        <f t="shared" si="439"/>
        <v>0.21828161283512773</v>
      </c>
      <c r="E119" s="61">
        <f t="shared" si="439"/>
        <v>0.2408052651955091</v>
      </c>
      <c r="F119" s="61">
        <f t="shared" si="439"/>
        <v>0.26189569851541683</v>
      </c>
      <c r="G119" s="61">
        <f t="shared" si="439"/>
        <v>0.24463007159904535</v>
      </c>
      <c r="H119" s="61">
        <f t="shared" si="439"/>
        <v>0.2944038929440389</v>
      </c>
      <c r="I119" s="61">
        <f t="shared" si="439"/>
        <v>0.32544080604534004</v>
      </c>
      <c r="J119" s="66">
        <f t="shared" si="439"/>
        <v>0.3482287347578234</v>
      </c>
      <c r="K119" s="66">
        <f t="shared" si="439"/>
        <v>0.36299105717504376</v>
      </c>
      <c r="L119" s="66">
        <f t="shared" si="439"/>
        <v>0.39075675511844421</v>
      </c>
      <c r="M119" s="66">
        <f t="shared" si="439"/>
        <v>0.41936171644725745</v>
      </c>
      <c r="N119" s="66">
        <f t="shared" si="439"/>
        <v>0.44938703606358282</v>
      </c>
    </row>
    <row r="120" spans="1:14" x14ac:dyDescent="0.25">
      <c r="A120" s="9" t="s">
        <v>133</v>
      </c>
      <c r="B120" s="1">
        <f>Historicals!B172</f>
        <v>22</v>
      </c>
      <c r="C120" s="1">
        <f>Historicals!C172</f>
        <v>18</v>
      </c>
      <c r="D120" s="1">
        <f>Historicals!D172</f>
        <v>54</v>
      </c>
      <c r="E120" s="1">
        <f>Historicals!E172</f>
        <v>55</v>
      </c>
      <c r="F120" s="1">
        <f>Historicals!F172</f>
        <v>53</v>
      </c>
      <c r="G120" s="1">
        <f>Historicals!G172</f>
        <v>46</v>
      </c>
      <c r="H120" s="1">
        <f>Historicals!H172</f>
        <v>43</v>
      </c>
      <c r="I120" s="1">
        <f>Historicals!I172</f>
        <v>42</v>
      </c>
      <c r="J120" s="69">
        <f>I120*(1+AVERAGE(C121:I121))</f>
        <v>51.47872814028451</v>
      </c>
      <c r="K120" s="69">
        <f t="shared" ref="K120:N120" si="440">J120*(1+AVERAGE(D121:J121))</f>
        <v>66.093467051888879</v>
      </c>
      <c r="L120" s="69">
        <f t="shared" si="440"/>
        <v>68.654011146551881</v>
      </c>
      <c r="M120" s="69">
        <f t="shared" si="440"/>
        <v>71.512092830358952</v>
      </c>
      <c r="N120" s="69">
        <f t="shared" si="440"/>
        <v>75.285943372627216</v>
      </c>
    </row>
    <row r="121" spans="1:14" x14ac:dyDescent="0.25">
      <c r="A121" s="46" t="s">
        <v>130</v>
      </c>
      <c r="B121" s="62" t="str">
        <f>IFERROR((B120-A120)/A120,"nm")</f>
        <v>nm</v>
      </c>
      <c r="C121" s="62">
        <f t="shared" ref="C121" si="441">IFERROR((C120-B120)/B120,"nm")</f>
        <v>-0.18181818181818182</v>
      </c>
      <c r="D121" s="62">
        <f t="shared" ref="D121" si="442">IFERROR((D120-C120)/C120,"nm")</f>
        <v>2</v>
      </c>
      <c r="E121" s="62">
        <f t="shared" ref="E121" si="443">IFERROR((E120-D120)/D120,"nm")</f>
        <v>1.8518518518518517E-2</v>
      </c>
      <c r="F121" s="62">
        <f t="shared" ref="F121" si="444">IFERROR((F120-E120)/E120,"nm")</f>
        <v>-3.6363636363636362E-2</v>
      </c>
      <c r="G121" s="62">
        <f t="shared" ref="G121" si="445">IFERROR((G120-F120)/F120,"nm")</f>
        <v>-0.13207547169811321</v>
      </c>
      <c r="H121" s="62">
        <f t="shared" ref="H121" si="446">IFERROR((H120-G120)/G120,"nm")</f>
        <v>-6.5217391304347824E-2</v>
      </c>
      <c r="I121" s="62">
        <f t="shared" ref="I121" si="447">IFERROR((I120-H120)/H120,"nm")</f>
        <v>-2.3255813953488372E-2</v>
      </c>
      <c r="J121" s="67">
        <f t="shared" ref="J121" si="448">IFERROR((J120-I120)/I120,"nm")</f>
        <v>0.22568400334010738</v>
      </c>
      <c r="K121" s="67">
        <f t="shared" ref="K121" si="449">IFERROR((K120-J120)/J120,"nm")</f>
        <v>0.28389860121986299</v>
      </c>
      <c r="L121" s="67">
        <f t="shared" ref="L121" si="450">IFERROR((L120-K120)/K120,"nm")</f>
        <v>3.8741258536986123E-2</v>
      </c>
      <c r="M121" s="67">
        <f t="shared" ref="M121" si="451">IFERROR((M120-L120)/L120,"nm")</f>
        <v>4.1630221396767107E-2</v>
      </c>
      <c r="N121" s="67">
        <f t="shared" ref="N121" si="452">IFERROR((N120-M120)/M120,"nm")</f>
        <v>5.2772201076824794E-2</v>
      </c>
    </row>
    <row r="122" spans="1:14" x14ac:dyDescent="0.25">
      <c r="A122" s="46" t="s">
        <v>134</v>
      </c>
      <c r="B122" s="61">
        <f>B120/B103</f>
        <v>2.9139072847682121E-2</v>
      </c>
      <c r="C122" s="61">
        <f t="shared" ref="C122:N122" si="453">C120/C103</f>
        <v>2.0713463751438434E-2</v>
      </c>
      <c r="D122" s="61">
        <f t="shared" si="453"/>
        <v>1.1399620012666244E-2</v>
      </c>
      <c r="E122" s="61">
        <f t="shared" si="453"/>
        <v>1.064653503677894E-2</v>
      </c>
      <c r="F122" s="61">
        <f t="shared" si="453"/>
        <v>1.0087552341073468E-2</v>
      </c>
      <c r="G122" s="61">
        <f t="shared" si="453"/>
        <v>9.148766905330152E-3</v>
      </c>
      <c r="H122" s="61">
        <f t="shared" si="453"/>
        <v>8.0479131574022079E-3</v>
      </c>
      <c r="I122" s="61">
        <f t="shared" si="453"/>
        <v>7.0528967254408059E-3</v>
      </c>
      <c r="J122" s="66">
        <f t="shared" si="453"/>
        <v>5.1091748541514242E-3</v>
      </c>
      <c r="K122" s="66">
        <f t="shared" si="453"/>
        <v>3.7075655917379372E-3</v>
      </c>
      <c r="L122" s="66">
        <f t="shared" si="453"/>
        <v>3.0975928347935578E-3</v>
      </c>
      <c r="M122" s="66">
        <f t="shared" si="453"/>
        <v>2.5504152551699198E-3</v>
      </c>
      <c r="N122" s="66">
        <f t="shared" si="453"/>
        <v>2.0645237902881426E-3</v>
      </c>
    </row>
    <row r="123" spans="1:14" x14ac:dyDescent="0.25">
      <c r="A123" s="9" t="s">
        <v>135</v>
      </c>
      <c r="B123" s="1">
        <f>Historicals!B139</f>
        <v>100</v>
      </c>
      <c r="C123" s="1">
        <f>Historicals!C139</f>
        <v>174</v>
      </c>
      <c r="D123" s="1">
        <f>Historicals!D139</f>
        <v>980</v>
      </c>
      <c r="E123" s="1">
        <f>Historicals!E139</f>
        <v>1189</v>
      </c>
      <c r="F123" s="1">
        <f>Historicals!F139</f>
        <v>1323</v>
      </c>
      <c r="G123" s="1">
        <f>Historicals!G139</f>
        <v>1184</v>
      </c>
      <c r="H123" s="1">
        <f>Historicals!H139</f>
        <v>1530</v>
      </c>
      <c r="I123" s="1">
        <f>Historicals!I139</f>
        <v>1896</v>
      </c>
      <c r="J123" s="69">
        <f>I123*(1+AVERAGE(C124:I124))</f>
        <v>3554.8727323376024</v>
      </c>
      <c r="K123" s="69">
        <f t="shared" ref="K123:N123" si="454">J123*(1+AVERAGE(D124:J124))</f>
        <v>6733.6719263146661</v>
      </c>
      <c r="L123" s="69">
        <f t="shared" si="454"/>
        <v>9159.2253007090694</v>
      </c>
      <c r="M123" s="69">
        <f t="shared" si="454"/>
        <v>12650.76827576054</v>
      </c>
      <c r="N123" s="69">
        <f t="shared" si="454"/>
        <v>17958.561994837986</v>
      </c>
    </row>
    <row r="124" spans="1:14" x14ac:dyDescent="0.25">
      <c r="A124" s="46" t="s">
        <v>130</v>
      </c>
      <c r="B124" s="62" t="str">
        <f>IFERROR((B123-A123)/A123,"nm")</f>
        <v>nm</v>
      </c>
      <c r="C124" s="62">
        <f t="shared" ref="C124" si="455">IFERROR((C123-B123)/B123,"nm")</f>
        <v>0.74</v>
      </c>
      <c r="D124" s="62">
        <f t="shared" ref="D124" si="456">IFERROR((D123-C123)/C123,"nm")</f>
        <v>4.6321839080459766</v>
      </c>
      <c r="E124" s="62">
        <f t="shared" ref="E124" si="457">IFERROR((E123-D123)/D123,"nm")</f>
        <v>0.21326530612244898</v>
      </c>
      <c r="F124" s="62">
        <f t="shared" ref="F124" si="458">IFERROR((F123-E123)/E123,"nm")</f>
        <v>0.11269974768713205</v>
      </c>
      <c r="G124" s="62">
        <f t="shared" ref="G124" si="459">IFERROR((G123-F123)/F123,"nm")</f>
        <v>-0.10506424792139078</v>
      </c>
      <c r="H124" s="62">
        <f t="shared" ref="H124" si="460">IFERROR((H123-G123)/G123,"nm")</f>
        <v>0.29222972972972971</v>
      </c>
      <c r="I124" s="62">
        <f t="shared" ref="I124" si="461">IFERROR((I123-H123)/H123,"nm")</f>
        <v>0.23921568627450981</v>
      </c>
      <c r="J124" s="67">
        <f t="shared" ref="J124" si="462">IFERROR((J123-I123)/I123,"nm")</f>
        <v>0.8749328757054865</v>
      </c>
      <c r="K124" s="67">
        <f t="shared" ref="K124" si="463">IFERROR((K123-J123)/J123,"nm")</f>
        <v>0.8942090008062703</v>
      </c>
      <c r="L124" s="67">
        <f t="shared" ref="L124" si="464">IFERROR((L123-K123)/K123,"nm")</f>
        <v>0.36021258548631235</v>
      </c>
      <c r="M124" s="67">
        <f t="shared" ref="M124" si="465">IFERROR((M123-L123)/L123,"nm")</f>
        <v>0.38120505396686438</v>
      </c>
      <c r="N124" s="67">
        <f t="shared" ref="N124" si="466">IFERROR((N123-M123)/M123,"nm")</f>
        <v>0.41956295486396872</v>
      </c>
    </row>
    <row r="125" spans="1:14" x14ac:dyDescent="0.25">
      <c r="A125" s="46" t="s">
        <v>132</v>
      </c>
      <c r="B125" s="61">
        <f>B123/B103</f>
        <v>0.13245033112582782</v>
      </c>
      <c r="C125" s="61">
        <f t="shared" ref="C125:N125" si="467">C123/C103</f>
        <v>0.2002301495972382</v>
      </c>
      <c r="D125" s="61">
        <f t="shared" si="467"/>
        <v>0.20688199282246147</v>
      </c>
      <c r="E125" s="61">
        <f t="shared" si="467"/>
        <v>0.23015873015873015</v>
      </c>
      <c r="F125" s="61">
        <f t="shared" si="467"/>
        <v>0.25180814617434338</v>
      </c>
      <c r="G125" s="61">
        <f t="shared" si="467"/>
        <v>0.2354813046937152</v>
      </c>
      <c r="H125" s="61">
        <f t="shared" si="467"/>
        <v>0.28635597978663674</v>
      </c>
      <c r="I125" s="61">
        <f t="shared" si="467"/>
        <v>0.31838790931989924</v>
      </c>
      <c r="J125" s="66">
        <f t="shared" si="467"/>
        <v>0.3528149787281723</v>
      </c>
      <c r="K125" s="66">
        <f t="shared" si="467"/>
        <v>0.37773068131614201</v>
      </c>
      <c r="L125" s="66">
        <f t="shared" si="467"/>
        <v>0.41325408654088863</v>
      </c>
      <c r="M125" s="66">
        <f t="shared" si="467"/>
        <v>0.45117841085503851</v>
      </c>
      <c r="N125" s="66">
        <f t="shared" si="467"/>
        <v>0.49246747555783049</v>
      </c>
    </row>
    <row r="126" spans="1:14" x14ac:dyDescent="0.25">
      <c r="A126" s="9" t="s">
        <v>136</v>
      </c>
      <c r="B126" s="1">
        <f>Historicals!B161</f>
        <v>15</v>
      </c>
      <c r="C126" s="1">
        <f>Historicals!C161</f>
        <v>62</v>
      </c>
      <c r="D126" s="1">
        <f>Historicals!D161</f>
        <v>59</v>
      </c>
      <c r="E126" s="1">
        <f>Historicals!E161</f>
        <v>49</v>
      </c>
      <c r="F126" s="1">
        <f>Historicals!F161</f>
        <v>47</v>
      </c>
      <c r="G126" s="1">
        <f>Historicals!G161</f>
        <v>41</v>
      </c>
      <c r="H126" s="1">
        <f>Historicals!H161</f>
        <v>54</v>
      </c>
      <c r="I126" s="1">
        <f>Historicals!I161</f>
        <v>56</v>
      </c>
      <c r="J126" s="69">
        <f>I126*(1+AVERAGE(C127:I127))</f>
        <v>80.808712143243667</v>
      </c>
      <c r="K126" s="69">
        <f t="shared" ref="K126:N126" si="468">J126*(1+AVERAGE(D127:J127))</f>
        <v>85.550664358607477</v>
      </c>
      <c r="L126" s="69">
        <f t="shared" si="468"/>
        <v>91.8794177267105</v>
      </c>
      <c r="M126" s="69">
        <f t="shared" si="468"/>
        <v>101.87202493620427</v>
      </c>
      <c r="N126" s="69">
        <f t="shared" si="468"/>
        <v>115.12818132050937</v>
      </c>
    </row>
    <row r="127" spans="1:14" x14ac:dyDescent="0.25">
      <c r="A127" s="46" t="s">
        <v>130</v>
      </c>
      <c r="B127" s="62" t="str">
        <f>IFERROR((B126-A126)/A126,"nm")</f>
        <v>nm</v>
      </c>
      <c r="C127" s="62">
        <f t="shared" ref="C127" si="469">IFERROR((C126-B126)/B126,"nm")</f>
        <v>3.1333333333333333</v>
      </c>
      <c r="D127" s="62">
        <f t="shared" ref="D127" si="470">IFERROR((D126-C126)/C126,"nm")</f>
        <v>-4.8387096774193547E-2</v>
      </c>
      <c r="E127" s="62">
        <f t="shared" ref="E127" si="471">IFERROR((E126-D126)/D126,"nm")</f>
        <v>-0.16949152542372881</v>
      </c>
      <c r="F127" s="62">
        <f t="shared" ref="F127" si="472">IFERROR((F126-E126)/E126,"nm")</f>
        <v>-4.0816326530612242E-2</v>
      </c>
      <c r="G127" s="62">
        <f t="shared" ref="G127" si="473">IFERROR((G126-F126)/F126,"nm")</f>
        <v>-0.1276595744680851</v>
      </c>
      <c r="H127" s="62">
        <f t="shared" ref="H127" si="474">IFERROR((H126-G126)/G126,"nm")</f>
        <v>0.31707317073170732</v>
      </c>
      <c r="I127" s="62">
        <f t="shared" ref="I127" si="475">IFERROR((I126-H126)/H126,"nm")</f>
        <v>3.7037037037037035E-2</v>
      </c>
      <c r="J127" s="67">
        <f t="shared" ref="J127" si="476">IFERROR((J126-I126)/I126,"nm")</f>
        <v>0.44301271684363691</v>
      </c>
      <c r="K127" s="67">
        <f t="shared" ref="K127" si="477">IFERROR((K126-J126)/J126,"nm")</f>
        <v>5.8681200202251704E-2</v>
      </c>
      <c r="L127" s="67">
        <f t="shared" ref="L127" si="478">IFERROR((L126-K126)/K126,"nm")</f>
        <v>7.397667119888672E-2</v>
      </c>
      <c r="M127" s="67">
        <f t="shared" ref="M127" si="479">IFERROR((M126-L126)/L126,"nm")</f>
        <v>0.10875784214497469</v>
      </c>
      <c r="N127" s="67">
        <f t="shared" ref="N127" si="480">IFERROR((N126-M126)/M126,"nm")</f>
        <v>0.13012558052720122</v>
      </c>
    </row>
    <row r="128" spans="1:14" x14ac:dyDescent="0.25">
      <c r="A128" s="46" t="s">
        <v>134</v>
      </c>
      <c r="B128" s="61">
        <f>B126/B103</f>
        <v>1.9867549668874173E-2</v>
      </c>
      <c r="C128" s="61">
        <f t="shared" ref="C128:N128" si="481">C126/C103</f>
        <v>7.1346375143843496E-2</v>
      </c>
      <c r="D128" s="61">
        <f t="shared" si="481"/>
        <v>1.2455140384209416E-2</v>
      </c>
      <c r="E128" s="61">
        <f t="shared" si="481"/>
        <v>9.485094850948509E-3</v>
      </c>
      <c r="F128" s="61">
        <f t="shared" si="481"/>
        <v>8.9455652835934533E-3</v>
      </c>
      <c r="G128" s="61">
        <f t="shared" si="481"/>
        <v>8.1543357199681775E-3</v>
      </c>
      <c r="H128" s="61">
        <f t="shared" si="481"/>
        <v>1.0106681639528355E-2</v>
      </c>
      <c r="I128" s="61">
        <f t="shared" si="481"/>
        <v>9.4038623005877411E-3</v>
      </c>
      <c r="J128" s="66">
        <f t="shared" si="481"/>
        <v>8.0201251078605134E-3</v>
      </c>
      <c r="K128" s="66">
        <f t="shared" si="481"/>
        <v>4.7990325470031363E-3</v>
      </c>
      <c r="L128" s="66">
        <f t="shared" si="481"/>
        <v>4.1454974190471144E-3</v>
      </c>
      <c r="M128" s="66">
        <f t="shared" si="481"/>
        <v>3.633175260143505E-3</v>
      </c>
      <c r="N128" s="66">
        <f t="shared" si="481"/>
        <v>3.1570949186673406E-3</v>
      </c>
    </row>
    <row r="129" spans="1:14" x14ac:dyDescent="0.25">
      <c r="J129" s="71"/>
      <c r="K129" s="71"/>
      <c r="L129" s="71"/>
      <c r="M129" s="71"/>
      <c r="N129" s="71"/>
    </row>
    <row r="130" spans="1:14" x14ac:dyDescent="0.25">
      <c r="J130" s="71"/>
      <c r="K130" s="71"/>
      <c r="L130" s="71"/>
      <c r="M130" s="71"/>
      <c r="N130" s="71"/>
    </row>
    <row r="131" spans="1:14" x14ac:dyDescent="0.25">
      <c r="A131" s="43" t="str">
        <f>Historicals!A125</f>
        <v>Global Brand Divisions</v>
      </c>
      <c r="B131" s="43"/>
      <c r="C131" s="43"/>
      <c r="D131" s="43"/>
      <c r="E131" s="43"/>
      <c r="F131" s="43"/>
      <c r="G131" s="43"/>
      <c r="H131" s="43"/>
      <c r="I131" s="43"/>
      <c r="J131" s="68"/>
      <c r="K131" s="68"/>
      <c r="L131" s="68"/>
      <c r="M131" s="68"/>
      <c r="N131" s="68"/>
    </row>
    <row r="132" spans="1:14" x14ac:dyDescent="0.25">
      <c r="A132" s="9" t="s">
        <v>137</v>
      </c>
      <c r="B132" s="1">
        <f>Historicals!B125</f>
        <v>115</v>
      </c>
      <c r="C132" s="1">
        <f>Historicals!C125</f>
        <v>73</v>
      </c>
      <c r="D132" s="1">
        <f>Historicals!D125</f>
        <v>73</v>
      </c>
      <c r="E132" s="1">
        <f>Historicals!E125</f>
        <v>88</v>
      </c>
      <c r="F132" s="1">
        <f>Historicals!F125</f>
        <v>42</v>
      </c>
      <c r="G132" s="1">
        <f>Historicals!G125</f>
        <v>30</v>
      </c>
      <c r="H132" s="1">
        <f>Historicals!H125</f>
        <v>25</v>
      </c>
      <c r="I132" s="1">
        <f>Historicals!I125</f>
        <v>102</v>
      </c>
      <c r="J132" s="69">
        <f>I132*(1+AVERAGE(C133:I133))</f>
        <v>130.34367017650095</v>
      </c>
      <c r="K132" s="69">
        <f t="shared" ref="K132:N132" si="482">J132*(1+AVERAGE(D133:J133))</f>
        <v>178.53824867299718</v>
      </c>
      <c r="L132" s="69">
        <f t="shared" si="482"/>
        <v>253.98342156442098</v>
      </c>
      <c r="M132" s="69">
        <f t="shared" si="482"/>
        <v>369.18639854509235</v>
      </c>
      <c r="N132" s="69">
        <f t="shared" si="482"/>
        <v>588.13525784182741</v>
      </c>
    </row>
    <row r="133" spans="1:14" x14ac:dyDescent="0.25">
      <c r="A133" s="44" t="s">
        <v>130</v>
      </c>
      <c r="B133" s="62" t="str">
        <f>IFERROR((B132-A132)/A132,"nm")</f>
        <v>nm</v>
      </c>
      <c r="C133" s="62">
        <f>IFERROR((C132-B132)/B132,"nm")</f>
        <v>-0.36521739130434783</v>
      </c>
      <c r="D133" s="62">
        <f t="shared" ref="D133" si="483">IFERROR((D132-C132)/C132,"nm")</f>
        <v>0</v>
      </c>
      <c r="E133" s="62">
        <f t="shared" ref="E133" si="484">IFERROR((E132-D132)/D132,"nm")</f>
        <v>0.20547945205479451</v>
      </c>
      <c r="F133" s="62">
        <f t="shared" ref="F133" si="485">IFERROR((F132-E132)/E132,"nm")</f>
        <v>-0.52272727272727271</v>
      </c>
      <c r="G133" s="62">
        <f t="shared" ref="G133" si="486">IFERROR((G132-F132)/F132,"nm")</f>
        <v>-0.2857142857142857</v>
      </c>
      <c r="H133" s="62">
        <f t="shared" ref="H133" si="487">IFERROR((H132-G132)/G132,"nm")</f>
        <v>-0.16666666666666666</v>
      </c>
      <c r="I133" s="62">
        <f t="shared" ref="I133" si="488">IFERROR((I132-H132)/H132,"nm")</f>
        <v>3.08</v>
      </c>
      <c r="J133" s="67">
        <f t="shared" ref="J133" si="489">IFERROR((J132-I132)/I132,"nm")</f>
        <v>0.27787911937746029</v>
      </c>
      <c r="K133" s="67">
        <f t="shared" ref="K133" si="490">IFERROR((K132-J132)/J132,"nm")</f>
        <v>0.36975004947486134</v>
      </c>
      <c r="L133" s="67">
        <f t="shared" ref="L133" si="491">IFERROR((L132-K132)/K132,"nm")</f>
        <v>0.42257148511412734</v>
      </c>
      <c r="M133" s="67">
        <f t="shared" ref="M133" si="492">IFERROR((M132-L132)/L132,"nm")</f>
        <v>0.45358463269403199</v>
      </c>
      <c r="N133" s="67">
        <f t="shared" ref="N133" si="493">IFERROR((N132-M132)/M132,"nm")</f>
        <v>0.59305776203993255</v>
      </c>
    </row>
    <row r="134" spans="1:14" x14ac:dyDescent="0.25">
      <c r="A134" s="45"/>
      <c r="B134" s="8"/>
      <c r="C134" s="8"/>
      <c r="D134" s="8"/>
      <c r="E134" s="8"/>
      <c r="F134" s="8"/>
      <c r="G134" s="8"/>
      <c r="H134" s="8"/>
      <c r="I134" s="8"/>
      <c r="J134" s="71"/>
      <c r="K134" s="71"/>
      <c r="L134" s="71"/>
      <c r="M134" s="71"/>
      <c r="N134" s="71"/>
    </row>
    <row r="135" spans="1:14" x14ac:dyDescent="0.25">
      <c r="A135" s="44"/>
      <c r="B135" s="62"/>
      <c r="C135" s="62"/>
      <c r="D135" s="62"/>
      <c r="E135" s="62"/>
      <c r="F135" s="62"/>
      <c r="G135" s="62"/>
      <c r="H135" s="62"/>
      <c r="I135" s="62"/>
      <c r="J135" s="71"/>
      <c r="K135" s="71"/>
      <c r="L135" s="71"/>
      <c r="M135" s="71"/>
      <c r="N135" s="71"/>
    </row>
    <row r="136" spans="1:14" x14ac:dyDescent="0.25">
      <c r="A136" s="43" t="str">
        <f>Historicals!A127</f>
        <v>Converse</v>
      </c>
      <c r="B136" s="43"/>
      <c r="C136" s="43"/>
      <c r="D136" s="43"/>
      <c r="E136" s="43"/>
      <c r="F136" s="43"/>
      <c r="G136" s="43"/>
      <c r="H136" s="43"/>
      <c r="I136" s="43"/>
      <c r="J136" s="68"/>
      <c r="K136" s="68"/>
      <c r="L136" s="68"/>
      <c r="M136" s="68"/>
      <c r="N136" s="68"/>
    </row>
    <row r="137" spans="1:14" x14ac:dyDescent="0.25">
      <c r="A137" s="9" t="s">
        <v>137</v>
      </c>
      <c r="B137" s="1">
        <f>Historicals!B127</f>
        <v>1982</v>
      </c>
      <c r="C137" s="1">
        <f>Historicals!C127</f>
        <v>1955</v>
      </c>
      <c r="D137" s="1">
        <f>Historicals!D127</f>
        <v>2042</v>
      </c>
      <c r="E137" s="1">
        <f>Historicals!E127</f>
        <v>1886</v>
      </c>
      <c r="F137" s="1">
        <f>Historicals!F127</f>
        <v>1906</v>
      </c>
      <c r="G137" s="1">
        <f>Historicals!G127</f>
        <v>1846</v>
      </c>
      <c r="H137" s="1">
        <f>Historicals!H127</f>
        <v>2205</v>
      </c>
      <c r="I137" s="1">
        <f>Historicals!I127</f>
        <v>2346</v>
      </c>
      <c r="J137" s="69">
        <f>I137*(1+AVERAGE(C138:I138))</f>
        <v>2410.3568186672633</v>
      </c>
      <c r="K137" s="69">
        <f t="shared" ref="K137:N137" si="494">J137*(1+AVERAGE(D138:J138))</f>
        <v>2490.6159143734862</v>
      </c>
      <c r="L137" s="69">
        <f t="shared" si="494"/>
        <v>2569.5611506951313</v>
      </c>
      <c r="M137" s="69">
        <f t="shared" si="494"/>
        <v>2690.6874296643637</v>
      </c>
      <c r="N137" s="69">
        <f t="shared" si="494"/>
        <v>2831.5667203415419</v>
      </c>
    </row>
    <row r="138" spans="1:14" x14ac:dyDescent="0.25">
      <c r="A138" s="44" t="s">
        <v>130</v>
      </c>
      <c r="B138" s="62" t="str">
        <f>IFERROR((B137-A137)/A137,"nm")</f>
        <v>nm</v>
      </c>
      <c r="C138" s="62">
        <f>IFERROR((C137-B137)/B137,"nm")</f>
        <v>-1.3622603430877902E-2</v>
      </c>
      <c r="D138" s="62">
        <f t="shared" ref="D138" si="495">IFERROR((D137-C137)/C137,"nm")</f>
        <v>4.4501278772378514E-2</v>
      </c>
      <c r="E138" s="62">
        <f t="shared" ref="E138" si="496">IFERROR((E137-D137)/D137,"nm")</f>
        <v>-7.6395690499510283E-2</v>
      </c>
      <c r="F138" s="62">
        <f t="shared" ref="F138" si="497">IFERROR((F137-E137)/E137,"nm")</f>
        <v>1.0604453870625663E-2</v>
      </c>
      <c r="G138" s="62">
        <f t="shared" ref="G138" si="498">IFERROR((G137-F137)/F137,"nm")</f>
        <v>-3.1479538300104928E-2</v>
      </c>
      <c r="H138" s="62">
        <f t="shared" ref="H138" si="499">IFERROR((H137-G137)/G137,"nm")</f>
        <v>0.19447453954496208</v>
      </c>
      <c r="I138" s="62">
        <f t="shared" ref="I138" si="500">IFERROR((I137-H137)/H137,"nm")</f>
        <v>6.3945578231292516E-2</v>
      </c>
      <c r="J138" s="67">
        <f t="shared" ref="J138" si="501">IFERROR((J137-I137)/I137,"nm")</f>
        <v>2.7432574026966441E-2</v>
      </c>
      <c r="K138" s="67">
        <f t="shared" ref="K138" si="502">IFERROR((K137-J137)/J137,"nm")</f>
        <v>3.3297599378087066E-2</v>
      </c>
      <c r="L138" s="67">
        <f t="shared" ref="L138" si="503">IFERROR((L137-K137)/K137,"nm")</f>
        <v>3.1697073750331248E-2</v>
      </c>
      <c r="M138" s="67">
        <f t="shared" ref="M138" si="504">IFERROR((M137-L137)/L137,"nm")</f>
        <v>4.7138897214594244E-2</v>
      </c>
      <c r="N138" s="67">
        <f t="shared" ref="N138" si="505">IFERROR((N137-M137)/M137,"nm")</f>
        <v>5.2358103406589862E-2</v>
      </c>
    </row>
    <row r="139" spans="1:14" x14ac:dyDescent="0.25">
      <c r="A139" s="45" t="s">
        <v>114</v>
      </c>
      <c r="B139" s="1">
        <f>Historicals!B128</f>
        <v>0</v>
      </c>
      <c r="C139" s="1">
        <f>Historicals!C128</f>
        <v>0</v>
      </c>
      <c r="D139" s="1">
        <f>Historicals!D128</f>
        <v>0</v>
      </c>
      <c r="E139" s="1">
        <f>Historicals!E128</f>
        <v>0</v>
      </c>
      <c r="F139" s="1">
        <f>Historicals!F128</f>
        <v>0</v>
      </c>
      <c r="G139" s="1">
        <f>Historicals!G128</f>
        <v>0</v>
      </c>
      <c r="H139" s="1">
        <f>Historicals!H128</f>
        <v>1986</v>
      </c>
      <c r="I139" s="1">
        <f>Historicals!I128</f>
        <v>2094</v>
      </c>
      <c r="J139" s="69">
        <f>I139*(1+AVERAGE(C140:I140))</f>
        <v>2207.8731117824773</v>
      </c>
      <c r="K139" s="69">
        <f t="shared" ref="K139:N139" si="506">J139*(1+AVERAGE(D140:J140))</f>
        <v>2327.9387190697421</v>
      </c>
      <c r="L139" s="69">
        <f t="shared" si="506"/>
        <v>2454.5335738832023</v>
      </c>
      <c r="M139" s="69">
        <f t="shared" si="506"/>
        <v>2588.0127410430136</v>
      </c>
      <c r="N139" s="69">
        <f t="shared" si="506"/>
        <v>2728.7505940302472</v>
      </c>
    </row>
    <row r="140" spans="1:14" x14ac:dyDescent="0.25">
      <c r="A140" s="44" t="s">
        <v>130</v>
      </c>
      <c r="B140" s="62" t="str">
        <f>IFERROR((B139-A139)/A139,"nm")</f>
        <v>nm</v>
      </c>
      <c r="C140" s="62" t="str">
        <f t="shared" ref="C140" si="507">IFERROR((C139-B139)/B139,"nm")</f>
        <v>nm</v>
      </c>
      <c r="D140" s="62" t="str">
        <f t="shared" ref="D140" si="508">IFERROR((D139-C139)/C139,"nm")</f>
        <v>nm</v>
      </c>
      <c r="E140" s="62" t="str">
        <f t="shared" ref="E140" si="509">IFERROR((E139-D139)/D139,"nm")</f>
        <v>nm</v>
      </c>
      <c r="F140" s="62" t="str">
        <f t="shared" ref="F140" si="510">IFERROR((F139-E139)/E139,"nm")</f>
        <v>nm</v>
      </c>
      <c r="G140" s="62" t="str">
        <f t="shared" ref="G140" si="511">IFERROR((G139-F139)/F139,"nm")</f>
        <v>nm</v>
      </c>
      <c r="H140" s="62" t="str">
        <f t="shared" ref="H140" si="512">IFERROR((H139-G139)/G139,"nm")</f>
        <v>nm</v>
      </c>
      <c r="I140" s="62">
        <f t="shared" ref="I140" si="513">IFERROR((I139-H139)/H139,"nm")</f>
        <v>5.4380664652567974E-2</v>
      </c>
      <c r="J140" s="67">
        <f t="shared" ref="J140" si="514">IFERROR((J139-I139)/I139,"nm")</f>
        <v>5.4380664652567946E-2</v>
      </c>
      <c r="K140" s="67">
        <f t="shared" ref="K140" si="515">IFERROR((K139-J139)/J139,"nm")</f>
        <v>5.4380664652568057E-2</v>
      </c>
      <c r="L140" s="67">
        <f t="shared" ref="L140" si="516">IFERROR((L139-K139)/K139,"nm")</f>
        <v>5.4380664652567932E-2</v>
      </c>
      <c r="M140" s="67">
        <f t="shared" ref="M140" si="517">IFERROR((M139-L139)/L139,"nm")</f>
        <v>5.4380664652567877E-2</v>
      </c>
      <c r="N140" s="67">
        <f t="shared" ref="N140" si="518">IFERROR((N139-M139)/M139,"nm")</f>
        <v>5.438066465256803E-2</v>
      </c>
    </row>
    <row r="141" spans="1:14" x14ac:dyDescent="0.25">
      <c r="A141" s="44" t="s">
        <v>138</v>
      </c>
      <c r="B141" s="61">
        <f>Historicals!B211</f>
        <v>0.21</v>
      </c>
      <c r="C141" s="61">
        <f>Historicals!C211</f>
        <v>0.02</v>
      </c>
      <c r="D141" s="61">
        <f>Historicals!D211</f>
        <v>0.06</v>
      </c>
      <c r="E141" s="61">
        <f>Historicals!E211</f>
        <v>-0.11</v>
      </c>
      <c r="F141" s="61">
        <f>Historicals!F211</f>
        <v>-0.03</v>
      </c>
      <c r="G141" s="61">
        <f>Historicals!G211</f>
        <v>-0.01</v>
      </c>
      <c r="H141" s="61">
        <f>Historicals!H211</f>
        <v>0.16</v>
      </c>
      <c r="I141" s="61">
        <f>Historicals!I211</f>
        <v>7.0000000000000007E-2</v>
      </c>
      <c r="J141" s="70">
        <f>AVERAGE(B141:I141)</f>
        <v>4.6249999999999999E-2</v>
      </c>
      <c r="K141" s="70">
        <f t="shared" ref="K141:N141" si="519">AVERAGE(C141:J141)</f>
        <v>2.5781250000000006E-2</v>
      </c>
      <c r="L141" s="70">
        <f t="shared" si="519"/>
        <v>2.6503906250000004E-2</v>
      </c>
      <c r="M141" s="70">
        <f t="shared" si="519"/>
        <v>2.2316894531249999E-2</v>
      </c>
      <c r="N141" s="70">
        <f t="shared" si="519"/>
        <v>3.8856506347656257E-2</v>
      </c>
    </row>
    <row r="142" spans="1:14" x14ac:dyDescent="0.25">
      <c r="A142" s="44" t="s">
        <v>139</v>
      </c>
      <c r="B142" s="47" t="str">
        <f t="shared" ref="B142:N142" si="520">+IFERROR(B140-B141,"nm")</f>
        <v>nm</v>
      </c>
      <c r="C142" s="47" t="str">
        <f t="shared" si="520"/>
        <v>nm</v>
      </c>
      <c r="D142" s="47" t="str">
        <f t="shared" si="520"/>
        <v>nm</v>
      </c>
      <c r="E142" s="47" t="str">
        <f t="shared" si="520"/>
        <v>nm</v>
      </c>
      <c r="F142" s="47" t="str">
        <f t="shared" si="520"/>
        <v>nm</v>
      </c>
      <c r="G142" s="47" t="str">
        <f t="shared" si="520"/>
        <v>nm</v>
      </c>
      <c r="H142" s="47" t="str">
        <f t="shared" si="520"/>
        <v>nm</v>
      </c>
      <c r="I142" s="47">
        <f t="shared" si="520"/>
        <v>-1.5619335347432033E-2</v>
      </c>
      <c r="J142" s="70">
        <f t="shared" si="520"/>
        <v>8.1306646525679468E-3</v>
      </c>
      <c r="K142" s="70">
        <f t="shared" si="520"/>
        <v>2.8599414652568052E-2</v>
      </c>
      <c r="L142" s="70">
        <f t="shared" si="520"/>
        <v>2.7876758402567928E-2</v>
      </c>
      <c r="M142" s="70">
        <f t="shared" si="520"/>
        <v>3.2063770121317878E-2</v>
      </c>
      <c r="N142" s="70">
        <f t="shared" si="520"/>
        <v>1.5524158304911773E-2</v>
      </c>
    </row>
    <row r="143" spans="1:14" x14ac:dyDescent="0.25">
      <c r="A143" s="45" t="s">
        <v>115</v>
      </c>
      <c r="B143" s="1">
        <f>Historicals!B129</f>
        <v>0</v>
      </c>
      <c r="C143" s="1">
        <f>Historicals!C129</f>
        <v>0</v>
      </c>
      <c r="D143" s="1">
        <f>Historicals!D129</f>
        <v>0</v>
      </c>
      <c r="E143" s="1">
        <f>Historicals!E129</f>
        <v>0</v>
      </c>
      <c r="F143" s="1">
        <f>Historicals!F129</f>
        <v>0</v>
      </c>
      <c r="G143" s="1">
        <f>Historicals!G129</f>
        <v>0</v>
      </c>
      <c r="H143" s="1">
        <f>Historicals!H129</f>
        <v>104</v>
      </c>
      <c r="I143" s="1">
        <f>Historicals!I129</f>
        <v>103</v>
      </c>
      <c r="J143" s="69">
        <f>I143*(1+AVERAGE(C144:I144))</f>
        <v>102.00961538461539</v>
      </c>
      <c r="K143" s="69">
        <f t="shared" ref="K143:N143" si="521">J143*(1+AVERAGE(D144:J144))</f>
        <v>101.02875369822486</v>
      </c>
      <c r="L143" s="69">
        <f t="shared" si="521"/>
        <v>100.05732337420348</v>
      </c>
      <c r="M143" s="69">
        <f t="shared" si="521"/>
        <v>99.095233726374602</v>
      </c>
      <c r="N143" s="69">
        <f t="shared" si="521"/>
        <v>98.142394940544079</v>
      </c>
    </row>
    <row r="144" spans="1:14" x14ac:dyDescent="0.25">
      <c r="A144" s="44" t="s">
        <v>130</v>
      </c>
      <c r="B144" s="62" t="str">
        <f>IFERROR((B143-A143)/A143,"nm")</f>
        <v>nm</v>
      </c>
      <c r="C144" s="62" t="str">
        <f t="shared" ref="C144" si="522">IFERROR((C143-B143)/B143,"nm")</f>
        <v>nm</v>
      </c>
      <c r="D144" s="62" t="str">
        <f t="shared" ref="D144" si="523">IFERROR((D143-C143)/C143,"nm")</f>
        <v>nm</v>
      </c>
      <c r="E144" s="62" t="str">
        <f t="shared" ref="E144" si="524">IFERROR((E143-D143)/D143,"nm")</f>
        <v>nm</v>
      </c>
      <c r="F144" s="62" t="str">
        <f t="shared" ref="F144" si="525">IFERROR((F143-E143)/E143,"nm")</f>
        <v>nm</v>
      </c>
      <c r="G144" s="62" t="str">
        <f t="shared" ref="G144" si="526">IFERROR((G143-F143)/F143,"nm")</f>
        <v>nm</v>
      </c>
      <c r="H144" s="62" t="str">
        <f t="shared" ref="H144" si="527">IFERROR((H143-G143)/G143,"nm")</f>
        <v>nm</v>
      </c>
      <c r="I144" s="62">
        <f t="shared" ref="I144" si="528">IFERROR((I143-H143)/H143,"nm")</f>
        <v>-9.6153846153846159E-3</v>
      </c>
      <c r="J144" s="67">
        <f t="shared" ref="J144" si="529">IFERROR((J143-I143)/I143,"nm")</f>
        <v>-9.6153846153845934E-3</v>
      </c>
      <c r="K144" s="67">
        <f t="shared" ref="K144" si="530">IFERROR((K143-J143)/J143,"nm")</f>
        <v>-9.6153846153845483E-3</v>
      </c>
      <c r="L144" s="67">
        <f t="shared" ref="L144" si="531">IFERROR((L143-K143)/K143,"nm")</f>
        <v>-9.615384615384524E-3</v>
      </c>
      <c r="M144" s="67">
        <f t="shared" ref="M144" si="532">IFERROR((M143-L143)/L143,"nm")</f>
        <v>-9.615384615384576E-3</v>
      </c>
      <c r="N144" s="67">
        <f t="shared" ref="N144" si="533">IFERROR((N143-M143)/M143,"nm")</f>
        <v>-9.6153846153845882E-3</v>
      </c>
    </row>
    <row r="145" spans="1:14" x14ac:dyDescent="0.25">
      <c r="A145" s="44" t="s">
        <v>138</v>
      </c>
      <c r="B145" s="61">
        <f>Historicals!B213</f>
        <v>0</v>
      </c>
      <c r="C145" s="61">
        <f>Historicals!C213</f>
        <v>0</v>
      </c>
      <c r="D145" s="61">
        <f>Historicals!D213</f>
        <v>0</v>
      </c>
      <c r="E145" s="61">
        <f>Historicals!E213</f>
        <v>0</v>
      </c>
      <c r="F145" s="61">
        <f>Historicals!F213</f>
        <v>0</v>
      </c>
      <c r="G145" s="61">
        <f>Historicals!G213</f>
        <v>-0.22</v>
      </c>
      <c r="H145" s="61">
        <f>Historicals!H213</f>
        <v>0.13</v>
      </c>
      <c r="I145" s="61">
        <f>Historicals!I213</f>
        <v>-0.03</v>
      </c>
      <c r="J145" s="70">
        <f>AVERAGE(B145:I145)</f>
        <v>-1.4999999999999999E-2</v>
      </c>
      <c r="K145" s="70">
        <f t="shared" ref="K145:N145" si="534">AVERAGE(C145:J145)</f>
        <v>-1.6875000000000001E-2</v>
      </c>
      <c r="L145" s="70">
        <f t="shared" si="534"/>
        <v>-1.8984375000000001E-2</v>
      </c>
      <c r="M145" s="70">
        <f t="shared" si="534"/>
        <v>-2.1357421875000001E-2</v>
      </c>
      <c r="N145" s="70">
        <f t="shared" si="534"/>
        <v>-2.4027099609375002E-2</v>
      </c>
    </row>
    <row r="146" spans="1:14" x14ac:dyDescent="0.25">
      <c r="A146" s="44" t="s">
        <v>139</v>
      </c>
      <c r="B146" s="47" t="str">
        <f t="shared" ref="B146:N146" si="535">+IFERROR(B144-B145,"nm")</f>
        <v>nm</v>
      </c>
      <c r="C146" s="47" t="str">
        <f t="shared" si="535"/>
        <v>nm</v>
      </c>
      <c r="D146" s="47" t="str">
        <f t="shared" si="535"/>
        <v>nm</v>
      </c>
      <c r="E146" s="47" t="str">
        <f t="shared" si="535"/>
        <v>nm</v>
      </c>
      <c r="F146" s="47" t="str">
        <f t="shared" si="535"/>
        <v>nm</v>
      </c>
      <c r="G146" s="47" t="str">
        <f t="shared" si="535"/>
        <v>nm</v>
      </c>
      <c r="H146" s="47" t="str">
        <f t="shared" si="535"/>
        <v>nm</v>
      </c>
      <c r="I146" s="47">
        <f t="shared" si="535"/>
        <v>2.0384615384615383E-2</v>
      </c>
      <c r="J146" s="70">
        <f t="shared" si="535"/>
        <v>5.3846153846154061E-3</v>
      </c>
      <c r="K146" s="70">
        <f t="shared" si="535"/>
        <v>7.2596153846154528E-3</v>
      </c>
      <c r="L146" s="70">
        <f t="shared" si="535"/>
        <v>9.3689903846154773E-3</v>
      </c>
      <c r="M146" s="70">
        <f t="shared" si="535"/>
        <v>1.1742037259615425E-2</v>
      </c>
      <c r="N146" s="70">
        <f t="shared" si="535"/>
        <v>1.4411714993990413E-2</v>
      </c>
    </row>
    <row r="147" spans="1:14" x14ac:dyDescent="0.25">
      <c r="A147" s="45" t="s">
        <v>116</v>
      </c>
      <c r="B147" s="1">
        <f>Historicals!B130</f>
        <v>0</v>
      </c>
      <c r="C147" s="1">
        <f>Historicals!C130</f>
        <v>0</v>
      </c>
      <c r="D147" s="1">
        <f>Historicals!D130</f>
        <v>0</v>
      </c>
      <c r="E147" s="1">
        <f>Historicals!E130</f>
        <v>0</v>
      </c>
      <c r="F147" s="1">
        <f>Historicals!F130</f>
        <v>0</v>
      </c>
      <c r="G147" s="1">
        <f>Historicals!G130</f>
        <v>0</v>
      </c>
      <c r="H147" s="1">
        <f>Historicals!H130</f>
        <v>29</v>
      </c>
      <c r="I147" s="1">
        <f>Historicals!I130</f>
        <v>26</v>
      </c>
      <c r="J147" s="69">
        <f>I147*(1+AVERAGE(C148:I148))</f>
        <v>23.310344827586206</v>
      </c>
      <c r="K147" s="69">
        <f t="shared" ref="K147:N147" si="536">J147*(1+AVERAGE(D148:J148))</f>
        <v>20.898929845422117</v>
      </c>
      <c r="L147" s="69">
        <f t="shared" si="536"/>
        <v>18.736971585550865</v>
      </c>
      <c r="M147" s="69">
        <f t="shared" si="536"/>
        <v>16.798664180149053</v>
      </c>
      <c r="N147" s="69">
        <f t="shared" si="536"/>
        <v>15.060871333926737</v>
      </c>
    </row>
    <row r="148" spans="1:14" x14ac:dyDescent="0.25">
      <c r="A148" s="44" t="s">
        <v>130</v>
      </c>
      <c r="B148" s="62" t="str">
        <f>IFERROR((B147-A147)/A147,"nm")</f>
        <v>nm</v>
      </c>
      <c r="C148" s="62" t="str">
        <f t="shared" ref="C148" si="537">IFERROR((C147-B147)/B147,"nm")</f>
        <v>nm</v>
      </c>
      <c r="D148" s="62" t="str">
        <f t="shared" ref="D148" si="538">IFERROR((D147-C147)/C147,"nm")</f>
        <v>nm</v>
      </c>
      <c r="E148" s="62" t="str">
        <f t="shared" ref="E148" si="539">IFERROR((E147-D147)/D147,"nm")</f>
        <v>nm</v>
      </c>
      <c r="F148" s="62" t="str">
        <f t="shared" ref="F148" si="540">IFERROR((F147-E147)/E147,"nm")</f>
        <v>nm</v>
      </c>
      <c r="G148" s="62" t="str">
        <f t="shared" ref="G148" si="541">IFERROR((G147-F147)/F147,"nm")</f>
        <v>nm</v>
      </c>
      <c r="H148" s="62" t="str">
        <f t="shared" ref="H148" si="542">IFERROR((H147-G147)/G147,"nm")</f>
        <v>nm</v>
      </c>
      <c r="I148" s="62">
        <f t="shared" ref="I148" si="543">IFERROR((I147-H147)/H147,"nm")</f>
        <v>-0.10344827586206896</v>
      </c>
      <c r="J148" s="67">
        <f t="shared" ref="J148" si="544">IFERROR((J147-I147)/I147,"nm")</f>
        <v>-0.10344827586206898</v>
      </c>
      <c r="K148" s="67">
        <f t="shared" ref="K148" si="545">IFERROR((K147-J147)/J147,"nm")</f>
        <v>-0.10344827586206892</v>
      </c>
      <c r="L148" s="67">
        <f t="shared" ref="L148" si="546">IFERROR((L147-K147)/K147,"nm")</f>
        <v>-0.10344827586206889</v>
      </c>
      <c r="M148" s="67">
        <f t="shared" ref="M148" si="547">IFERROR((M147-L147)/L147,"nm")</f>
        <v>-0.10344827586206887</v>
      </c>
      <c r="N148" s="67">
        <f t="shared" ref="N148" si="548">IFERROR((N147-M147)/M147,"nm")</f>
        <v>-0.10344827586206898</v>
      </c>
    </row>
    <row r="149" spans="1:14" x14ac:dyDescent="0.25">
      <c r="A149" s="44" t="s">
        <v>138</v>
      </c>
      <c r="B149" s="61">
        <f>Historicals!B214</f>
        <v>0</v>
      </c>
      <c r="C149" s="61">
        <f>Historicals!C214</f>
        <v>0</v>
      </c>
      <c r="D149" s="61">
        <f>Historicals!D214</f>
        <v>0</v>
      </c>
      <c r="E149" s="61">
        <f>Historicals!E214</f>
        <v>0</v>
      </c>
      <c r="F149" s="61">
        <f>Historicals!F214</f>
        <v>0</v>
      </c>
      <c r="G149" s="61">
        <f>Historicals!G214</f>
        <v>0.08</v>
      </c>
      <c r="H149" s="61">
        <f>Historicals!H214</f>
        <v>0.14000000000000001</v>
      </c>
      <c r="I149" s="61">
        <f>Historicals!I214</f>
        <v>-0.16</v>
      </c>
      <c r="J149" s="70">
        <f>AVERAGE(B149:I149)</f>
        <v>7.5000000000000032E-3</v>
      </c>
      <c r="K149" s="70">
        <f t="shared" ref="K149:N149" si="549">AVERAGE(C149:J149)</f>
        <v>8.437500000000004E-3</v>
      </c>
      <c r="L149" s="70">
        <f t="shared" si="549"/>
        <v>9.4921875000000041E-3</v>
      </c>
      <c r="M149" s="70">
        <f t="shared" si="549"/>
        <v>1.0678710937500004E-2</v>
      </c>
      <c r="N149" s="70">
        <f t="shared" si="549"/>
        <v>1.2013549804687504E-2</v>
      </c>
    </row>
    <row r="150" spans="1:14" x14ac:dyDescent="0.25">
      <c r="A150" s="44" t="s">
        <v>139</v>
      </c>
      <c r="B150" s="47" t="str">
        <f t="shared" ref="B150:N150" si="550">+IFERROR(B148-B149,"nm")</f>
        <v>nm</v>
      </c>
      <c r="C150" s="47" t="str">
        <f t="shared" si="550"/>
        <v>nm</v>
      </c>
      <c r="D150" s="47" t="str">
        <f t="shared" si="550"/>
        <v>nm</v>
      </c>
      <c r="E150" s="47" t="str">
        <f t="shared" si="550"/>
        <v>nm</v>
      </c>
      <c r="F150" s="47" t="str">
        <f t="shared" si="550"/>
        <v>nm</v>
      </c>
      <c r="G150" s="47" t="str">
        <f t="shared" si="550"/>
        <v>nm</v>
      </c>
      <c r="H150" s="47" t="str">
        <f t="shared" si="550"/>
        <v>nm</v>
      </c>
      <c r="I150" s="47">
        <f t="shared" si="550"/>
        <v>5.6551724137931039E-2</v>
      </c>
      <c r="J150" s="70">
        <f t="shared" si="550"/>
        <v>-0.11094827586206898</v>
      </c>
      <c r="K150" s="70">
        <f t="shared" si="550"/>
        <v>-0.11188577586206892</v>
      </c>
      <c r="L150" s="70">
        <f t="shared" si="550"/>
        <v>-0.11294046336206889</v>
      </c>
      <c r="M150" s="70">
        <f t="shared" si="550"/>
        <v>-0.11412698679956887</v>
      </c>
      <c r="N150" s="70">
        <f t="shared" si="550"/>
        <v>-0.11546182566675649</v>
      </c>
    </row>
    <row r="151" spans="1:14" x14ac:dyDescent="0.25">
      <c r="A151" s="9" t="s">
        <v>131</v>
      </c>
      <c r="B151" s="1">
        <f>B154+B157</f>
        <v>535</v>
      </c>
      <c r="C151" s="1">
        <f t="shared" ref="C151:I151" si="551">C154+C157</f>
        <v>514</v>
      </c>
      <c r="D151" s="1">
        <f t="shared" si="551"/>
        <v>505</v>
      </c>
      <c r="E151" s="1">
        <f t="shared" si="551"/>
        <v>343</v>
      </c>
      <c r="F151" s="1">
        <f t="shared" si="551"/>
        <v>334</v>
      </c>
      <c r="G151" s="1">
        <f t="shared" si="551"/>
        <v>322</v>
      </c>
      <c r="H151" s="1">
        <f t="shared" si="551"/>
        <v>569</v>
      </c>
      <c r="I151" s="1">
        <f t="shared" si="551"/>
        <v>691</v>
      </c>
      <c r="J151" s="69">
        <f>I151*(1+AVERAGE(C152:I152))</f>
        <v>744.48050165911968</v>
      </c>
      <c r="K151" s="69">
        <f t="shared" ref="K151:N151" si="552">J151*(1+AVERAGE(D152:J152))</f>
        <v>814.50620801274988</v>
      </c>
      <c r="L151" s="69">
        <f t="shared" si="552"/>
        <v>904.10053353457226</v>
      </c>
      <c r="M151" s="69">
        <f t="shared" si="552"/>
        <v>1059.1897772689999</v>
      </c>
      <c r="N151" s="69">
        <f t="shared" si="552"/>
        <v>1270.8094844693424</v>
      </c>
    </row>
    <row r="152" spans="1:14" x14ac:dyDescent="0.25">
      <c r="A152" s="46" t="s">
        <v>130</v>
      </c>
      <c r="B152" s="62" t="str">
        <f>IFERROR((B151-A151)/A151,"nm")</f>
        <v>nm</v>
      </c>
      <c r="C152" s="62">
        <f t="shared" ref="C152" si="553">IFERROR((C151-B151)/B151,"nm")</f>
        <v>-3.925233644859813E-2</v>
      </c>
      <c r="D152" s="62">
        <f t="shared" ref="D152" si="554">IFERROR((D151-C151)/C151,"nm")</f>
        <v>-1.7509727626459144E-2</v>
      </c>
      <c r="E152" s="62">
        <f t="shared" ref="E152" si="555">IFERROR((E151-D151)/D151,"nm")</f>
        <v>-0.3207920792079208</v>
      </c>
      <c r="F152" s="62">
        <f t="shared" ref="F152" si="556">IFERROR((F151-E151)/E151,"nm")</f>
        <v>-2.6239067055393587E-2</v>
      </c>
      <c r="G152" s="62">
        <f t="shared" ref="G152" si="557">IFERROR((G151-F151)/F151,"nm")</f>
        <v>-3.5928143712574849E-2</v>
      </c>
      <c r="H152" s="62">
        <f t="shared" ref="H152" si="558">IFERROR((H151-G151)/G151,"nm")</f>
        <v>0.76708074534161486</v>
      </c>
      <c r="I152" s="62">
        <f t="shared" ref="I152" si="559">IFERROR((I151-H151)/H151,"nm")</f>
        <v>0.21441124780316345</v>
      </c>
      <c r="J152" s="67">
        <f t="shared" ref="J152" si="560">IFERROR((J151-I151)/I151,"nm")</f>
        <v>7.7395805584833111E-2</v>
      </c>
      <c r="K152" s="67">
        <f t="shared" ref="K152" si="561">IFERROR((K151-J151)/J151,"nm")</f>
        <v>9.4059825875323383E-2</v>
      </c>
      <c r="L152" s="67">
        <f t="shared" ref="L152" si="562">IFERROR((L151-K151)/K151,"nm")</f>
        <v>0.10999833351843516</v>
      </c>
      <c r="M152" s="67">
        <f t="shared" ref="M152" si="563">IFERROR((M151-L151)/L151,"nm")</f>
        <v>0.17153982105077162</v>
      </c>
      <c r="N152" s="67">
        <f t="shared" ref="N152" si="564">IFERROR((N151-M151)/M151,"nm")</f>
        <v>0.19979394792308108</v>
      </c>
    </row>
    <row r="153" spans="1:14" x14ac:dyDescent="0.25">
      <c r="A153" s="46" t="s">
        <v>132</v>
      </c>
      <c r="B153" s="61">
        <f>B151/B137</f>
        <v>0.26992936427850656</v>
      </c>
      <c r="C153" s="61">
        <f t="shared" ref="C153:N153" si="565">C151/C137</f>
        <v>0.26291560102301792</v>
      </c>
      <c r="D153" s="61">
        <f t="shared" si="565"/>
        <v>0.24730656219392752</v>
      </c>
      <c r="E153" s="61">
        <f t="shared" si="565"/>
        <v>0.18186638388123011</v>
      </c>
      <c r="F153" s="61">
        <f t="shared" si="565"/>
        <v>0.17523609653725078</v>
      </c>
      <c r="G153" s="61">
        <f t="shared" si="565"/>
        <v>0.17443120260021669</v>
      </c>
      <c r="H153" s="61">
        <f t="shared" si="565"/>
        <v>0.25804988662131517</v>
      </c>
      <c r="I153" s="61">
        <f t="shared" si="565"/>
        <v>0.29454390451832907</v>
      </c>
      <c r="J153" s="66">
        <f t="shared" si="565"/>
        <v>0.30886734108967256</v>
      </c>
      <c r="K153" s="66">
        <f t="shared" si="565"/>
        <v>0.3270300343429865</v>
      </c>
      <c r="L153" s="66">
        <f t="shared" si="565"/>
        <v>0.35185017227163096</v>
      </c>
      <c r="M153" s="66">
        <f t="shared" si="565"/>
        <v>0.39365024922315978</v>
      </c>
      <c r="N153" s="66">
        <f t="shared" si="565"/>
        <v>0.44880082653184245</v>
      </c>
    </row>
    <row r="154" spans="1:14" x14ac:dyDescent="0.25">
      <c r="A154" s="9" t="s">
        <v>133</v>
      </c>
      <c r="B154" s="1">
        <f>Historicals!B175</f>
        <v>18</v>
      </c>
      <c r="C154" s="1">
        <f>Historicals!C175</f>
        <v>27</v>
      </c>
      <c r="D154" s="1">
        <f>Historicals!D175</f>
        <v>28</v>
      </c>
      <c r="E154" s="1">
        <f>Historicals!E175</f>
        <v>33</v>
      </c>
      <c r="F154" s="1">
        <f>Historicals!F175</f>
        <v>31</v>
      </c>
      <c r="G154" s="1">
        <f>Historicals!G175</f>
        <v>25</v>
      </c>
      <c r="H154" s="1">
        <f>Historicals!H175</f>
        <v>26</v>
      </c>
      <c r="I154" s="1">
        <f>Historicals!I175</f>
        <v>22</v>
      </c>
      <c r="J154" s="69">
        <f>I154*(1+AVERAGE(C155:I155))</f>
        <v>23.092481858472645</v>
      </c>
      <c r="K154" s="69">
        <f t="shared" ref="K154:N154" si="566">J154*(1+AVERAGE(D155:J155))</f>
        <v>22.75357042689291</v>
      </c>
      <c r="L154" s="69">
        <f t="shared" si="566"/>
        <v>22.251538334644412</v>
      </c>
      <c r="M154" s="69">
        <f t="shared" si="566"/>
        <v>21.122805261544787</v>
      </c>
      <c r="N154" s="69">
        <f t="shared" si="566"/>
        <v>20.081141685364742</v>
      </c>
    </row>
    <row r="155" spans="1:14" x14ac:dyDescent="0.25">
      <c r="A155" s="46" t="s">
        <v>130</v>
      </c>
      <c r="B155" s="62" t="str">
        <f>IFERROR((B154-A154)/A154,"nm")</f>
        <v>nm</v>
      </c>
      <c r="C155" s="62">
        <f t="shared" ref="C155" si="567">IFERROR((C154-B154)/B154,"nm")</f>
        <v>0.5</v>
      </c>
      <c r="D155" s="62">
        <f t="shared" ref="D155" si="568">IFERROR((D154-C154)/C154,"nm")</f>
        <v>3.7037037037037035E-2</v>
      </c>
      <c r="E155" s="62">
        <f t="shared" ref="E155" si="569">IFERROR((E154-D154)/D154,"nm")</f>
        <v>0.17857142857142858</v>
      </c>
      <c r="F155" s="62">
        <f t="shared" ref="F155" si="570">IFERROR((F154-E154)/E154,"nm")</f>
        <v>-6.0606060606060608E-2</v>
      </c>
      <c r="G155" s="62">
        <f t="shared" ref="G155" si="571">IFERROR((G154-F154)/F154,"nm")</f>
        <v>-0.19354838709677419</v>
      </c>
      <c r="H155" s="62">
        <f t="shared" ref="H155" si="572">IFERROR((H154-G154)/G154,"nm")</f>
        <v>0.04</v>
      </c>
      <c r="I155" s="62">
        <f t="shared" ref="I155" si="573">IFERROR((I154-H154)/H154,"nm")</f>
        <v>-0.15384615384615385</v>
      </c>
      <c r="J155" s="67">
        <f t="shared" ref="J155" si="574">IFERROR((J154-I154)/I154,"nm")</f>
        <v>4.9658266294211148E-2</v>
      </c>
      <c r="K155" s="67">
        <f t="shared" ref="K155" si="575">IFERROR((K154-J154)/J154,"nm")</f>
        <v>-1.4676267092330235E-2</v>
      </c>
      <c r="L155" s="67">
        <f t="shared" ref="L155" si="576">IFERROR((L154-K154)/K154,"nm")</f>
        <v>-2.20638819679542E-2</v>
      </c>
      <c r="M155" s="67">
        <f t="shared" ref="M155" si="577">IFERROR((M154-L154)/L154,"nm")</f>
        <v>-5.0726069187865978E-2</v>
      </c>
      <c r="N155" s="67">
        <f t="shared" ref="N155" si="578">IFERROR((N154-M154)/M154,"nm")</f>
        <v>-4.9314641842409572E-2</v>
      </c>
    </row>
    <row r="156" spans="1:14" x14ac:dyDescent="0.25">
      <c r="A156" s="46" t="s">
        <v>134</v>
      </c>
      <c r="B156" s="61">
        <f>B154/B137</f>
        <v>9.0817356205852677E-3</v>
      </c>
      <c r="C156" s="61">
        <f t="shared" ref="C156:N156" si="579">C154/C137</f>
        <v>1.3810741687979539E-2</v>
      </c>
      <c r="D156" s="61">
        <f t="shared" si="579"/>
        <v>1.3712047012732615E-2</v>
      </c>
      <c r="E156" s="61">
        <f t="shared" si="579"/>
        <v>1.7497348886532343E-2</v>
      </c>
      <c r="F156" s="61">
        <f t="shared" si="579"/>
        <v>1.6264428121720881E-2</v>
      </c>
      <c r="G156" s="61">
        <f t="shared" si="579"/>
        <v>1.3542795232936078E-2</v>
      </c>
      <c r="H156" s="61">
        <f t="shared" si="579"/>
        <v>1.1791383219954649E-2</v>
      </c>
      <c r="I156" s="61">
        <f t="shared" si="579"/>
        <v>9.3776641091219103E-3</v>
      </c>
      <c r="J156" s="66">
        <f t="shared" si="579"/>
        <v>9.5805242110340166E-3</v>
      </c>
      <c r="K156" s="66">
        <f t="shared" si="579"/>
        <v>9.1357203234672842E-3</v>
      </c>
      <c r="L156" s="66">
        <f t="shared" si="579"/>
        <v>8.6596648336720091E-3</v>
      </c>
      <c r="M156" s="66">
        <f t="shared" si="579"/>
        <v>7.8503378090927656E-3</v>
      </c>
      <c r="N156" s="66">
        <f t="shared" si="579"/>
        <v>7.0918836349872644E-3</v>
      </c>
    </row>
    <row r="157" spans="1:14" x14ac:dyDescent="0.25">
      <c r="A157" s="9" t="s">
        <v>135</v>
      </c>
      <c r="B157" s="1">
        <f>Historicals!B142</f>
        <v>517</v>
      </c>
      <c r="C157" s="1">
        <f>Historicals!C142</f>
        <v>487</v>
      </c>
      <c r="D157" s="1">
        <f>Historicals!D142</f>
        <v>477</v>
      </c>
      <c r="E157" s="1">
        <f>Historicals!E142</f>
        <v>310</v>
      </c>
      <c r="F157" s="1">
        <f>Historicals!F142</f>
        <v>303</v>
      </c>
      <c r="G157" s="1">
        <f>Historicals!G142</f>
        <v>297</v>
      </c>
      <c r="H157" s="1">
        <f>Historicals!H142</f>
        <v>543</v>
      </c>
      <c r="I157" s="1">
        <f>Historicals!I142</f>
        <v>669</v>
      </c>
      <c r="J157" s="69">
        <f>I157*(1+AVERAGE(C158:I158))</f>
        <v>725.3181995216928</v>
      </c>
      <c r="K157" s="69">
        <f t="shared" ref="K157:N157" si="580">J157*(1+AVERAGE(D158:J158))</f>
        <v>801.11274517632592</v>
      </c>
      <c r="L157" s="69">
        <f t="shared" si="580"/>
        <v>899.1369667107208</v>
      </c>
      <c r="M157" s="69">
        <f t="shared" si="580"/>
        <v>1069.8426773389276</v>
      </c>
      <c r="N157" s="69">
        <f t="shared" si="580"/>
        <v>1305.4252742412427</v>
      </c>
    </row>
    <row r="158" spans="1:14" x14ac:dyDescent="0.25">
      <c r="A158" s="46" t="s">
        <v>130</v>
      </c>
      <c r="B158" s="62" t="str">
        <f>IFERROR((B157-A157)/A157,"nm")</f>
        <v>nm</v>
      </c>
      <c r="C158" s="62">
        <f t="shared" ref="C158" si="581">IFERROR((C157-B157)/B157,"nm")</f>
        <v>-5.8027079303675046E-2</v>
      </c>
      <c r="D158" s="62">
        <f t="shared" ref="D158" si="582">IFERROR((D157-C157)/C157,"nm")</f>
        <v>-2.0533880903490759E-2</v>
      </c>
      <c r="E158" s="62">
        <f t="shared" ref="E158" si="583">IFERROR((E157-D157)/D157,"nm")</f>
        <v>-0.35010482180293501</v>
      </c>
      <c r="F158" s="62">
        <f t="shared" ref="F158" si="584">IFERROR((F157-E157)/E157,"nm")</f>
        <v>-2.2580645161290321E-2</v>
      </c>
      <c r="G158" s="62">
        <f t="shared" ref="G158" si="585">IFERROR((G157-F157)/F157,"nm")</f>
        <v>-1.9801980198019802E-2</v>
      </c>
      <c r="H158" s="62">
        <f t="shared" ref="H158" si="586">IFERROR((H157-G157)/G157,"nm")</f>
        <v>0.82828282828282829</v>
      </c>
      <c r="I158" s="62">
        <f t="shared" ref="I158" si="587">IFERROR((I157-H157)/H157,"nm")</f>
        <v>0.23204419889502761</v>
      </c>
      <c r="J158" s="67">
        <f t="shared" ref="J158" si="588">IFERROR((J157-I157)/I157,"nm")</f>
        <v>8.4182659972634979E-2</v>
      </c>
      <c r="K158" s="67">
        <f t="shared" ref="K158" si="589">IFERROR((K157-J157)/J157,"nm")</f>
        <v>0.10449833701210781</v>
      </c>
      <c r="L158" s="67">
        <f t="shared" ref="L158" si="590">IFERROR((L157-K157)/K157,"nm")</f>
        <v>0.12236008242862199</v>
      </c>
      <c r="M158" s="67">
        <f t="shared" ref="M158" si="591">IFERROR((M157-L157)/L157,"nm")</f>
        <v>0.18985506874741581</v>
      </c>
      <c r="N158" s="67">
        <f t="shared" ref="N158" si="592">IFERROR((N157-M157)/M157,"nm")</f>
        <v>0.22020302787723081</v>
      </c>
    </row>
    <row r="159" spans="1:14" x14ac:dyDescent="0.25">
      <c r="A159" s="46" t="s">
        <v>132</v>
      </c>
      <c r="B159" s="61">
        <f>B157/B137</f>
        <v>0.26084762865792127</v>
      </c>
      <c r="C159" s="61">
        <f t="shared" ref="C159:N159" si="593">C157/C137</f>
        <v>0.24910485933503837</v>
      </c>
      <c r="D159" s="61">
        <f t="shared" si="593"/>
        <v>0.23359451518119489</v>
      </c>
      <c r="E159" s="61">
        <f t="shared" si="593"/>
        <v>0.16436903499469777</v>
      </c>
      <c r="F159" s="61">
        <f t="shared" si="593"/>
        <v>0.1589716684155299</v>
      </c>
      <c r="G159" s="61">
        <f t="shared" si="593"/>
        <v>0.16088840736728061</v>
      </c>
      <c r="H159" s="61">
        <f t="shared" si="593"/>
        <v>0.24625850340136055</v>
      </c>
      <c r="I159" s="61">
        <f t="shared" si="593"/>
        <v>0.28516624040920718</v>
      </c>
      <c r="J159" s="66">
        <f t="shared" si="593"/>
        <v>0.30091735543235315</v>
      </c>
      <c r="K159" s="66">
        <f t="shared" si="593"/>
        <v>0.32165246377534917</v>
      </c>
      <c r="L159" s="66">
        <f t="shared" si="593"/>
        <v>0.34991849346238812</v>
      </c>
      <c r="M159" s="66">
        <f t="shared" si="593"/>
        <v>0.3976094233555697</v>
      </c>
      <c r="N159" s="66">
        <f t="shared" si="593"/>
        <v>0.46102578648889586</v>
      </c>
    </row>
    <row r="160" spans="1:14" x14ac:dyDescent="0.25">
      <c r="A160" s="9" t="s">
        <v>136</v>
      </c>
      <c r="B160" s="1">
        <f>Historicals!B164</f>
        <v>69</v>
      </c>
      <c r="C160" s="1">
        <f>Historicals!C164</f>
        <v>39</v>
      </c>
      <c r="D160" s="1">
        <f>Historicals!D164</f>
        <v>30</v>
      </c>
      <c r="E160" s="1">
        <f>Historicals!E164</f>
        <v>22</v>
      </c>
      <c r="F160" s="1">
        <f>Historicals!F164</f>
        <v>18</v>
      </c>
      <c r="G160" s="1">
        <f>Historicals!G164</f>
        <v>12</v>
      </c>
      <c r="H160" s="1">
        <f>Historicals!H164</f>
        <v>7</v>
      </c>
      <c r="I160" s="1">
        <f>Historicals!I164</f>
        <v>9</v>
      </c>
      <c r="J160" s="69">
        <f>I160*(1+AVERAGE(C161:I161))</f>
        <v>6.9707283399829985</v>
      </c>
      <c r="K160" s="69">
        <f t="shared" ref="K160:N160" si="594">J160*(1+AVERAGE(D161:J161))</f>
        <v>5.6074386782283927</v>
      </c>
      <c r="L160" s="69">
        <f t="shared" si="594"/>
        <v>4.538966326910133</v>
      </c>
      <c r="M160" s="69">
        <f t="shared" si="594"/>
        <v>3.7234453580267703</v>
      </c>
      <c r="N160" s="69">
        <f t="shared" si="594"/>
        <v>3.0555920096058995</v>
      </c>
    </row>
    <row r="161" spans="1:14" x14ac:dyDescent="0.25">
      <c r="A161" s="46" t="s">
        <v>130</v>
      </c>
      <c r="B161" s="62" t="str">
        <f>IFERROR((B160-A160)/A160,"nm")</f>
        <v>nm</v>
      </c>
      <c r="C161" s="62">
        <f t="shared" ref="C161" si="595">IFERROR((C160-B160)/B160,"nm")</f>
        <v>-0.43478260869565216</v>
      </c>
      <c r="D161" s="62">
        <f t="shared" ref="D161" si="596">IFERROR((D160-C160)/C160,"nm")</f>
        <v>-0.23076923076923078</v>
      </c>
      <c r="E161" s="62">
        <f t="shared" ref="E161" si="597">IFERROR((E160-D160)/D160,"nm")</f>
        <v>-0.26666666666666666</v>
      </c>
      <c r="F161" s="62">
        <f t="shared" ref="F161" si="598">IFERROR((F160-E160)/E160,"nm")</f>
        <v>-0.18181818181818182</v>
      </c>
      <c r="G161" s="62">
        <f t="shared" ref="G161" si="599">IFERROR((G160-F160)/F160,"nm")</f>
        <v>-0.33333333333333331</v>
      </c>
      <c r="H161" s="62">
        <f t="shared" ref="H161" si="600">IFERROR((H160-G160)/G160,"nm")</f>
        <v>-0.41666666666666669</v>
      </c>
      <c r="I161" s="62">
        <f t="shared" ref="I161" si="601">IFERROR((I160-H160)/H160,"nm")</f>
        <v>0.2857142857142857</v>
      </c>
      <c r="J161" s="67">
        <f t="shared" ref="J161" si="602">IFERROR((J160-I160)/I160,"nm")</f>
        <v>-0.22547462889077796</v>
      </c>
      <c r="K161" s="67">
        <f t="shared" ref="K161" si="603">IFERROR((K160-J160)/J160,"nm")</f>
        <v>-0.19557348891865306</v>
      </c>
      <c r="L161" s="67">
        <f t="shared" ref="L161" si="604">IFERROR((L160-K160)/K160,"nm")</f>
        <v>-0.19054552579714193</v>
      </c>
      <c r="M161" s="67">
        <f t="shared" ref="M161" si="605">IFERROR((M160-L160)/L160,"nm")</f>
        <v>-0.17967107710149557</v>
      </c>
      <c r="N161" s="67">
        <f t="shared" ref="N161" si="606">IFERROR((N160-M160)/M160,"nm")</f>
        <v>-0.1793643478562548</v>
      </c>
    </row>
    <row r="162" spans="1:14" x14ac:dyDescent="0.25">
      <c r="A162" s="46" t="s">
        <v>134</v>
      </c>
      <c r="B162" s="61">
        <f>B160/B137</f>
        <v>3.481331987891019E-2</v>
      </c>
      <c r="C162" s="61">
        <f t="shared" ref="C162:N162" si="607">C160/C137</f>
        <v>1.9948849104859334E-2</v>
      </c>
      <c r="D162" s="61">
        <f t="shared" si="607"/>
        <v>1.4691478942213516E-2</v>
      </c>
      <c r="E162" s="61">
        <f t="shared" si="607"/>
        <v>1.166489925768823E-2</v>
      </c>
      <c r="F162" s="61">
        <f t="shared" si="607"/>
        <v>9.4438614900314802E-3</v>
      </c>
      <c r="G162" s="61">
        <f t="shared" si="607"/>
        <v>6.5005417118093175E-3</v>
      </c>
      <c r="H162" s="61">
        <f t="shared" si="607"/>
        <v>3.1746031746031746E-3</v>
      </c>
      <c r="I162" s="61">
        <f t="shared" si="607"/>
        <v>3.8363171355498722E-3</v>
      </c>
      <c r="J162" s="66">
        <f t="shared" si="607"/>
        <v>2.891990217380869E-3</v>
      </c>
      <c r="K162" s="66">
        <f t="shared" si="607"/>
        <v>2.251426502925459E-3</v>
      </c>
      <c r="L162" s="66">
        <f t="shared" si="607"/>
        <v>1.7664363915535647E-3</v>
      </c>
      <c r="M162" s="66">
        <f t="shared" si="607"/>
        <v>1.3838267934715973E-3</v>
      </c>
      <c r="N162" s="66">
        <f t="shared" si="607"/>
        <v>1.0791170794793548E-3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mohammed issah</cp:lastModifiedBy>
  <dcterms:created xsi:type="dcterms:W3CDTF">2020-05-20T17:26:08Z</dcterms:created>
  <dcterms:modified xsi:type="dcterms:W3CDTF">2023-09-03T01:53:11Z</dcterms:modified>
</cp:coreProperties>
</file>