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C3505BF6-88E1-4916-A99A-5F143513CE73}"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1" l="1"/>
  <c r="B137" i="1"/>
  <c r="B135" i="1"/>
  <c r="B126" i="1"/>
  <c r="B125" i="1"/>
  <c r="B124" i="1"/>
  <c r="B123" i="1"/>
  <c r="B118" i="1"/>
  <c r="B117" i="1"/>
  <c r="B116" i="1"/>
  <c r="B115" i="1"/>
  <c r="C137" i="1"/>
  <c r="C135" i="1"/>
  <c r="C139" i="1" s="1"/>
  <c r="C142" i="1" s="1"/>
  <c r="C126" i="1"/>
  <c r="C125" i="1"/>
  <c r="C124" i="1"/>
  <c r="C123" i="1"/>
  <c r="C118" i="1"/>
  <c r="C117" i="1"/>
  <c r="C116" i="1"/>
  <c r="E96" i="1"/>
  <c r="G96" i="1"/>
  <c r="H96" i="1"/>
  <c r="I123" i="1"/>
  <c r="H123" i="1"/>
  <c r="I119" i="1"/>
  <c r="H119" i="1"/>
  <c r="I115" i="1"/>
  <c r="H115" i="1"/>
  <c r="H111" i="1"/>
  <c r="I111" i="1"/>
  <c r="I139" i="1"/>
  <c r="I142" i="1" s="1"/>
  <c r="H139" i="1"/>
  <c r="H142" i="1" s="1"/>
  <c r="G139" i="1"/>
  <c r="G142" i="1" s="1"/>
  <c r="F139" i="1"/>
  <c r="F142" i="1" s="1"/>
  <c r="E139" i="1"/>
  <c r="E142" i="1" s="1"/>
  <c r="D139" i="1"/>
  <c r="D142" i="1" s="1"/>
  <c r="B139" i="1" l="1"/>
  <c r="B142" i="1" s="1"/>
  <c r="C128" i="1"/>
  <c r="C131" i="1" s="1"/>
  <c r="C132" i="1" s="1"/>
  <c r="H128" i="1"/>
  <c r="H131" i="1" s="1"/>
  <c r="H132" i="1" s="1"/>
  <c r="I128" i="1"/>
  <c r="I131" i="1" s="1"/>
  <c r="I132" i="1" s="1"/>
  <c r="E128" i="1"/>
  <c r="E131" i="1" s="1"/>
  <c r="E132" i="1" s="1"/>
  <c r="F128" i="1"/>
  <c r="F131" i="1" s="1"/>
  <c r="F132" i="1" s="1"/>
  <c r="D128" i="1"/>
  <c r="D131" i="1" s="1"/>
  <c r="D132" i="1" s="1"/>
  <c r="B128" i="1"/>
  <c r="B131" i="1" s="1"/>
  <c r="B132" i="1" s="1"/>
  <c r="G128" i="1"/>
  <c r="G131" i="1" s="1"/>
  <c r="F101" i="1" l="1"/>
  <c r="E101" i="1"/>
  <c r="D101" i="1"/>
  <c r="C101" i="1"/>
  <c r="B101" i="1"/>
  <c r="F96" i="1"/>
  <c r="D96" i="1"/>
  <c r="C96" i="1"/>
  <c r="B96" i="1"/>
  <c r="I96"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B60" i="1" s="1"/>
  <c r="C59" i="1"/>
  <c r="C60" i="1" s="1"/>
  <c r="B10" i="1"/>
  <c r="B12" i="1" s="1"/>
  <c r="B20" i="1" s="1"/>
  <c r="C10" i="1"/>
  <c r="D59" i="1"/>
  <c r="D60" i="1" s="1"/>
  <c r="D10" i="1"/>
  <c r="E59" i="1"/>
  <c r="E60" i="1" s="1"/>
  <c r="F59" i="1"/>
  <c r="F60" i="1" s="1"/>
  <c r="G59" i="1"/>
  <c r="G60" i="1" s="1"/>
  <c r="E10" i="1"/>
  <c r="E12" i="1" s="1"/>
  <c r="E20" i="1" s="1"/>
  <c r="F10" i="1"/>
  <c r="F143" i="1" s="1"/>
  <c r="H12" i="1"/>
  <c r="H20" i="1" s="1"/>
  <c r="H143" i="1"/>
  <c r="I12" i="1"/>
  <c r="I20" i="1" s="1"/>
  <c r="I143" i="1"/>
  <c r="E98" i="1"/>
  <c r="D98" i="1"/>
  <c r="C98" i="1"/>
  <c r="B98" i="1"/>
  <c r="F98" i="1"/>
  <c r="G98" i="1"/>
  <c r="G100" i="1" s="1"/>
  <c r="G101" i="1" s="1"/>
  <c r="G10" i="1"/>
  <c r="I59" i="1"/>
  <c r="I60" i="1" s="1"/>
  <c r="H60" i="1"/>
  <c r="C143" i="1" l="1"/>
  <c r="C12" i="1"/>
  <c r="B143" i="1"/>
  <c r="C20" i="1"/>
  <c r="H64" i="1"/>
  <c r="H76" i="1" s="1"/>
  <c r="H98" i="1" s="1"/>
  <c r="H100" i="1" s="1"/>
  <c r="D12" i="1"/>
  <c r="D20" i="1" s="1"/>
  <c r="D143" i="1"/>
  <c r="F12" i="1"/>
  <c r="F20" i="1" s="1"/>
  <c r="E143" i="1"/>
  <c r="I64" i="1"/>
  <c r="I76" i="1" s="1"/>
  <c r="I98" i="1" s="1"/>
  <c r="I100" i="1" s="1"/>
  <c r="G12" i="1"/>
  <c r="G20" i="1" s="1"/>
  <c r="G143" i="1"/>
  <c r="I99" i="1"/>
  <c r="H101" i="1"/>
  <c r="I101" i="1" l="1"/>
  <c r="H1" i="1"/>
  <c r="G1" i="1" s="1"/>
  <c r="F1" i="1" s="1"/>
  <c r="E1" i="1" s="1"/>
  <c r="D1" i="1" s="1"/>
  <c r="C1" i="1" s="1"/>
  <c r="B1" i="1" s="1"/>
</calcChain>
</file>

<file path=xl/sharedStrings.xml><?xml version="1.0" encoding="utf-8"?>
<sst xmlns="http://schemas.openxmlformats.org/spreadsheetml/2006/main" count="155" uniqueCount="135">
  <si>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</si>
  <si>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</si>
  <si>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</si>
  <si>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</si>
  <si>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</si>
  <si>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</si>
  <si>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</si>
  <si>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</si>
  <si>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</si>
  <si>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</si>
  <si>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</si>
  <si>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</si>
  <si>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</si>
  <si>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</si>
  <si>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</si>
  <si>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</si>
  <si>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</si>
  <si>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</si>
  <si>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</si>
  <si>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</si>
  <si>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</si>
  <si>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</si>
  <si>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</si>
  <si>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</si>
  <si>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</si>
  <si>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</si>
  <si>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</si>
  <si>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</si>
  <si>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</si>
  <si>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</si>
  <si>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</si>
  <si>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</si>
  <si>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</si>
  <si>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</si>
  <si>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</si>
  <si>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</si>
  <si>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</si>
  <si>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</si>
  <si>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</si>
  <si>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</si>
  <si>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</si>
  <si>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</si>
  <si>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</si>
  <si>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</si>
  <si>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</si>
  <si>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</si>
  <si>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</si>
  <si>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</si>
  <si>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</si>
  <si>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</si>
  <si>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</si>
  <si>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</si>
  <si>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</si>
  <si>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</si>
  <si>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</si>
  <si>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</si>
  <si>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</si>
  <si>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</si>
  <si>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</si>
  <si>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</si>
  <si>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</si>
  <si>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</si>
  <si>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</si>
  <si>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</si>
  <si>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</si>
  <si>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</si>
  <si>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</si>
  <si>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</si>
  <si>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</si>
  <si>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</si>
  <si>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</si>
  <si>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</si>
  <si>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</si>
  <si>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</si>
  <si>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</si>
  <si>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</si>
  <si>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</si>
  <si>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</si>
  <si>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</si>
  <si>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</si>
  <si>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</si>
  <si>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</si>
  <si>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</si>
  <si>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</si>
  <si>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</si>
  <si>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</si>
  <si>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</si>
  <si>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</si>
  <si>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</si>
  <si>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</si>
  <si>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</si>
  <si>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</si>
  <si>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</si>
  <si>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</si>
  <si>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</si>
  <si>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</si>
  <si>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</si>
  <si>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</si>
  <si>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</si>
  <si>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</si>
  <si>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</si>
  <si>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</si>
  <si>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</si>
  <si>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</si>
  <si>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</si>
  <si>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</si>
  <si>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</si>
  <si>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</si>
  <si>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</si>
  <si>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</si>
  <si>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</si>
  <si>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</si>
  <si>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</si>
  <si>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</si>
  <si>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</si>
  <si>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</si>
  <si>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</si>
  <si>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</si>
  <si>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</si>
  <si>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</si>
  <si>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</si>
  <si>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</si>
  <si>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</si>
  <si>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</si>
  <si>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</si>
  <si>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</si>
  <si>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</si>
  <si>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</si>
  <si>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</si>
  <si>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</si>
  <si>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PPE</t>
  </si>
  <si>
    <t>Payments on lease and other financing obligations</t>
  </si>
  <si>
    <t>Excess tax benefitd from share-based payment arrangements</t>
  </si>
  <si>
    <t>Investments in repos</t>
  </si>
  <si>
    <t>Please check the total of the highlighted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</si>
</sst>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5" fillId="4" borderId="0" xfId="0" applyNumberFormat="1"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19" customWidth="1"/>
  </cols>
  <sheetData>
    <row r="1" spans="1:1" ht="23.4" x14ac:dyDescent="0.45">
      <c r="A1" s="18" t="s">
        <v>20</v>
      </c>
    </row>
    <row r="2" spans="1:1" x14ac:dyDescent="0.3">
      <c r="A2" s="22" t="s">
        <v>23</v>
      </c>
    </row>
    <row r="3" spans="1:1" ht="28.8"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3"/>
  <sheetViews>
    <sheetView tabSelected="1" zoomScale="80" zoomScaleNormal="80" workbookViewId="0">
      <pane ySplit="1" topLeftCell="A103" activePane="bottomLeft" state="frozen"/>
      <selection pane="bottomLeft" activeCell="G123" sqref="G123"/>
    </sheetView>
  </sheetViews>
  <sheetFormatPr defaultRowHeight="14.4" x14ac:dyDescent="0.3"/>
  <cols>
    <col min="1" max="1" width="78.109375" customWidth="1"/>
    <col min="2" max="2" width="11" bestFit="1" customWidth="1"/>
    <col min="3" max="5" width="11.33203125" bestFit="1" customWidth="1"/>
    <col min="6" max="6" width="9" bestFit="1" customWidth="1"/>
    <col min="7" max="7" width="11.33203125"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+C10-C11</f>
        <v>3760</v>
      </c>
      <c r="D12" s="7">
        <f>+D10-D11</f>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1724</v>
      </c>
      <c r="C17">
        <v>1698</v>
      </c>
      <c r="D17">
        <v>1658</v>
      </c>
      <c r="E17">
        <v>1624</v>
      </c>
      <c r="F17">
        <v>1580</v>
      </c>
      <c r="G17" s="8">
        <v>1559</v>
      </c>
      <c r="H17" s="8">
        <v>1573</v>
      </c>
      <c r="I17" s="8">
        <v>1578.8</v>
      </c>
    </row>
    <row r="18" spans="1:9" x14ac:dyDescent="0.3">
      <c r="A18" s="2" t="s">
        <v>7</v>
      </c>
      <c r="B18">
        <v>1769</v>
      </c>
      <c r="C18">
        <v>1742</v>
      </c>
      <c r="D18">
        <v>1692</v>
      </c>
      <c r="E18">
        <v>1659</v>
      </c>
      <c r="F18">
        <v>1618</v>
      </c>
      <c r="G18" s="8">
        <v>1591</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46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c r="C32" s="3"/>
      <c r="D32" s="3"/>
      <c r="E32" s="3"/>
      <c r="F32" s="3"/>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2439</v>
      </c>
      <c r="D35" s="3">
        <v>2787</v>
      </c>
      <c r="E35" s="3">
        <v>2509</v>
      </c>
      <c r="F35" s="3">
        <v>2011</v>
      </c>
      <c r="G35" s="3">
        <v>2326</v>
      </c>
      <c r="H35" s="3">
        <v>2921</v>
      </c>
      <c r="I35" s="3">
        <v>3821</v>
      </c>
    </row>
    <row r="36" spans="1:9" ht="15" thickBot="1" x14ac:dyDescent="0.3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2010</v>
      </c>
      <c r="D46" s="3">
        <v>3471</v>
      </c>
      <c r="E46" s="3">
        <v>3468</v>
      </c>
      <c r="F46" s="3">
        <v>3464</v>
      </c>
      <c r="G46" s="3">
        <v>9406</v>
      </c>
      <c r="H46" s="3">
        <v>9413</v>
      </c>
      <c r="I46" s="3">
        <v>8920</v>
      </c>
    </row>
    <row r="47" spans="1:9" x14ac:dyDescent="0.3">
      <c r="A47" s="2" t="s">
        <v>60</v>
      </c>
      <c r="B47" s="3"/>
      <c r="C47" s="3"/>
      <c r="D47" s="3"/>
      <c r="E47" s="3"/>
      <c r="F47" s="3"/>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c r="C50" s="3"/>
      <c r="D50" s="3"/>
      <c r="E50" s="3"/>
      <c r="F50" s="3"/>
      <c r="G50" s="3"/>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c r="C53" s="3"/>
      <c r="D53" s="3"/>
      <c r="E53" s="3"/>
      <c r="F53" s="3"/>
      <c r="G53" s="3"/>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8638</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3979</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-889</v>
      </c>
      <c r="D75" s="3">
        <v>-364</v>
      </c>
      <c r="E75" s="3">
        <v>1515</v>
      </c>
      <c r="F75" s="3">
        <v>1525</v>
      </c>
      <c r="G75" s="3">
        <v>24</v>
      </c>
      <c r="H75" s="3">
        <v>1326</v>
      </c>
      <c r="I75" s="3">
        <v>1365</v>
      </c>
    </row>
    <row r="76" spans="1:9" x14ac:dyDescent="0.3">
      <c r="A76" s="27" t="s">
        <v>84</v>
      </c>
      <c r="B76" s="28">
        <f t="shared" ref="B76:H76" si="12">+SUM(B64:B75)</f>
        <v>4680</v>
      </c>
      <c r="C76" s="28">
        <f t="shared" si="12"/>
        <v>3096</v>
      </c>
      <c r="D76" s="28">
        <f t="shared" si="12"/>
        <v>3640</v>
      </c>
      <c r="E76" s="28">
        <f t="shared" si="12"/>
        <v>4955</v>
      </c>
      <c r="F76" s="28">
        <f t="shared" si="12"/>
        <v>5903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2216</v>
      </c>
      <c r="C80" s="3">
        <v>2386</v>
      </c>
      <c r="D80" s="3">
        <v>2423</v>
      </c>
      <c r="E80" s="3">
        <v>2496</v>
      </c>
      <c r="F80" s="3">
        <v>2072</v>
      </c>
      <c r="G80" s="3">
        <v>2379</v>
      </c>
      <c r="H80" s="3">
        <v>2449</v>
      </c>
      <c r="I80" s="3">
        <v>3967</v>
      </c>
    </row>
    <row r="81" spans="1:9" x14ac:dyDescent="0.3">
      <c r="A81" s="2" t="s">
        <v>133</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130</v>
      </c>
      <c r="B83" s="3">
        <v>3</v>
      </c>
      <c r="C83" s="3">
        <v>10</v>
      </c>
      <c r="D83" s="3">
        <v>13</v>
      </c>
      <c r="E83" s="3">
        <v>3</v>
      </c>
      <c r="F83" s="3"/>
      <c r="G83" s="3"/>
      <c r="H83" s="3"/>
      <c r="I83" s="3"/>
    </row>
    <row r="84" spans="1:9" x14ac:dyDescent="0.3">
      <c r="A84" s="2" t="s">
        <v>89</v>
      </c>
      <c r="B84" s="3"/>
      <c r="C84" s="3">
        <v>6</v>
      </c>
      <c r="D84" s="3">
        <v>-34</v>
      </c>
      <c r="E84" s="3">
        <v>-25</v>
      </c>
      <c r="F84" s="3">
        <v>5</v>
      </c>
      <c r="G84" s="3">
        <v>31</v>
      </c>
      <c r="H84" s="3">
        <v>171</v>
      </c>
      <c r="I84" s="3">
        <v>-19</v>
      </c>
    </row>
    <row r="85" spans="1:9" x14ac:dyDescent="0.3">
      <c r="A85" s="29" t="s">
        <v>90</v>
      </c>
      <c r="B85" s="28">
        <f t="shared" ref="B85:H85" si="13">+SUM(B78:B84)</f>
        <v>-175</v>
      </c>
      <c r="C85" s="28">
        <f t="shared" si="13"/>
        <v>-1034</v>
      </c>
      <c r="D85" s="28">
        <f t="shared" si="13"/>
        <v>-1008</v>
      </c>
      <c r="E85" s="28">
        <f t="shared" si="13"/>
        <v>276</v>
      </c>
      <c r="F85" s="28">
        <f t="shared" si="13"/>
        <v>-264</v>
      </c>
      <c r="G85" s="28">
        <f t="shared" si="13"/>
        <v>-1028</v>
      </c>
      <c r="H85" s="28">
        <f t="shared" si="13"/>
        <v>-3800</v>
      </c>
      <c r="I85" s="28">
        <f>+SUM(I78:I84)</f>
        <v>-1524</v>
      </c>
    </row>
    <row r="86" spans="1:9" x14ac:dyDescent="0.3">
      <c r="A86" s="1" t="s">
        <v>91</v>
      </c>
      <c r="B86" s="3"/>
      <c r="C86" s="3"/>
      <c r="D86" s="3"/>
      <c r="E86" s="3"/>
      <c r="F86" s="3"/>
      <c r="G86" s="3"/>
      <c r="H86" s="3"/>
      <c r="I86" s="3"/>
    </row>
    <row r="87" spans="1:9" x14ac:dyDescent="0.3">
      <c r="A87" s="2" t="s">
        <v>92</v>
      </c>
      <c r="B87" s="3"/>
      <c r="C87" s="3">
        <v>981</v>
      </c>
      <c r="D87" s="3">
        <v>1482</v>
      </c>
      <c r="E87" s="3"/>
      <c r="F87" s="3"/>
      <c r="G87" s="3">
        <v>6134</v>
      </c>
      <c r="H87" s="3">
        <v>0</v>
      </c>
      <c r="I87" s="3">
        <v>0</v>
      </c>
    </row>
    <row r="88" spans="1:9" x14ac:dyDescent="0.3">
      <c r="A88" s="2" t="s">
        <v>93</v>
      </c>
      <c r="B88" s="3">
        <v>-63</v>
      </c>
      <c r="C88" s="3">
        <v>-67</v>
      </c>
      <c r="D88" s="3">
        <v>327</v>
      </c>
      <c r="E88" s="3">
        <v>13</v>
      </c>
      <c r="F88" s="3">
        <v>-325</v>
      </c>
      <c r="G88" s="3">
        <v>49</v>
      </c>
      <c r="H88" s="3">
        <v>-52</v>
      </c>
      <c r="I88" s="3">
        <v>15</v>
      </c>
    </row>
    <row r="89" spans="1:9" x14ac:dyDescent="0.3">
      <c r="A89" s="2" t="s">
        <v>94</v>
      </c>
      <c r="B89" s="3">
        <v>-7</v>
      </c>
      <c r="C89" s="3">
        <v>-106</v>
      </c>
      <c r="D89" s="3">
        <v>-44</v>
      </c>
      <c r="E89" s="3">
        <v>-6</v>
      </c>
      <c r="F89" s="3"/>
      <c r="G89" s="3">
        <v>0</v>
      </c>
      <c r="H89" s="3">
        <v>-197</v>
      </c>
      <c r="I89" s="3">
        <v>0</v>
      </c>
    </row>
    <row r="90" spans="1:9" x14ac:dyDescent="0.3">
      <c r="A90" s="2" t="s">
        <v>131</v>
      </c>
      <c r="B90" s="3">
        <v>-19</v>
      </c>
      <c r="C90" s="3">
        <v>-7</v>
      </c>
      <c r="D90" s="3">
        <v>-17</v>
      </c>
      <c r="E90" s="3">
        <v>-23</v>
      </c>
      <c r="F90" s="3"/>
      <c r="G90" s="3"/>
      <c r="H90" s="3"/>
      <c r="I90" s="3"/>
    </row>
    <row r="91" spans="1:9" x14ac:dyDescent="0.3">
      <c r="A91" s="2" t="s">
        <v>95</v>
      </c>
      <c r="B91" s="3">
        <v>514</v>
      </c>
      <c r="C91" s="3">
        <v>507</v>
      </c>
      <c r="D91" s="3">
        <v>489</v>
      </c>
      <c r="E91" s="3">
        <v>733</v>
      </c>
      <c r="F91" s="3">
        <v>700</v>
      </c>
      <c r="G91" s="3">
        <v>885</v>
      </c>
      <c r="H91" s="3">
        <v>1172</v>
      </c>
      <c r="I91" s="3">
        <v>1151</v>
      </c>
    </row>
    <row r="92" spans="1:9" x14ac:dyDescent="0.3">
      <c r="A92" s="2" t="s">
        <v>132</v>
      </c>
      <c r="B92" s="3">
        <v>218</v>
      </c>
      <c r="C92" s="3">
        <v>281</v>
      </c>
      <c r="D92" s="3">
        <v>177</v>
      </c>
      <c r="E92" s="3"/>
      <c r="F92" s="3"/>
      <c r="G92" s="3"/>
      <c r="H92" s="3"/>
      <c r="I92" s="3"/>
    </row>
    <row r="93" spans="1:9" x14ac:dyDescent="0.3">
      <c r="A93" s="2" t="s">
        <v>16</v>
      </c>
      <c r="B93" s="3">
        <v>-2534</v>
      </c>
      <c r="C93" s="3">
        <v>-3238</v>
      </c>
      <c r="D93" s="3">
        <v>-3223</v>
      </c>
      <c r="E93" s="3">
        <v>-4254</v>
      </c>
      <c r="F93" s="3">
        <v>-4286</v>
      </c>
      <c r="G93" s="3">
        <v>-3067</v>
      </c>
      <c r="H93" s="3">
        <v>-608</v>
      </c>
      <c r="I93" s="3">
        <v>-4014</v>
      </c>
    </row>
    <row r="94" spans="1:9" x14ac:dyDescent="0.3">
      <c r="A94" s="2" t="s">
        <v>96</v>
      </c>
      <c r="B94" s="3">
        <v>-899</v>
      </c>
      <c r="C94" s="3">
        <v>-1022</v>
      </c>
      <c r="D94" s="3">
        <v>-1133</v>
      </c>
      <c r="E94" s="3">
        <v>-1243</v>
      </c>
      <c r="F94" s="3">
        <v>-1332</v>
      </c>
      <c r="G94" s="3">
        <v>-1452</v>
      </c>
      <c r="H94" s="3">
        <v>-1638</v>
      </c>
      <c r="I94" s="3">
        <v>-1837</v>
      </c>
    </row>
    <row r="95" spans="1:9" x14ac:dyDescent="0.3">
      <c r="A95" s="2" t="s">
        <v>97</v>
      </c>
      <c r="B95" s="3">
        <v>0</v>
      </c>
      <c r="C95" s="3"/>
      <c r="D95" s="3">
        <v>0</v>
      </c>
      <c r="E95" s="3">
        <v>-55</v>
      </c>
      <c r="F95" s="3">
        <v>-50</v>
      </c>
      <c r="G95" s="3">
        <v>-58</v>
      </c>
      <c r="H95" s="3">
        <v>-136</v>
      </c>
      <c r="I95" s="3">
        <v>-151</v>
      </c>
    </row>
    <row r="96" spans="1:9" x14ac:dyDescent="0.3">
      <c r="A96" s="29" t="s">
        <v>98</v>
      </c>
      <c r="B96" s="28">
        <f t="shared" ref="B96:I96" si="14">+SUM(B87:B95)</f>
        <v>-2790</v>
      </c>
      <c r="C96" s="28">
        <f t="shared" si="14"/>
        <v>-2671</v>
      </c>
      <c r="D96" s="28">
        <f t="shared" si="14"/>
        <v>-1942</v>
      </c>
      <c r="E96" s="28">
        <f t="shared" si="14"/>
        <v>-4835</v>
      </c>
      <c r="F96" s="28">
        <f t="shared" si="14"/>
        <v>-5293</v>
      </c>
      <c r="G96" s="28">
        <f t="shared" si="14"/>
        <v>2491</v>
      </c>
      <c r="H96" s="28">
        <f t="shared" si="14"/>
        <v>-1459</v>
      </c>
      <c r="I96" s="28">
        <f t="shared" si="14"/>
        <v>-4836</v>
      </c>
    </row>
    <row r="97" spans="1:9" x14ac:dyDescent="0.3">
      <c r="A97" s="2" t="s">
        <v>99</v>
      </c>
      <c r="B97" s="3">
        <v>-83</v>
      </c>
      <c r="C97" s="3">
        <v>-105</v>
      </c>
      <c r="D97" s="3">
        <v>-20</v>
      </c>
      <c r="E97" s="3">
        <v>45</v>
      </c>
      <c r="F97" s="3">
        <v>-129</v>
      </c>
      <c r="G97" s="3">
        <v>-66</v>
      </c>
      <c r="H97" s="3">
        <v>143</v>
      </c>
      <c r="I97" s="3">
        <v>-143</v>
      </c>
    </row>
    <row r="98" spans="1:9" x14ac:dyDescent="0.3">
      <c r="A98" s="29" t="s">
        <v>100</v>
      </c>
      <c r="B98" s="28">
        <f t="shared" ref="B98:I98" si="15">+B76+B85+B96+B97</f>
        <v>1632</v>
      </c>
      <c r="C98" s="28">
        <f t="shared" si="15"/>
        <v>-714</v>
      </c>
      <c r="D98" s="28">
        <f t="shared" si="15"/>
        <v>670</v>
      </c>
      <c r="E98" s="28">
        <f t="shared" si="15"/>
        <v>441</v>
      </c>
      <c r="F98" s="28">
        <f t="shared" si="15"/>
        <v>217</v>
      </c>
      <c r="G98" s="28">
        <f t="shared" si="15"/>
        <v>3882</v>
      </c>
      <c r="H98" s="28">
        <f t="shared" si="15"/>
        <v>1541</v>
      </c>
      <c r="I98" s="28">
        <f t="shared" si="15"/>
        <v>-1315</v>
      </c>
    </row>
    <row r="99" spans="1:9" x14ac:dyDescent="0.3">
      <c r="A99" t="s">
        <v>101</v>
      </c>
      <c r="B99" s="3">
        <v>2220</v>
      </c>
      <c r="C99" s="3">
        <v>3852</v>
      </c>
      <c r="D99" s="3">
        <v>3138</v>
      </c>
      <c r="E99" s="3">
        <v>3808</v>
      </c>
      <c r="F99" s="3">
        <v>4249</v>
      </c>
      <c r="G99" s="3">
        <v>4466</v>
      </c>
      <c r="H99" s="3">
        <v>8348</v>
      </c>
      <c r="I99" s="3">
        <f>+H100</f>
        <v>9889</v>
      </c>
    </row>
    <row r="100" spans="1:9" ht="15" thickBot="1" x14ac:dyDescent="0.35">
      <c r="A100" s="6" t="s">
        <v>102</v>
      </c>
      <c r="B100" s="7">
        <v>3852</v>
      </c>
      <c r="C100" s="7">
        <v>3138</v>
      </c>
      <c r="D100" s="7">
        <v>3808</v>
      </c>
      <c r="E100" s="7">
        <v>4249</v>
      </c>
      <c r="F100" s="7">
        <v>4466</v>
      </c>
      <c r="G100" s="7">
        <f>SUM(G98:G99)</f>
        <v>8348</v>
      </c>
      <c r="H100" s="7">
        <f>+H98+H99</f>
        <v>9889</v>
      </c>
      <c r="I100" s="7">
        <f>+I98+I99</f>
        <v>8574</v>
      </c>
    </row>
    <row r="101" spans="1:9" s="12" customFormat="1" ht="15" thickTop="1" x14ac:dyDescent="0.3">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3">
      <c r="A102" t="s">
        <v>103</v>
      </c>
      <c r="B102" s="3"/>
      <c r="C102" s="3"/>
      <c r="D102" s="3"/>
      <c r="E102" s="3"/>
      <c r="F102" s="3"/>
      <c r="G102" s="3"/>
      <c r="H102" s="3"/>
      <c r="I102" s="3"/>
    </row>
    <row r="103" spans="1:9" x14ac:dyDescent="0.3">
      <c r="A103" s="2" t="s">
        <v>17</v>
      </c>
      <c r="B103" s="3"/>
      <c r="C103" s="3"/>
      <c r="D103" s="3"/>
      <c r="E103" s="3"/>
      <c r="F103" s="3"/>
      <c r="G103" s="3"/>
      <c r="H103" s="3"/>
      <c r="I103" s="3"/>
    </row>
    <row r="104" spans="1:9" x14ac:dyDescent="0.3">
      <c r="A104" s="11" t="s">
        <v>104</v>
      </c>
      <c r="B104" s="3">
        <v>53</v>
      </c>
      <c r="C104" s="3">
        <v>70</v>
      </c>
      <c r="D104" s="3">
        <v>98</v>
      </c>
      <c r="E104" s="3">
        <v>125</v>
      </c>
      <c r="F104" s="3">
        <v>153</v>
      </c>
      <c r="G104" s="3">
        <v>140</v>
      </c>
      <c r="H104" s="3">
        <v>293</v>
      </c>
      <c r="I104" s="3">
        <v>290</v>
      </c>
    </row>
    <row r="105" spans="1:9" x14ac:dyDescent="0.3">
      <c r="A105" s="11" t="s">
        <v>18</v>
      </c>
      <c r="B105" s="3">
        <v>1262</v>
      </c>
      <c r="C105" s="3">
        <v>748</v>
      </c>
      <c r="D105" s="3">
        <v>703</v>
      </c>
      <c r="E105" s="3">
        <v>529</v>
      </c>
      <c r="F105" s="3">
        <v>757</v>
      </c>
      <c r="G105" s="3">
        <v>1028</v>
      </c>
      <c r="H105" s="3">
        <v>1177</v>
      </c>
      <c r="I105" s="3">
        <v>1231</v>
      </c>
    </row>
    <row r="106" spans="1:9" x14ac:dyDescent="0.3">
      <c r="A106" s="11" t="s">
        <v>105</v>
      </c>
      <c r="B106" s="3">
        <v>206</v>
      </c>
      <c r="C106" s="3">
        <v>252</v>
      </c>
      <c r="D106" s="3">
        <v>266</v>
      </c>
      <c r="E106" s="3">
        <v>294</v>
      </c>
      <c r="F106" s="3">
        <v>160</v>
      </c>
      <c r="G106" s="3">
        <v>121</v>
      </c>
      <c r="H106" s="3">
        <v>179</v>
      </c>
      <c r="I106" s="3">
        <v>160</v>
      </c>
    </row>
    <row r="107" spans="1:9" x14ac:dyDescent="0.3">
      <c r="A107" s="11" t="s">
        <v>106</v>
      </c>
      <c r="B107" s="3">
        <v>240</v>
      </c>
      <c r="C107" s="3">
        <v>271</v>
      </c>
      <c r="D107" s="3">
        <v>300</v>
      </c>
      <c r="E107" s="3">
        <v>320</v>
      </c>
      <c r="F107" s="3">
        <v>347</v>
      </c>
      <c r="G107" s="3">
        <v>385</v>
      </c>
      <c r="H107" s="3">
        <v>438</v>
      </c>
      <c r="I107" s="3">
        <v>480</v>
      </c>
    </row>
    <row r="109" spans="1:9" x14ac:dyDescent="0.3">
      <c r="A109" s="14" t="s">
        <v>109</v>
      </c>
      <c r="B109" s="14"/>
      <c r="C109" s="14"/>
      <c r="D109" s="14"/>
      <c r="E109" s="14"/>
      <c r="F109" s="14"/>
      <c r="G109" s="14"/>
      <c r="H109" s="14"/>
      <c r="I109" s="14"/>
    </row>
    <row r="110" spans="1:9" x14ac:dyDescent="0.3">
      <c r="A110" s="30" t="s">
        <v>119</v>
      </c>
      <c r="B110" s="3"/>
      <c r="C110" s="3"/>
      <c r="D110" s="3"/>
      <c r="E110" s="3"/>
      <c r="F110" s="3"/>
      <c r="G110" s="3"/>
      <c r="H110" s="3"/>
      <c r="I110" s="3"/>
    </row>
    <row r="111" spans="1:9" x14ac:dyDescent="0.3">
      <c r="A111" s="2" t="s">
        <v>110</v>
      </c>
      <c r="B111" s="3">
        <v>13740</v>
      </c>
      <c r="C111" s="3">
        <v>14764</v>
      </c>
      <c r="D111" s="3">
        <v>15216</v>
      </c>
      <c r="E111" s="3">
        <v>14855</v>
      </c>
      <c r="F111" s="3">
        <v>15902</v>
      </c>
      <c r="G111" s="3">
        <v>14484</v>
      </c>
      <c r="H111" s="3">
        <f t="shared" ref="H111" si="17">+SUM(H112:H114)</f>
        <v>17179</v>
      </c>
      <c r="I111" s="3">
        <f>+SUM(I112:I114)</f>
        <v>18353</v>
      </c>
    </row>
    <row r="112" spans="1:9" x14ac:dyDescent="0.3">
      <c r="A112" s="11" t="s">
        <v>123</v>
      </c>
      <c r="B112">
        <v>8506</v>
      </c>
      <c r="C112">
        <v>9299</v>
      </c>
      <c r="D112">
        <v>9684</v>
      </c>
      <c r="E112">
        <v>9322</v>
      </c>
      <c r="F112">
        <v>10045</v>
      </c>
      <c r="G112">
        <v>9329</v>
      </c>
      <c r="H112" s="8">
        <v>11644</v>
      </c>
      <c r="I112" s="8">
        <v>12228</v>
      </c>
    </row>
    <row r="113" spans="1:10" x14ac:dyDescent="0.3">
      <c r="A113" s="11" t="s">
        <v>124</v>
      </c>
      <c r="B113">
        <v>4410</v>
      </c>
      <c r="C113">
        <v>4746</v>
      </c>
      <c r="D113">
        <v>4886</v>
      </c>
      <c r="E113">
        <v>4938</v>
      </c>
      <c r="F113">
        <v>5260</v>
      </c>
      <c r="G113">
        <v>4639</v>
      </c>
      <c r="H113" s="8">
        <v>5028</v>
      </c>
      <c r="I113" s="8">
        <v>5492</v>
      </c>
    </row>
    <row r="114" spans="1:10" x14ac:dyDescent="0.3">
      <c r="A114" s="11" t="s">
        <v>125</v>
      </c>
      <c r="B114">
        <v>824</v>
      </c>
      <c r="C114">
        <v>719</v>
      </c>
      <c r="D114">
        <v>646</v>
      </c>
      <c r="E114">
        <v>595</v>
      </c>
      <c r="F114">
        <v>597</v>
      </c>
      <c r="G114">
        <v>516</v>
      </c>
      <c r="H114">
        <v>507</v>
      </c>
      <c r="I114">
        <v>633</v>
      </c>
    </row>
    <row r="115" spans="1:10" x14ac:dyDescent="0.3">
      <c r="A115" s="2" t="s">
        <v>111</v>
      </c>
      <c r="B115" s="3">
        <f>5705+1421</f>
        <v>7126</v>
      </c>
      <c r="C115" s="3">
        <v>7315</v>
      </c>
      <c r="D115" s="3">
        <v>7698</v>
      </c>
      <c r="E115" s="3">
        <v>9242</v>
      </c>
      <c r="F115" s="3">
        <v>9812</v>
      </c>
      <c r="G115" s="3">
        <v>9347</v>
      </c>
      <c r="H115" s="3">
        <f t="shared" ref="H115" si="18">+SUM(H116:H118)</f>
        <v>11456</v>
      </c>
      <c r="I115" s="3">
        <f>+SUM(I116:I118)</f>
        <v>12479</v>
      </c>
    </row>
    <row r="116" spans="1:10" x14ac:dyDescent="0.3">
      <c r="A116" s="11" t="s">
        <v>123</v>
      </c>
      <c r="B116">
        <f>3876+827</f>
        <v>4703</v>
      </c>
      <c r="C116">
        <f>3985+882</f>
        <v>4867</v>
      </c>
      <c r="D116">
        <v>4995</v>
      </c>
      <c r="E116">
        <v>5875</v>
      </c>
      <c r="F116">
        <v>6293</v>
      </c>
      <c r="G116">
        <v>5892</v>
      </c>
      <c r="H116" s="8">
        <v>6970</v>
      </c>
      <c r="I116" s="8">
        <v>7388</v>
      </c>
    </row>
    <row r="117" spans="1:10" x14ac:dyDescent="0.3">
      <c r="A117" s="11" t="s">
        <v>124</v>
      </c>
      <c r="B117">
        <f>499+1552</f>
        <v>2051</v>
      </c>
      <c r="C117">
        <f>463+1628</f>
        <v>2091</v>
      </c>
      <c r="D117">
        <v>2339</v>
      </c>
      <c r="E117">
        <v>2940</v>
      </c>
      <c r="F117">
        <v>3087</v>
      </c>
      <c r="G117">
        <v>3053</v>
      </c>
      <c r="H117" s="8">
        <v>3996</v>
      </c>
      <c r="I117" s="8">
        <v>4527</v>
      </c>
    </row>
    <row r="118" spans="1:10" x14ac:dyDescent="0.3">
      <c r="A118" s="11" t="s">
        <v>125</v>
      </c>
      <c r="B118">
        <f>277+95</f>
        <v>372</v>
      </c>
      <c r="C118">
        <f>271+86</f>
        <v>357</v>
      </c>
      <c r="D118">
        <v>364</v>
      </c>
      <c r="E118">
        <v>427</v>
      </c>
      <c r="F118">
        <v>432</v>
      </c>
      <c r="G118">
        <v>402</v>
      </c>
      <c r="H118">
        <v>490</v>
      </c>
      <c r="I118">
        <v>564</v>
      </c>
    </row>
    <row r="119" spans="1:10" x14ac:dyDescent="0.3">
      <c r="A119" s="2" t="s">
        <v>112</v>
      </c>
      <c r="B119" s="3">
        <v>3067</v>
      </c>
      <c r="C119" s="3">
        <v>3785</v>
      </c>
      <c r="D119" s="3">
        <v>4237</v>
      </c>
      <c r="E119" s="3">
        <v>5134</v>
      </c>
      <c r="F119" s="3">
        <v>6208</v>
      </c>
      <c r="G119" s="3">
        <v>6679</v>
      </c>
      <c r="H119" s="3">
        <f t="shared" ref="H119" si="19">+SUM(H120:H122)</f>
        <v>8290</v>
      </c>
      <c r="I119" s="3">
        <f>+SUM(I120:I122)</f>
        <v>7547</v>
      </c>
    </row>
    <row r="120" spans="1:10" x14ac:dyDescent="0.3">
      <c r="A120" s="11" t="s">
        <v>123</v>
      </c>
      <c r="B120">
        <v>2016</v>
      </c>
      <c r="C120">
        <v>2599</v>
      </c>
      <c r="D120">
        <v>2920</v>
      </c>
      <c r="E120">
        <v>3496</v>
      </c>
      <c r="F120">
        <v>4262</v>
      </c>
      <c r="G120">
        <v>4635</v>
      </c>
      <c r="H120" s="8">
        <v>5748</v>
      </c>
      <c r="I120" s="8">
        <v>5416</v>
      </c>
    </row>
    <row r="121" spans="1:10" x14ac:dyDescent="0.3">
      <c r="A121" s="11" t="s">
        <v>124</v>
      </c>
      <c r="B121">
        <v>925</v>
      </c>
      <c r="C121">
        <v>1055</v>
      </c>
      <c r="D121">
        <v>1188</v>
      </c>
      <c r="E121">
        <v>1508</v>
      </c>
      <c r="F121">
        <v>1808</v>
      </c>
      <c r="G121">
        <v>1896</v>
      </c>
      <c r="H121" s="8">
        <v>2347</v>
      </c>
      <c r="I121" s="8">
        <v>1938</v>
      </c>
    </row>
    <row r="122" spans="1:10" x14ac:dyDescent="0.3">
      <c r="A122" s="11" t="s">
        <v>125</v>
      </c>
      <c r="B122">
        <v>126</v>
      </c>
      <c r="C122">
        <v>131</v>
      </c>
      <c r="D122">
        <v>129</v>
      </c>
      <c r="E122">
        <v>130</v>
      </c>
      <c r="F122">
        <v>138</v>
      </c>
      <c r="G122">
        <v>148</v>
      </c>
      <c r="H122">
        <v>195</v>
      </c>
      <c r="I122">
        <v>193</v>
      </c>
    </row>
    <row r="123" spans="1:10" x14ac:dyDescent="0.3">
      <c r="A123" s="2" t="s">
        <v>116</v>
      </c>
      <c r="B123" s="3">
        <f>755+3898</f>
        <v>4653</v>
      </c>
      <c r="C123" s="3">
        <f>869+3701</f>
        <v>4570</v>
      </c>
      <c r="D123" s="3">
        <v>5009</v>
      </c>
      <c r="E123" s="3">
        <v>5166</v>
      </c>
      <c r="F123" s="3">
        <v>5254</v>
      </c>
      <c r="G123" s="31">
        <v>5028</v>
      </c>
      <c r="H123" s="3">
        <f t="shared" ref="H123" si="20">+SUM(H124:H126)</f>
        <v>5343</v>
      </c>
      <c r="I123" s="3">
        <f>+SUM(I124:I126)</f>
        <v>5955</v>
      </c>
      <c r="J123" t="s">
        <v>134</v>
      </c>
    </row>
    <row r="124" spans="1:10" x14ac:dyDescent="0.3">
      <c r="A124" s="11" t="s">
        <v>123</v>
      </c>
      <c r="B124">
        <f>2641+452</f>
        <v>3093</v>
      </c>
      <c r="C124">
        <f>570+2536</f>
        <v>3106</v>
      </c>
      <c r="D124">
        <v>3482</v>
      </c>
      <c r="E124">
        <v>3575</v>
      </c>
      <c r="F124">
        <v>3266</v>
      </c>
      <c r="G124">
        <v>3449</v>
      </c>
      <c r="H124" s="8">
        <v>3659</v>
      </c>
      <c r="I124" s="8">
        <v>4111</v>
      </c>
    </row>
    <row r="125" spans="1:10" x14ac:dyDescent="0.3">
      <c r="A125" s="11" t="s">
        <v>124</v>
      </c>
      <c r="B125">
        <f>230+1021</f>
        <v>1251</v>
      </c>
      <c r="C125">
        <f>228+947</f>
        <v>1175</v>
      </c>
      <c r="D125">
        <v>1241</v>
      </c>
      <c r="E125">
        <v>1347</v>
      </c>
      <c r="F125">
        <v>1395</v>
      </c>
      <c r="G125">
        <v>1365</v>
      </c>
      <c r="H125" s="8">
        <v>1494</v>
      </c>
      <c r="I125" s="8">
        <v>1610</v>
      </c>
    </row>
    <row r="126" spans="1:10" x14ac:dyDescent="0.3">
      <c r="A126" s="11" t="s">
        <v>125</v>
      </c>
      <c r="B126">
        <f>73+236</f>
        <v>309</v>
      </c>
      <c r="C126">
        <f>218+71</f>
        <v>289</v>
      </c>
      <c r="D126">
        <v>286</v>
      </c>
      <c r="E126">
        <v>244</v>
      </c>
      <c r="F126">
        <v>237</v>
      </c>
      <c r="G126">
        <v>214</v>
      </c>
      <c r="H126">
        <v>190</v>
      </c>
      <c r="I126">
        <v>234</v>
      </c>
    </row>
    <row r="127" spans="1:10" x14ac:dyDescent="0.3">
      <c r="A127" s="2" t="s">
        <v>117</v>
      </c>
      <c r="B127" s="3">
        <v>115</v>
      </c>
      <c r="C127" s="3">
        <v>73</v>
      </c>
      <c r="D127" s="3">
        <v>73</v>
      </c>
      <c r="E127" s="3">
        <v>88</v>
      </c>
      <c r="F127" s="3">
        <v>42</v>
      </c>
      <c r="G127" s="3">
        <v>30</v>
      </c>
      <c r="H127" s="3">
        <v>25</v>
      </c>
      <c r="I127" s="3">
        <v>102</v>
      </c>
    </row>
    <row r="128" spans="1:10" x14ac:dyDescent="0.3">
      <c r="A128" s="4" t="s">
        <v>113</v>
      </c>
      <c r="B128" s="5">
        <f t="shared" ref="B128:I128" si="21">+B111+B115+B119+B123+B127</f>
        <v>28701</v>
      </c>
      <c r="C128" s="5">
        <f t="shared" si="21"/>
        <v>30507</v>
      </c>
      <c r="D128" s="5">
        <f t="shared" si="21"/>
        <v>32233</v>
      </c>
      <c r="E128" s="5">
        <f t="shared" si="21"/>
        <v>34485</v>
      </c>
      <c r="F128" s="5">
        <f t="shared" si="21"/>
        <v>37218</v>
      </c>
      <c r="G128" s="5">
        <f t="shared" si="21"/>
        <v>35568</v>
      </c>
      <c r="H128" s="5">
        <f t="shared" si="21"/>
        <v>42293</v>
      </c>
      <c r="I128" s="5">
        <f t="shared" si="21"/>
        <v>44436</v>
      </c>
    </row>
    <row r="129" spans="1:9" x14ac:dyDescent="0.3">
      <c r="A129" s="2" t="s">
        <v>114</v>
      </c>
      <c r="B129" s="3">
        <v>1982</v>
      </c>
      <c r="C129" s="3">
        <v>1955</v>
      </c>
      <c r="D129" s="3">
        <v>2042</v>
      </c>
      <c r="E129" s="3">
        <v>1886</v>
      </c>
      <c r="F129" s="3">
        <v>1906</v>
      </c>
      <c r="G129" s="3">
        <v>1848</v>
      </c>
      <c r="H129" s="3">
        <v>2205</v>
      </c>
      <c r="I129" s="3">
        <v>2346</v>
      </c>
    </row>
    <row r="130" spans="1:9" x14ac:dyDescent="0.3">
      <c r="A130" s="2" t="s">
        <v>118</v>
      </c>
      <c r="B130" s="3">
        <v>-82</v>
      </c>
      <c r="C130" s="3">
        <v>-86</v>
      </c>
      <c r="D130" s="3">
        <v>75</v>
      </c>
      <c r="E130" s="3">
        <v>26</v>
      </c>
      <c r="F130" s="3">
        <v>-7</v>
      </c>
      <c r="G130" s="3">
        <v>-11</v>
      </c>
      <c r="H130" s="3">
        <v>40</v>
      </c>
      <c r="I130" s="3">
        <v>-72</v>
      </c>
    </row>
    <row r="131" spans="1:9" ht="15" thickBot="1" x14ac:dyDescent="0.35">
      <c r="A131" s="6" t="s">
        <v>115</v>
      </c>
      <c r="B131" s="7">
        <f t="shared" ref="B131:H131" si="22">+SUM(B128:B130)</f>
        <v>30601</v>
      </c>
      <c r="C131" s="7">
        <f t="shared" si="22"/>
        <v>32376</v>
      </c>
      <c r="D131" s="7">
        <f t="shared" si="22"/>
        <v>34350</v>
      </c>
      <c r="E131" s="7">
        <f t="shared" si="22"/>
        <v>36397</v>
      </c>
      <c r="F131" s="7">
        <f t="shared" si="22"/>
        <v>39117</v>
      </c>
      <c r="G131" s="7">
        <f t="shared" si="22"/>
        <v>37405</v>
      </c>
      <c r="H131" s="7">
        <f t="shared" si="22"/>
        <v>44538</v>
      </c>
      <c r="I131" s="7">
        <f>+SUM(I128:I130)</f>
        <v>46710</v>
      </c>
    </row>
    <row r="132" spans="1:9" s="12" customFormat="1" ht="15" thickTop="1" x14ac:dyDescent="0.3">
      <c r="A132" s="12" t="s">
        <v>121</v>
      </c>
      <c r="B132" s="13">
        <f t="shared" ref="B132:I132" si="23">+B131-B2</f>
        <v>0</v>
      </c>
      <c r="C132" s="13">
        <f t="shared" si="23"/>
        <v>0</v>
      </c>
      <c r="D132" s="13">
        <f t="shared" si="23"/>
        <v>0</v>
      </c>
      <c r="E132" s="13">
        <f t="shared" si="23"/>
        <v>0</v>
      </c>
      <c r="F132" s="13">
        <f t="shared" si="23"/>
        <v>0</v>
      </c>
      <c r="G132" s="32">
        <f>+G131-G2</f>
        <v>2</v>
      </c>
      <c r="H132" s="13">
        <f t="shared" si="23"/>
        <v>0</v>
      </c>
      <c r="I132" s="13">
        <f t="shared" si="23"/>
        <v>0</v>
      </c>
    </row>
    <row r="133" spans="1:9" x14ac:dyDescent="0.3">
      <c r="A133" s="1" t="s">
        <v>120</v>
      </c>
    </row>
    <row r="134" spans="1:9" x14ac:dyDescent="0.3">
      <c r="A134" s="2" t="s">
        <v>110</v>
      </c>
      <c r="B134" s="3">
        <v>3645</v>
      </c>
      <c r="C134" s="3">
        <v>3763</v>
      </c>
      <c r="D134" s="3">
        <v>3875</v>
      </c>
      <c r="E134" s="3">
        <v>3600</v>
      </c>
      <c r="F134" s="3">
        <v>3925</v>
      </c>
      <c r="G134" s="3">
        <v>2899</v>
      </c>
      <c r="H134" s="3">
        <v>5089</v>
      </c>
      <c r="I134" s="3">
        <v>5114</v>
      </c>
    </row>
    <row r="135" spans="1:9" x14ac:dyDescent="0.3">
      <c r="A135" s="2" t="s">
        <v>111</v>
      </c>
      <c r="B135" s="3">
        <f>1275+249</f>
        <v>1524</v>
      </c>
      <c r="C135" s="3">
        <f>1434+289</f>
        <v>1723</v>
      </c>
      <c r="D135" s="3">
        <v>1447</v>
      </c>
      <c r="E135" s="3">
        <v>1587</v>
      </c>
      <c r="F135" s="3">
        <v>1995</v>
      </c>
      <c r="G135" s="3">
        <v>1541</v>
      </c>
      <c r="H135" s="3">
        <v>2435</v>
      </c>
      <c r="I135" s="3">
        <v>3293</v>
      </c>
    </row>
    <row r="136" spans="1:9" x14ac:dyDescent="0.3">
      <c r="A136" s="2" t="s">
        <v>112</v>
      </c>
      <c r="B136" s="3">
        <v>993</v>
      </c>
      <c r="C136" s="3">
        <v>1372</v>
      </c>
      <c r="D136" s="3">
        <v>1507</v>
      </c>
      <c r="E136" s="3">
        <v>1807</v>
      </c>
      <c r="F136" s="3">
        <v>2376</v>
      </c>
      <c r="G136" s="3">
        <v>2490</v>
      </c>
      <c r="H136" s="3">
        <v>3243</v>
      </c>
      <c r="I136" s="3">
        <v>2365</v>
      </c>
    </row>
    <row r="137" spans="1:9" x14ac:dyDescent="0.3">
      <c r="A137" s="2" t="s">
        <v>116</v>
      </c>
      <c r="B137" s="3">
        <f>100+818</f>
        <v>918</v>
      </c>
      <c r="C137" s="3">
        <f>174+892</f>
        <v>1066</v>
      </c>
      <c r="D137" s="3">
        <v>1040</v>
      </c>
      <c r="E137" s="3">
        <v>1189</v>
      </c>
      <c r="F137" s="3">
        <v>1323</v>
      </c>
      <c r="G137" s="3">
        <v>1184</v>
      </c>
      <c r="H137" s="3">
        <v>1530</v>
      </c>
      <c r="I137" s="3">
        <v>1896</v>
      </c>
    </row>
    <row r="138" spans="1:9" x14ac:dyDescent="0.3">
      <c r="A138" s="2" t="s">
        <v>117</v>
      </c>
      <c r="B138" s="3">
        <v>-2267</v>
      </c>
      <c r="C138" s="3">
        <v>-2596</v>
      </c>
      <c r="D138" s="3">
        <v>-2677</v>
      </c>
      <c r="E138" s="3">
        <v>-2658</v>
      </c>
      <c r="F138" s="3">
        <v>-3262</v>
      </c>
      <c r="G138" s="3">
        <v>-3468</v>
      </c>
      <c r="H138" s="3">
        <v>-3656</v>
      </c>
      <c r="I138" s="3">
        <v>-4262</v>
      </c>
    </row>
    <row r="139" spans="1:9" x14ac:dyDescent="0.3">
      <c r="A139" s="4" t="s">
        <v>113</v>
      </c>
      <c r="B139" s="5">
        <f t="shared" ref="B139:I139" si="24">+SUM(B134:B138)</f>
        <v>4813</v>
      </c>
      <c r="C139" s="5">
        <f t="shared" si="24"/>
        <v>5328</v>
      </c>
      <c r="D139" s="5">
        <f t="shared" si="24"/>
        <v>5192</v>
      </c>
      <c r="E139" s="5">
        <f t="shared" si="24"/>
        <v>5525</v>
      </c>
      <c r="F139" s="5">
        <f t="shared" si="24"/>
        <v>6357</v>
      </c>
      <c r="G139" s="5">
        <f t="shared" si="24"/>
        <v>4646</v>
      </c>
      <c r="H139" s="5">
        <f t="shared" si="24"/>
        <v>8641</v>
      </c>
      <c r="I139" s="5">
        <f t="shared" si="24"/>
        <v>8406</v>
      </c>
    </row>
    <row r="140" spans="1:9" x14ac:dyDescent="0.3">
      <c r="A140" s="2" t="s">
        <v>114</v>
      </c>
      <c r="B140" s="3">
        <v>517</v>
      </c>
      <c r="C140" s="3">
        <v>487</v>
      </c>
      <c r="D140" s="3">
        <v>477</v>
      </c>
      <c r="E140" s="3">
        <v>310</v>
      </c>
      <c r="F140" s="3">
        <v>303</v>
      </c>
      <c r="G140" s="3">
        <v>297</v>
      </c>
      <c r="H140" s="3">
        <v>543</v>
      </c>
      <c r="I140" s="3">
        <v>669</v>
      </c>
    </row>
    <row r="141" spans="1:9" x14ac:dyDescent="0.3">
      <c r="A141" s="2" t="s">
        <v>118</v>
      </c>
      <c r="B141" s="3">
        <v>-1097</v>
      </c>
      <c r="C141" s="3">
        <v>-1173</v>
      </c>
      <c r="D141" s="3">
        <v>-724</v>
      </c>
      <c r="E141" s="3">
        <v>-1456</v>
      </c>
      <c r="F141" s="3">
        <v>-1810</v>
      </c>
      <c r="G141" s="3">
        <v>-1967</v>
      </c>
      <c r="H141" s="3">
        <v>-2261</v>
      </c>
      <c r="I141" s="3">
        <v>-2219</v>
      </c>
    </row>
    <row r="142" spans="1:9" ht="15" thickBot="1" x14ac:dyDescent="0.35">
      <c r="A142" s="6" t="s">
        <v>122</v>
      </c>
      <c r="B142" s="7">
        <f t="shared" ref="B142" si="25">+SUM(B139:B141)</f>
        <v>4233</v>
      </c>
      <c r="C142" s="7">
        <f t="shared" ref="C142" si="26">+SUM(C139:C141)</f>
        <v>4642</v>
      </c>
      <c r="D142" s="7">
        <f t="shared" ref="D142" si="27">+SUM(D139:D141)</f>
        <v>4945</v>
      </c>
      <c r="E142" s="7">
        <f t="shared" ref="E142" si="28">+SUM(E139:E141)</f>
        <v>4379</v>
      </c>
      <c r="F142" s="7">
        <f t="shared" ref="F142" si="29">+SUM(F139:F141)</f>
        <v>4850</v>
      </c>
      <c r="G142" s="7">
        <f t="shared" ref="G142" si="30">+SUM(G139:G141)</f>
        <v>2976</v>
      </c>
      <c r="H142" s="7">
        <f t="shared" ref="H142" si="31">+SUM(H139:H141)</f>
        <v>6923</v>
      </c>
      <c r="I142" s="7">
        <f>+SUM(I139:I141)</f>
        <v>6856</v>
      </c>
    </row>
    <row r="143" spans="1:9" s="12" customFormat="1" ht="15" thickTop="1" x14ac:dyDescent="0.3">
      <c r="A143" s="12" t="s">
        <v>121</v>
      </c>
      <c r="B143" s="13">
        <f t="shared" ref="B143:I143" si="32">+B142-B10-B8</f>
        <v>0</v>
      </c>
      <c r="C143" s="13">
        <f t="shared" si="32"/>
        <v>0</v>
      </c>
      <c r="D143" s="13">
        <f t="shared" si="32"/>
        <v>0</v>
      </c>
      <c r="E143" s="13">
        <f t="shared" si="32"/>
        <v>0</v>
      </c>
      <c r="F143" s="13">
        <f t="shared" si="32"/>
        <v>0</v>
      </c>
      <c r="G143" s="13">
        <f t="shared" si="32"/>
        <v>0</v>
      </c>
      <c r="H143" s="13">
        <f t="shared" si="32"/>
        <v>0</v>
      </c>
      <c r="I143" s="13">
        <f t="shared" si="32"/>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2023-11-30T15:41:20Z</dcterms:modified>
</cp:coreProperties>
</file>