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0CD8915B-94B8-4E6C-8A01-F55EB2928465}"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3" l="1"/>
  <c r="L14" i="3" s="1"/>
  <c r="K15" i="3"/>
  <c r="K16" i="3"/>
  <c r="J16" i="3"/>
  <c r="J15" i="3"/>
  <c r="J14" i="3"/>
  <c r="K11" i="3"/>
  <c r="L11" i="3" s="1"/>
  <c r="K12" i="3"/>
  <c r="K13" i="3"/>
  <c r="J13" i="3"/>
  <c r="J12" i="3"/>
  <c r="J11" i="3"/>
  <c r="K10" i="3"/>
  <c r="L10" i="3"/>
  <c r="M10" i="3"/>
  <c r="N10" i="3"/>
  <c r="J10" i="3"/>
  <c r="K8" i="3"/>
  <c r="L8" i="3" s="1"/>
  <c r="K9" i="3"/>
  <c r="J9" i="3"/>
  <c r="J8" i="3"/>
  <c r="K7" i="3"/>
  <c r="L7" i="3"/>
  <c r="M7" i="3"/>
  <c r="N7" i="3"/>
  <c r="J7" i="3"/>
  <c r="K5" i="3"/>
  <c r="L5" i="3" s="1"/>
  <c r="K6" i="3"/>
  <c r="J6" i="3"/>
  <c r="J5" i="3"/>
  <c r="K4" i="3"/>
  <c r="L4" i="3"/>
  <c r="M4" i="3"/>
  <c r="N4" i="3"/>
  <c r="J4" i="3"/>
  <c r="C16" i="3"/>
  <c r="D16" i="3"/>
  <c r="E16" i="3"/>
  <c r="F16" i="3"/>
  <c r="G16" i="3"/>
  <c r="H16" i="3"/>
  <c r="I16" i="3"/>
  <c r="B16" i="3"/>
  <c r="C13" i="3"/>
  <c r="D13" i="3"/>
  <c r="E13" i="3"/>
  <c r="F13" i="3"/>
  <c r="G13" i="3"/>
  <c r="H13" i="3"/>
  <c r="I13" i="3"/>
  <c r="B13" i="3"/>
  <c r="I15" i="3"/>
  <c r="H15" i="3"/>
  <c r="G15" i="3"/>
  <c r="F15" i="3"/>
  <c r="E15" i="3"/>
  <c r="D15" i="3"/>
  <c r="C15" i="3"/>
  <c r="B15" i="3"/>
  <c r="C12" i="3"/>
  <c r="D12" i="3"/>
  <c r="E12" i="3"/>
  <c r="F12" i="3"/>
  <c r="G12" i="3"/>
  <c r="H12" i="3"/>
  <c r="I12" i="3"/>
  <c r="B12" i="3"/>
  <c r="C10" i="3"/>
  <c r="D10" i="3"/>
  <c r="E10" i="3"/>
  <c r="F10" i="3"/>
  <c r="G10" i="3"/>
  <c r="H10" i="3"/>
  <c r="I10" i="3"/>
  <c r="B10" i="3"/>
  <c r="C9" i="3"/>
  <c r="D9" i="3"/>
  <c r="E9" i="3"/>
  <c r="F9" i="3"/>
  <c r="G9" i="3"/>
  <c r="H9" i="3"/>
  <c r="I9" i="3"/>
  <c r="B9" i="3"/>
  <c r="C7" i="3"/>
  <c r="D7" i="3"/>
  <c r="E7" i="3"/>
  <c r="F7" i="3"/>
  <c r="G7" i="3"/>
  <c r="H7" i="3"/>
  <c r="I7" i="3"/>
  <c r="B7" i="3"/>
  <c r="C6" i="3"/>
  <c r="D6" i="3"/>
  <c r="E6" i="3"/>
  <c r="F6" i="3"/>
  <c r="G6" i="3"/>
  <c r="H6" i="3"/>
  <c r="I6" i="3"/>
  <c r="B6" i="3"/>
  <c r="C5" i="3"/>
  <c r="D5" i="3"/>
  <c r="E5" i="3"/>
  <c r="F5" i="3"/>
  <c r="G5" i="3"/>
  <c r="H5" i="3"/>
  <c r="I5" i="3"/>
  <c r="B5" i="3"/>
  <c r="C4" i="3"/>
  <c r="D4" i="3"/>
  <c r="E4" i="3"/>
  <c r="F4" i="3"/>
  <c r="G4" i="3"/>
  <c r="H4" i="3"/>
  <c r="I4" i="3"/>
  <c r="B4" i="3"/>
  <c r="K70" i="3"/>
  <c r="L70" i="3"/>
  <c r="M70" i="3"/>
  <c r="N70" i="3"/>
  <c r="J70" i="3"/>
  <c r="K69" i="3"/>
  <c r="J69" i="3"/>
  <c r="J68" i="3"/>
  <c r="K67" i="3"/>
  <c r="L67" i="3"/>
  <c r="M67" i="3"/>
  <c r="N67" i="3"/>
  <c r="J67" i="3"/>
  <c r="K66" i="3"/>
  <c r="J66" i="3"/>
  <c r="J65" i="3"/>
  <c r="K64" i="3"/>
  <c r="L64" i="3"/>
  <c r="M64" i="3"/>
  <c r="N64" i="3"/>
  <c r="J64" i="3"/>
  <c r="K62" i="3"/>
  <c r="L62" i="3" s="1"/>
  <c r="K63" i="3"/>
  <c r="J63" i="3"/>
  <c r="J62" i="3"/>
  <c r="K61" i="3"/>
  <c r="L61" i="3"/>
  <c r="M61" i="3"/>
  <c r="N61" i="3"/>
  <c r="J61" i="3"/>
  <c r="K59" i="3"/>
  <c r="L59" i="3" s="1"/>
  <c r="K60" i="3"/>
  <c r="J60" i="3"/>
  <c r="J59" i="3"/>
  <c r="K58" i="3"/>
  <c r="L58" i="3"/>
  <c r="M58" i="3"/>
  <c r="N58" i="3"/>
  <c r="J58" i="3"/>
  <c r="K57" i="3"/>
  <c r="L57" i="3"/>
  <c r="M57" i="3"/>
  <c r="N57" i="3"/>
  <c r="J57" i="3"/>
  <c r="K55" i="3"/>
  <c r="L55" i="3" s="1"/>
  <c r="K56" i="3"/>
  <c r="J56" i="3"/>
  <c r="J55" i="3"/>
  <c r="K53" i="3"/>
  <c r="L53" i="3"/>
  <c r="M53" i="3"/>
  <c r="N53" i="3"/>
  <c r="N54" i="3" s="1"/>
  <c r="J53" i="3"/>
  <c r="J54" i="3" s="1"/>
  <c r="K54" i="3"/>
  <c r="L54" i="3"/>
  <c r="M54" i="3"/>
  <c r="K51" i="3"/>
  <c r="L51" i="3" s="1"/>
  <c r="K52" i="3"/>
  <c r="J52" i="3"/>
  <c r="J51" i="3"/>
  <c r="J50" i="3"/>
  <c r="K50" i="3"/>
  <c r="L50" i="3"/>
  <c r="M50" i="3"/>
  <c r="N50" i="3"/>
  <c r="K49" i="3"/>
  <c r="L49" i="3"/>
  <c r="M49" i="3"/>
  <c r="N49" i="3"/>
  <c r="J49" i="3"/>
  <c r="K47" i="3"/>
  <c r="L47" i="3" s="1"/>
  <c r="K48" i="3"/>
  <c r="J48" i="3"/>
  <c r="J47" i="3"/>
  <c r="K46" i="3"/>
  <c r="K45" i="3"/>
  <c r="L45" i="3" s="1"/>
  <c r="L46" i="3" s="1"/>
  <c r="J46" i="3"/>
  <c r="J45" i="3"/>
  <c r="I70" i="3"/>
  <c r="H70" i="3"/>
  <c r="G70" i="3"/>
  <c r="F70" i="3"/>
  <c r="E70" i="3"/>
  <c r="D70" i="3"/>
  <c r="C70" i="3"/>
  <c r="B70" i="3"/>
  <c r="I69" i="3"/>
  <c r="H69" i="3"/>
  <c r="G69" i="3"/>
  <c r="F69" i="3"/>
  <c r="E69" i="3"/>
  <c r="D69" i="3"/>
  <c r="C69" i="3"/>
  <c r="B69" i="3"/>
  <c r="I67" i="3"/>
  <c r="H67" i="3"/>
  <c r="G67" i="3"/>
  <c r="F67" i="3"/>
  <c r="E67" i="3"/>
  <c r="D67" i="3"/>
  <c r="C67" i="3"/>
  <c r="B67" i="3"/>
  <c r="I66" i="3"/>
  <c r="H66" i="3"/>
  <c r="G66" i="3"/>
  <c r="F66" i="3"/>
  <c r="E66" i="3"/>
  <c r="D66" i="3"/>
  <c r="C66" i="3"/>
  <c r="B66" i="3"/>
  <c r="I64" i="3"/>
  <c r="H64" i="3"/>
  <c r="G64" i="3"/>
  <c r="F64" i="3"/>
  <c r="E64" i="3"/>
  <c r="D64" i="3"/>
  <c r="C64" i="3"/>
  <c r="B64" i="3"/>
  <c r="I63" i="3"/>
  <c r="H63" i="3"/>
  <c r="G63" i="3"/>
  <c r="F63" i="3"/>
  <c r="E63" i="3"/>
  <c r="D63" i="3"/>
  <c r="C63" i="3"/>
  <c r="B63" i="3"/>
  <c r="I61" i="3"/>
  <c r="H61" i="3"/>
  <c r="G61" i="3"/>
  <c r="F61" i="3"/>
  <c r="E61" i="3"/>
  <c r="D61" i="3"/>
  <c r="C61" i="3"/>
  <c r="B61" i="3"/>
  <c r="I60" i="3"/>
  <c r="H60" i="3"/>
  <c r="G60" i="3"/>
  <c r="F60" i="3"/>
  <c r="E60" i="3"/>
  <c r="D60" i="3"/>
  <c r="C60" i="3"/>
  <c r="B60" i="3"/>
  <c r="I58" i="3"/>
  <c r="H58" i="3"/>
  <c r="G58" i="3"/>
  <c r="F58" i="3"/>
  <c r="E58" i="3"/>
  <c r="D58" i="3"/>
  <c r="C58" i="3"/>
  <c r="B58" i="3"/>
  <c r="I56" i="3"/>
  <c r="H56" i="3"/>
  <c r="G56" i="3"/>
  <c r="F56" i="3"/>
  <c r="E56" i="3"/>
  <c r="D56" i="3"/>
  <c r="C56" i="3"/>
  <c r="B56" i="3"/>
  <c r="I54" i="3"/>
  <c r="H54" i="3"/>
  <c r="G54" i="3"/>
  <c r="F54" i="3"/>
  <c r="E54" i="3"/>
  <c r="D54" i="3"/>
  <c r="C54" i="3"/>
  <c r="B54" i="3"/>
  <c r="C52" i="3"/>
  <c r="D52" i="3"/>
  <c r="E52" i="3"/>
  <c r="F52" i="3"/>
  <c r="G52" i="3"/>
  <c r="H52" i="3"/>
  <c r="I52" i="3"/>
  <c r="B52" i="3"/>
  <c r="C50" i="3"/>
  <c r="D50" i="3"/>
  <c r="E50" i="3"/>
  <c r="F50" i="3"/>
  <c r="G50" i="3"/>
  <c r="H50" i="3"/>
  <c r="I50" i="3"/>
  <c r="B50" i="3"/>
  <c r="I48" i="3"/>
  <c r="C48" i="3"/>
  <c r="D48" i="3"/>
  <c r="E48" i="3"/>
  <c r="F48" i="3"/>
  <c r="G48" i="3"/>
  <c r="H48" i="3"/>
  <c r="B48" i="3"/>
  <c r="C59" i="3"/>
  <c r="D59" i="3"/>
  <c r="E59" i="3"/>
  <c r="F59" i="3"/>
  <c r="G59" i="3"/>
  <c r="H59" i="3"/>
  <c r="I59" i="3"/>
  <c r="B59" i="3"/>
  <c r="B55" i="3"/>
  <c r="B51" i="3"/>
  <c r="B47" i="3"/>
  <c r="C46" i="3"/>
  <c r="D46" i="3"/>
  <c r="E46" i="3"/>
  <c r="F46" i="3"/>
  <c r="G46" i="3"/>
  <c r="H46" i="3"/>
  <c r="I46" i="3"/>
  <c r="B46" i="3"/>
  <c r="C45" i="3"/>
  <c r="D45" i="3"/>
  <c r="E45" i="3"/>
  <c r="F45" i="3"/>
  <c r="G45" i="3"/>
  <c r="H45" i="3"/>
  <c r="I45" i="3"/>
  <c r="B45" i="3"/>
  <c r="J43" i="3"/>
  <c r="K43" i="3"/>
  <c r="L43" i="3"/>
  <c r="M43" i="3"/>
  <c r="N43" i="3"/>
  <c r="K41" i="3"/>
  <c r="L41" i="3" s="1"/>
  <c r="K42" i="3"/>
  <c r="J42" i="3"/>
  <c r="J41" i="3"/>
  <c r="J40" i="3"/>
  <c r="K40" i="3"/>
  <c r="L40" i="3"/>
  <c r="M40" i="3"/>
  <c r="N40" i="3"/>
  <c r="K38" i="3"/>
  <c r="L38" i="3"/>
  <c r="L39" i="3" s="1"/>
  <c r="J38" i="3"/>
  <c r="J39" i="3"/>
  <c r="K39" i="3"/>
  <c r="J37" i="3"/>
  <c r="K37" i="3"/>
  <c r="L37" i="3"/>
  <c r="M37" i="3"/>
  <c r="N37" i="3"/>
  <c r="J36" i="3"/>
  <c r="K35" i="3"/>
  <c r="J35" i="3"/>
  <c r="K32" i="3"/>
  <c r="L32" i="3" s="1"/>
  <c r="K33" i="3"/>
  <c r="K34" i="3"/>
  <c r="J34" i="3"/>
  <c r="J33" i="3"/>
  <c r="J32" i="3"/>
  <c r="J31" i="3"/>
  <c r="K31" i="3"/>
  <c r="L31" i="3"/>
  <c r="M31" i="3"/>
  <c r="N31" i="3"/>
  <c r="K30" i="3"/>
  <c r="L30" i="3"/>
  <c r="M30" i="3"/>
  <c r="N30" i="3"/>
  <c r="J30" i="3"/>
  <c r="K29" i="3"/>
  <c r="K28" i="3"/>
  <c r="L28" i="3"/>
  <c r="J29" i="3"/>
  <c r="J28" i="3"/>
  <c r="J27" i="3"/>
  <c r="K27" i="3"/>
  <c r="L27" i="3"/>
  <c r="M27" i="3"/>
  <c r="N27" i="3"/>
  <c r="K26" i="3"/>
  <c r="L26" i="3"/>
  <c r="M26" i="3"/>
  <c r="N26" i="3"/>
  <c r="J26" i="3"/>
  <c r="K24" i="3"/>
  <c r="L24" i="3" s="1"/>
  <c r="J24" i="3"/>
  <c r="J25" i="3" s="1"/>
  <c r="K25" i="3"/>
  <c r="K22" i="3"/>
  <c r="L22" i="3"/>
  <c r="M22" i="3"/>
  <c r="N22" i="3"/>
  <c r="J22" i="3"/>
  <c r="M23" i="3"/>
  <c r="N23" i="3"/>
  <c r="J23" i="3"/>
  <c r="K23" i="3"/>
  <c r="L23" i="3"/>
  <c r="M21" i="3"/>
  <c r="M20" i="3"/>
  <c r="J21" i="3"/>
  <c r="K20" i="3" s="1"/>
  <c r="J20" i="3"/>
  <c r="L19" i="3"/>
  <c r="L18" i="3"/>
  <c r="M18" i="3"/>
  <c r="K19" i="3"/>
  <c r="K18" i="3"/>
  <c r="J19" i="3"/>
  <c r="J18" i="3"/>
  <c r="H207" i="1"/>
  <c r="G207" i="1"/>
  <c r="F207" i="1"/>
  <c r="E207" i="1"/>
  <c r="D207" i="1"/>
  <c r="H206" i="1"/>
  <c r="G206" i="1"/>
  <c r="F206" i="1"/>
  <c r="E206" i="1"/>
  <c r="D206" i="1"/>
  <c r="H205" i="1"/>
  <c r="G205" i="1"/>
  <c r="F205" i="1"/>
  <c r="H204" i="1"/>
  <c r="G204" i="1"/>
  <c r="F204" i="1"/>
  <c r="H203" i="1"/>
  <c r="G203" i="1"/>
  <c r="F203" i="1"/>
  <c r="H202" i="1"/>
  <c r="G202" i="1"/>
  <c r="F202" i="1"/>
  <c r="H201" i="1"/>
  <c r="G201" i="1"/>
  <c r="F201" i="1"/>
  <c r="E201" i="1"/>
  <c r="D201"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E194" i="1"/>
  <c r="D194" i="1"/>
  <c r="H193" i="1"/>
  <c r="G193" i="1"/>
  <c r="F193" i="1"/>
  <c r="E193" i="1"/>
  <c r="D193" i="1"/>
  <c r="H192" i="1"/>
  <c r="G192" i="1"/>
  <c r="F192" i="1"/>
  <c r="E192" i="1"/>
  <c r="D192" i="1"/>
  <c r="H191" i="1"/>
  <c r="G191" i="1"/>
  <c r="F191" i="1"/>
  <c r="E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G167" i="1"/>
  <c r="F167" i="1"/>
  <c r="E167" i="1"/>
  <c r="D167" i="1"/>
  <c r="C167" i="1"/>
  <c r="B167" i="1"/>
  <c r="B126" i="1"/>
  <c r="B125" i="1"/>
  <c r="B124" i="1"/>
  <c r="B118" i="1"/>
  <c r="B117" i="1"/>
  <c r="B116" i="1"/>
  <c r="L16" i="3" l="1"/>
  <c r="L15" i="3"/>
  <c r="M14" i="3" s="1"/>
  <c r="L12" i="3"/>
  <c r="L13" i="3"/>
  <c r="M11" i="3"/>
  <c r="L9" i="3"/>
  <c r="M8" i="3"/>
  <c r="L6" i="3"/>
  <c r="M5" i="3" s="1"/>
  <c r="K68" i="3"/>
  <c r="L68" i="3" s="1"/>
  <c r="K65" i="3"/>
  <c r="L65" i="3" s="1"/>
  <c r="L63" i="3"/>
  <c r="M62" i="3"/>
  <c r="L60" i="3"/>
  <c r="M59" i="3" s="1"/>
  <c r="L56" i="3"/>
  <c r="M55" i="3" s="1"/>
  <c r="L52" i="3"/>
  <c r="M51" i="3"/>
  <c r="L48" i="3"/>
  <c r="M47" i="3"/>
  <c r="M45" i="3"/>
  <c r="L42" i="3"/>
  <c r="M41" i="3" s="1"/>
  <c r="M38" i="3"/>
  <c r="K36" i="3"/>
  <c r="L35" i="3" s="1"/>
  <c r="L34" i="3"/>
  <c r="L33" i="3"/>
  <c r="M32" i="3"/>
  <c r="L29" i="3"/>
  <c r="M28" i="3" s="1"/>
  <c r="L25" i="3"/>
  <c r="M24" i="3"/>
  <c r="N20" i="3"/>
  <c r="N21" i="3" s="1"/>
  <c r="K21" i="3"/>
  <c r="L20" i="3" s="1"/>
  <c r="L21" i="3" s="1"/>
  <c r="M19" i="3"/>
  <c r="N18" i="3" s="1"/>
  <c r="N19" i="3" s="1"/>
  <c r="G100" i="1"/>
  <c r="F100" i="1"/>
  <c r="E100" i="1"/>
  <c r="D100" i="1"/>
  <c r="C100" i="1"/>
  <c r="B100" i="1"/>
  <c r="M16" i="3" l="1"/>
  <c r="M15" i="3"/>
  <c r="N14" i="3" s="1"/>
  <c r="M13" i="3"/>
  <c r="M12" i="3"/>
  <c r="N11" i="3" s="1"/>
  <c r="M9" i="3"/>
  <c r="N8" i="3"/>
  <c r="N9" i="3" s="1"/>
  <c r="M6" i="3"/>
  <c r="N5" i="3" s="1"/>
  <c r="N6" i="3" s="1"/>
  <c r="L69" i="3"/>
  <c r="M68" i="3" s="1"/>
  <c r="L66" i="3"/>
  <c r="M65" i="3" s="1"/>
  <c r="M63" i="3"/>
  <c r="N62" i="3" s="1"/>
  <c r="N63" i="3" s="1"/>
  <c r="M60" i="3"/>
  <c r="N59" i="3" s="1"/>
  <c r="N60" i="3" s="1"/>
  <c r="M56" i="3"/>
  <c r="N55" i="3" s="1"/>
  <c r="N56" i="3" s="1"/>
  <c r="M52" i="3"/>
  <c r="N51" i="3" s="1"/>
  <c r="N52" i="3" s="1"/>
  <c r="M48" i="3"/>
  <c r="N47" i="3" s="1"/>
  <c r="N48" i="3" s="1"/>
  <c r="M46" i="3"/>
  <c r="N45" i="3" s="1"/>
  <c r="N46" i="3" s="1"/>
  <c r="M42" i="3"/>
  <c r="N41" i="3" s="1"/>
  <c r="N42" i="3" s="1"/>
  <c r="M39" i="3"/>
  <c r="N38" i="3" s="1"/>
  <c r="N39" i="3" s="1"/>
  <c r="L36" i="3"/>
  <c r="M35" i="3"/>
  <c r="M36" i="3" s="1"/>
  <c r="N35" i="3" s="1"/>
  <c r="N36" i="3" s="1"/>
  <c r="M34" i="3"/>
  <c r="M33" i="3"/>
  <c r="N32" i="3" s="1"/>
  <c r="M29" i="3"/>
  <c r="N28" i="3" s="1"/>
  <c r="N29" i="3" s="1"/>
  <c r="M25" i="3"/>
  <c r="N24" i="3" s="1"/>
  <c r="N25" i="3" s="1"/>
  <c r="A17" i="3"/>
  <c r="A44" i="3"/>
  <c r="H41" i="3"/>
  <c r="I42" i="3" s="1"/>
  <c r="G41" i="3"/>
  <c r="F41" i="3"/>
  <c r="E41" i="3"/>
  <c r="D41" i="3"/>
  <c r="C41" i="3"/>
  <c r="B41" i="3"/>
  <c r="I41" i="3"/>
  <c r="I35" i="3"/>
  <c r="H35" i="3"/>
  <c r="G35" i="3"/>
  <c r="F35" i="3"/>
  <c r="E35" i="3"/>
  <c r="D35" i="3"/>
  <c r="C35" i="3"/>
  <c r="B35" i="3"/>
  <c r="H38" i="3"/>
  <c r="I39" i="3" s="1"/>
  <c r="G38" i="3"/>
  <c r="H39" i="3" s="1"/>
  <c r="F38" i="3"/>
  <c r="G39" i="3" s="1"/>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B23" i="3" s="1"/>
  <c r="C20" i="3"/>
  <c r="D20" i="3"/>
  <c r="E20" i="3"/>
  <c r="F20" i="3"/>
  <c r="G20" i="3"/>
  <c r="H20" i="3"/>
  <c r="I20" i="3"/>
  <c r="I21" i="3" s="1"/>
  <c r="I23" i="3" s="1"/>
  <c r="J1" i="3"/>
  <c r="K1" i="3" s="1"/>
  <c r="L1" i="3" s="1"/>
  <c r="M1" i="3" s="1"/>
  <c r="N1" i="3" s="1"/>
  <c r="H1" i="3"/>
  <c r="G1" i="3" s="1"/>
  <c r="F1" i="3" s="1"/>
  <c r="E1" i="3" s="1"/>
  <c r="D1" i="3" s="1"/>
  <c r="C1" i="3" s="1"/>
  <c r="B1" i="3" s="1"/>
  <c r="N16" i="3" l="1"/>
  <c r="N15" i="3"/>
  <c r="N13" i="3"/>
  <c r="N12" i="3"/>
  <c r="M69" i="3"/>
  <c r="N68" i="3" s="1"/>
  <c r="N69" i="3" s="1"/>
  <c r="M66" i="3"/>
  <c r="N65" i="3" s="1"/>
  <c r="N66" i="3" s="1"/>
  <c r="N34" i="3"/>
  <c r="N33" i="3"/>
  <c r="B31" i="3"/>
  <c r="H21" i="3"/>
  <c r="C21" i="3"/>
  <c r="C23" i="3" s="1"/>
  <c r="E21" i="3"/>
  <c r="E23" i="3" s="1"/>
  <c r="H25" i="3"/>
  <c r="H27" i="3" s="1"/>
  <c r="H29" i="3"/>
  <c r="H31" i="3" s="1"/>
  <c r="H23" i="3"/>
  <c r="G36" i="3"/>
  <c r="G42" i="3"/>
  <c r="H42" i="3"/>
  <c r="D32" i="3"/>
  <c r="E36" i="3"/>
  <c r="E42" i="3"/>
  <c r="I25" i="3"/>
  <c r="I27" i="3" s="1"/>
  <c r="I29" i="3"/>
  <c r="I31" i="3" s="1"/>
  <c r="F39" i="3"/>
  <c r="F42" i="3"/>
  <c r="C25" i="3"/>
  <c r="C27" i="3" s="1"/>
  <c r="D29" i="3"/>
  <c r="D31" i="3" s="1"/>
  <c r="E25" i="3"/>
  <c r="E27" i="3" s="1"/>
  <c r="I32" i="3"/>
  <c r="F29" i="3"/>
  <c r="F31" i="3" s="1"/>
  <c r="B32" i="3"/>
  <c r="B33" i="3" s="1"/>
  <c r="C29" i="3"/>
  <c r="C31" i="3" s="1"/>
  <c r="D25" i="3"/>
  <c r="D27" i="3" s="1"/>
  <c r="G21" i="3"/>
  <c r="G23" i="3" s="1"/>
  <c r="E29" i="3"/>
  <c r="E31" i="3" s="1"/>
  <c r="F25" i="3"/>
  <c r="F27" i="3" s="1"/>
  <c r="D21" i="3"/>
  <c r="D23" i="3" s="1"/>
  <c r="G25" i="3"/>
  <c r="G27" i="3" s="1"/>
  <c r="G29" i="3"/>
  <c r="G31" i="3" s="1"/>
  <c r="F21" i="3"/>
  <c r="F23" i="3" s="1"/>
  <c r="E32" i="3"/>
  <c r="F36" i="3"/>
  <c r="F32" i="3"/>
  <c r="C32" i="3"/>
  <c r="D36" i="3"/>
  <c r="D39" i="3"/>
  <c r="D42" i="3"/>
  <c r="E39" i="3"/>
  <c r="H32" i="3"/>
  <c r="I36" i="3"/>
  <c r="H36" i="3"/>
  <c r="B36" i="3"/>
  <c r="B39" i="3"/>
  <c r="B42" i="3"/>
  <c r="G32" i="3"/>
  <c r="C36" i="3"/>
  <c r="C39" i="3"/>
  <c r="C42"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I168" i="1" s="1"/>
  <c r="I169" i="1" s="1"/>
  <c r="H165" i="1"/>
  <c r="H167" i="1" s="1"/>
  <c r="H168" i="1" s="1"/>
  <c r="H169" i="1" s="1"/>
  <c r="G165" i="1"/>
  <c r="F165" i="1"/>
  <c r="E165" i="1"/>
  <c r="D165" i="1"/>
  <c r="C165" i="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G33" i="3" l="1"/>
  <c r="C33" i="3"/>
  <c r="D33" i="3"/>
  <c r="B168" i="1"/>
  <c r="B169" i="1" s="1"/>
  <c r="F33" i="3"/>
  <c r="H33" i="3"/>
  <c r="E33" i="3"/>
  <c r="I33"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18" i="3" s="1"/>
  <c r="H34" i="3" s="1"/>
  <c r="G111" i="1"/>
  <c r="G18" i="3" s="1"/>
  <c r="F111" i="1"/>
  <c r="F18" i="3" s="1"/>
  <c r="F34" i="3" s="1"/>
  <c r="E111" i="1"/>
  <c r="E18" i="3" s="1"/>
  <c r="D111" i="1"/>
  <c r="D18" i="3" s="1"/>
  <c r="C111" i="1"/>
  <c r="C18" i="3" s="1"/>
  <c r="C34" i="3" s="1"/>
  <c r="B111" i="1"/>
  <c r="B18" i="3" s="1"/>
  <c r="I111" i="1"/>
  <c r="I18" i="3" s="1"/>
  <c r="I143" i="1"/>
  <c r="I146" i="1" s="1"/>
  <c r="H143" i="1"/>
  <c r="H146" i="1" s="1"/>
  <c r="G143" i="1"/>
  <c r="G146" i="1" s="1"/>
  <c r="F143" i="1"/>
  <c r="F146" i="1" s="1"/>
  <c r="E143" i="1"/>
  <c r="E146" i="1" s="1"/>
  <c r="D143" i="1"/>
  <c r="D146" i="1" s="1"/>
  <c r="C143" i="1"/>
  <c r="C146" i="1" s="1"/>
  <c r="B143" i="1"/>
  <c r="B146" i="1" s="1"/>
  <c r="F43" i="3" l="1"/>
  <c r="F19" i="3"/>
  <c r="F40" i="3"/>
  <c r="F37" i="3"/>
  <c r="G40" i="3"/>
  <c r="G19" i="3"/>
  <c r="G43" i="3"/>
  <c r="G37" i="3"/>
  <c r="I19" i="3"/>
  <c r="I43" i="3"/>
  <c r="I40" i="3"/>
  <c r="I34" i="3"/>
  <c r="I37" i="3"/>
  <c r="E19" i="3"/>
  <c r="E43" i="3"/>
  <c r="E40" i="3"/>
  <c r="E37" i="3"/>
  <c r="B19" i="3"/>
  <c r="B40" i="3"/>
  <c r="B37" i="3"/>
  <c r="B34" i="3"/>
  <c r="B43" i="3"/>
  <c r="G34" i="3"/>
  <c r="D19" i="3"/>
  <c r="D43" i="3"/>
  <c r="D37" i="3"/>
  <c r="D34" i="3"/>
  <c r="D40" i="3"/>
  <c r="E34" i="3"/>
  <c r="H43" i="3"/>
  <c r="H19" i="3"/>
  <c r="H40" i="3"/>
  <c r="H37" i="3"/>
  <c r="C19" i="3"/>
  <c r="C40" i="3"/>
  <c r="C43" i="3"/>
  <c r="C37" i="3"/>
  <c r="H128" i="1"/>
  <c r="H135" i="1" s="1"/>
  <c r="H136" i="1" s="1"/>
  <c r="C128" i="1"/>
  <c r="I128" i="1"/>
  <c r="E128" i="1"/>
  <c r="F128" i="1"/>
  <c r="D128" i="1"/>
  <c r="B128" i="1"/>
  <c r="B135" i="1" s="1"/>
  <c r="G128" i="1"/>
  <c r="E135" i="1" l="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C10" i="1" s="1"/>
  <c r="B4" i="1"/>
  <c r="B10" i="1" s="1"/>
  <c r="I4" i="1"/>
  <c r="D10" i="1" l="1"/>
  <c r="I10" i="1"/>
  <c r="G59" i="1"/>
  <c r="C59" i="1"/>
  <c r="C60" i="1" s="1"/>
  <c r="D59" i="1"/>
  <c r="D60" i="1" s="1"/>
  <c r="E59" i="1"/>
  <c r="E60" i="1" s="1"/>
  <c r="F59" i="1"/>
  <c r="F60" i="1" s="1"/>
  <c r="H59" i="1"/>
  <c r="H60" i="1" s="1"/>
  <c r="E10" i="1"/>
  <c r="E12" i="1" s="1"/>
  <c r="E20" i="1" s="1"/>
  <c r="F12" i="1"/>
  <c r="F20" i="1" s="1"/>
  <c r="F147" i="1"/>
  <c r="H12" i="1"/>
  <c r="H20" i="1" s="1"/>
  <c r="H147" i="1"/>
  <c r="I12" i="1"/>
  <c r="I20" i="1" s="1"/>
  <c r="I147" i="1"/>
  <c r="B12" i="1"/>
  <c r="B20" i="1" s="1"/>
  <c r="B147" i="1"/>
  <c r="C12" i="1"/>
  <c r="C20" i="1" s="1"/>
  <c r="C147" i="1"/>
  <c r="D12" i="1"/>
  <c r="D20" i="1" s="1"/>
  <c r="D147" i="1"/>
  <c r="E98" i="1"/>
  <c r="D98" i="1"/>
  <c r="C98" i="1"/>
  <c r="B98" i="1"/>
  <c r="F98" i="1"/>
  <c r="G98" i="1"/>
  <c r="B60" i="1"/>
  <c r="G10" i="1"/>
  <c r="I59" i="1"/>
  <c r="I60" i="1" s="1"/>
  <c r="G60" i="1"/>
  <c r="E147" i="1" l="1"/>
  <c r="H64" i="1"/>
  <c r="H76" i="1" s="1"/>
  <c r="H98" i="1" s="1"/>
  <c r="H100" i="1" s="1"/>
  <c r="H101" i="1" s="1"/>
  <c r="I64" i="1"/>
  <c r="I76" i="1" s="1"/>
  <c r="I98" i="1" s="1"/>
  <c r="G12" i="1"/>
  <c r="G20" i="1" s="1"/>
  <c r="G147" i="1"/>
  <c r="I99" i="1" l="1"/>
  <c r="I100" i="1" s="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<sst xmlns="http://schemas.openxmlformats.org/spreadsheetml/2006/main" count="312" uniqueCount="156">
  <si>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</si>
  <si>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</si>
  <si>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</si>
  <si>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</si>
  <si>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</si>
  <si>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</si>
  <si>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</si>
  <si>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</si>
  <si>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</si>
  <si>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</si>
  <si>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</si>
  <si>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</si>
  <si>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</si>
  <si>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</si>
  <si>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</si>
  <si>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</si>
  <si>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</si>
  <si>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</si>
  <si>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</si>
  <si>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</si>
  <si>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</si>
  <si>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</si>
  <si>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</si>
  <si>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</si>
  <si>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</si>
  <si>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</si>
  <si>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</si>
  <si>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</si>
  <si>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</si>
  <si>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</si>
  <si>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</si>
  <si>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</si>
  <si>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</si>
  <si>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</si>
  <si>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</si>
  <si>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</si>
  <si>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</si>
  <si>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</si>
  <si>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</si>
  <si>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</si>
  <si>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</si>
  <si>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</si>
  <si>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</si>
  <si>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</si>
  <si>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</si>
  <si>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</si>
  <si>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</si>
  <si>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</si>
  <si>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</si>
  <si>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</si>
  <si>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</si>
  <si>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</si>
  <si>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</si>
  <si>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</si>
  <si>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</si>
  <si>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</si>
  <si>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</si>
  <si>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</si>
  <si>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</si>
  <si>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</si>
  <si>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</si>
  <si>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</si>
  <si>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</si>
  <si>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</si>
  <si>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</si>
  <si>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</si>
  <si>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</si>
  <si>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</si>
  <si>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</si>
  <si>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</si>
  <si>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</si>
  <si>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</si>
  <si>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</si>
  <si>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</si>
  <si>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</si>
  <si>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</si>
  <si>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</si>
  <si>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</si>
  <si>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</si>
  <si>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</si>
  <si>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</si>
  <si>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</si>
  <si>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</si>
  <si>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</si>
  <si>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</si>
  <si>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</si>
  <si>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</si>
  <si>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</si>
  <si>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</si>
  <si>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</si>
  <si>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</si>
  <si>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</si>
  <si>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</si>
  <si>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</si>
  <si>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</si>
  <si>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</si>
  <si>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</si>
  <si>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</si>
  <si>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</si>
  <si>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</si>
  <si>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</si>
  <si>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</si>
  <si>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</si>
  <si>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</si>
  <si>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</si>
  <si>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</si>
  <si>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</si>
  <si>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</si>
  <si>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</si>
  <si>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</si>
  <si>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</si>
  <si>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</si>
  <si>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</si>
  <si>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</si>
  <si>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</si>
  <si>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</si>
  <si>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</si>
  <si>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</si>
  <si>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</si>
  <si>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</si>
  <si>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</si>
  <si>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</si>
  <si>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</si>
  <si>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</si>
  <si>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</si>
  <si>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</si>
  <si>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</si>
  <si>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</si>
  <si>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</si>
  <si>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</si>
  <si>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</si>
  <si>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</si>
  <si>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</si>
  <si>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</si>
  <si>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</si>
  <si>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</si>
  <si>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</si>
  <si>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</si>
  <si>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</si>
  <si>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</si>
  <si>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</si>
  <si>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</si>
  <si>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 xml:space="preserve">Disposals of property, plant and equipment </t>
  </si>
  <si>
    <t>Payments on capital lease obligations</t>
  </si>
  <si>
    <t>Excess tax benefits from share-based payment arrangements</t>
  </si>
  <si>
    <r>
      <t xml:space="preserve">Europe, Middle East &amp; Africa </t>
    </r>
    <r>
      <rPr>
        <sz val="11"/>
        <color rgb="FFFF0000"/>
        <rFont val="Calibri (Body)"/>
      </rPr>
      <t>(Europe only for 2015)</t>
    </r>
  </si>
  <si>
    <r>
      <t xml:space="preserve">Asia Pacific &amp; Latin America </t>
    </r>
    <r>
      <rPr>
        <sz val="11"/>
        <color rgb="FFFF0000"/>
        <rFont val="Calibri (Body)"/>
      </rPr>
      <t>(Japan &amp; Emerging Markets for 2015)</t>
    </r>
  </si>
  <si>
    <t>N/A</t>
  </si>
  <si>
    <r>
      <t xml:space="preserve">Europe, Middle East &amp; Africa </t>
    </r>
    <r>
      <rPr>
        <sz val="11"/>
        <color rgb="FFFF0000"/>
        <rFont val="Calibri (Body)"/>
      </rPr>
      <t>(Europe only for 2015 &amp; 2016)</t>
    </r>
  </si>
  <si>
    <r>
      <t xml:space="preserve">Asia Pacific &amp; Latin America </t>
    </r>
    <r>
      <rPr>
        <sz val="11"/>
        <color rgb="FFFF0000"/>
        <rFont val="Calibri (Body)"/>
      </rPr>
      <t>(Japan &amp; Emerging Markets for 2015 &amp; 2016)</t>
    </r>
  </si>
  <si>
    <r>
      <t xml:space="preserve">Europe, Middle East &amp; Africa </t>
    </r>
    <r>
      <rPr>
        <b/>
        <i/>
        <sz val="10"/>
        <color rgb="FFFF0000"/>
        <rFont val="Calibri (Body)"/>
      </rPr>
      <t xml:space="preserve">(Europe only for 2014 to 2015 AND 2015 to 2016) </t>
    </r>
  </si>
  <si>
    <r>
      <t xml:space="preserve">Asia Pacific &amp; Latin America </t>
    </r>
    <r>
      <rPr>
        <b/>
        <i/>
        <sz val="10"/>
        <color rgb="FFFF0000"/>
        <rFont val="Calibri (Body)"/>
      </rPr>
      <t>(Japan &amp; Emerging Markets for 2014 to 2015 AND 2015 to 2016)</t>
    </r>
  </si>
  <si>
    <t>Should be the addition of Footwear, Apparel and Equipment</t>
  </si>
  <si>
    <t>Follow the below feedback for the other segments as well</t>
  </si>
  <si>
    <t>Should be the addition of North America+ Europe + China + Asia Pacific &amp; Latin America + Global brands + Converse</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</si>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</sst>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FF0000"/>
      <name val="Calibri (Body)"/>
    </font>
    <font>
      <b/>
      <i/>
      <sz val="10"/>
      <color rgb="FFFF0000"/>
      <name val="Calibri (Body)"/>
    </font>
    <font>
      <b/>
      <sz val="14"/>
      <color theme="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0" fillId="0" borderId="0" xfId="1" applyNumberFormat="1" applyFont="1" applyAlignment="1">
      <alignment horizontal="right"/>
    </xf>
    <xf numFmtId="165" fontId="0" fillId="0" borderId="0" xfId="1" applyNumberFormat="1" applyFont="1" applyFill="1"/>
    <xf numFmtId="165" fontId="1" fillId="0" borderId="0" xfId="1" applyNumberFormat="1" applyFont="1"/>
    <xf numFmtId="166" fontId="11" fillId="0" borderId="0" xfId="2" applyNumberFormat="1" applyFont="1" applyFill="1"/>
    <xf numFmtId="164" fontId="0" fillId="0" borderId="0" xfId="0" applyNumberFormat="1"/>
    <xf numFmtId="165" fontId="0" fillId="0" borderId="0" xfId="0" applyNumberFormat="1"/>
    <xf numFmtId="166" fontId="0" fillId="0" borderId="0" xfId="0" applyNumberFormat="1"/>
    <xf numFmtId="165" fontId="2" fillId="7" borderId="2" xfId="1" applyNumberFormat="1" applyFont="1" applyFill="1" applyBorder="1"/>
    <xf numFmtId="165" fontId="2" fillId="7" borderId="0" xfId="1" applyNumberFormat="1" applyFont="1" applyFill="1"/>
    <xf numFmtId="0" fontId="16" fillId="2" borderId="0" xfId="0" applyFont="1" applyFill="1" applyAlignment="1">
      <alignment horizont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77734375" defaultRowHeight="14.4"/>
  <cols>
    <col min="1" max="1" width="176.109375" style="19" customWidth="1"/>
  </cols>
  <sheetData>
    <row r="1" spans="1:1" ht="23.4">
      <c r="A1" s="18" t="s">
        <v>21</v>
      </c>
    </row>
    <row r="2" spans="1:1">
      <c r="A2" s="38" t="s">
        <v>138</v>
      </c>
    </row>
    <row r="3" spans="1:1">
      <c r="A3" s="20" t="s">
        <v>139</v>
      </c>
    </row>
    <row r="4" spans="1:1">
      <c r="A4" s="38" t="s">
        <v>20</v>
      </c>
    </row>
    <row r="5" spans="1:1">
      <c r="A5" s="19" t="s">
        <v>140</v>
      </c>
    </row>
    <row r="6" spans="1:1">
      <c r="A6" s="38"/>
    </row>
    <row r="7" spans="1:1">
      <c r="A7" s="38"/>
    </row>
    <row r="10" spans="1:1">
      <c r="A10" s="20"/>
    </row>
    <row r="11" spans="1:1">
      <c r="A11" s="20"/>
    </row>
    <row r="12" spans="1:1">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38" activePane="bottomLeft" state="frozen"/>
      <selection pane="bottomLeft" activeCell="I138" sqref="I138"/>
    </sheetView>
  </sheetViews>
  <sheetFormatPr defaultColWidth="8.77734375" defaultRowHeight="14.4"/>
  <cols>
    <col min="1" max="1" width="78.109375" customWidth="1"/>
    <col min="2" max="7" width="9" bestFit="1" customWidth="1"/>
    <col min="8" max="8" width="10.44140625" bestFit="1" customWidth="1"/>
    <col min="9" max="9" width="10.6640625" bestFit="1" customWidth="1"/>
  </cols>
  <sheetData>
    <row r="1" spans="1:9"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28</v>
      </c>
      <c r="B2" s="3">
        <v>30601</v>
      </c>
      <c r="C2" s="3">
        <v>32376</v>
      </c>
      <c r="D2" s="3">
        <v>34350</v>
      </c>
      <c r="E2" s="3">
        <v>36397</v>
      </c>
      <c r="F2" s="3">
        <v>39117</v>
      </c>
      <c r="G2" s="3">
        <v>37403</v>
      </c>
      <c r="H2" s="3">
        <v>44538</v>
      </c>
      <c r="I2" s="3">
        <v>46710</v>
      </c>
    </row>
    <row r="3" spans="1:9">
      <c r="A3" s="23" t="s">
        <v>29</v>
      </c>
      <c r="B3" s="24">
        <v>16534</v>
      </c>
      <c r="C3" s="24">
        <v>17405</v>
      </c>
      <c r="D3" s="24">
        <v>19038</v>
      </c>
      <c r="E3" s="24">
        <v>20441</v>
      </c>
      <c r="F3" s="24">
        <v>21643</v>
      </c>
      <c r="G3" s="24">
        <v>21162</v>
      </c>
      <c r="H3" s="24">
        <v>24576</v>
      </c>
      <c r="I3" s="24">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22</v>
      </c>
      <c r="B5" s="3">
        <v>3213</v>
      </c>
      <c r="C5" s="3">
        <v>3278</v>
      </c>
      <c r="D5" s="3">
        <v>3341</v>
      </c>
      <c r="E5" s="3">
        <v>3577</v>
      </c>
      <c r="F5" s="3">
        <v>3753</v>
      </c>
      <c r="G5" s="3">
        <v>3592</v>
      </c>
      <c r="H5" s="3">
        <v>3114</v>
      </c>
      <c r="I5" s="3">
        <v>3850</v>
      </c>
    </row>
    <row r="6" spans="1:9">
      <c r="A6" s="11" t="s">
        <v>23</v>
      </c>
      <c r="B6" s="3">
        <v>6679</v>
      </c>
      <c r="C6" s="3">
        <v>7191</v>
      </c>
      <c r="D6" s="3">
        <v>7222</v>
      </c>
      <c r="E6" s="3">
        <v>7934</v>
      </c>
      <c r="F6" s="3">
        <v>8949</v>
      </c>
      <c r="G6" s="3">
        <v>9534</v>
      </c>
      <c r="H6" s="3">
        <v>9911</v>
      </c>
      <c r="I6" s="3">
        <v>10954</v>
      </c>
    </row>
    <row r="7" spans="1:9">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c r="A8" s="2" t="s">
        <v>25</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27</v>
      </c>
      <c r="B11" s="3">
        <v>932</v>
      </c>
      <c r="C11" s="3">
        <v>863</v>
      </c>
      <c r="D11" s="3">
        <v>646</v>
      </c>
      <c r="E11" s="3">
        <v>2392</v>
      </c>
      <c r="F11" s="3">
        <v>772</v>
      </c>
      <c r="G11" s="3">
        <v>348</v>
      </c>
      <c r="H11" s="3">
        <v>934</v>
      </c>
      <c r="I11" s="3">
        <v>605</v>
      </c>
    </row>
    <row r="12" spans="1:9" ht="15" thickBot="1">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s="8">
        <v>1724</v>
      </c>
      <c r="C17" s="8">
        <v>1698</v>
      </c>
      <c r="D17" s="8">
        <v>1658</v>
      </c>
      <c r="E17" s="8">
        <v>1624</v>
      </c>
      <c r="F17" s="8">
        <v>1580</v>
      </c>
      <c r="G17" s="8">
        <v>1558</v>
      </c>
      <c r="H17" s="8">
        <v>1573</v>
      </c>
      <c r="I17" s="8">
        <v>1578.8</v>
      </c>
    </row>
    <row r="18" spans="1:9">
      <c r="A18" s="2" t="s">
        <v>7</v>
      </c>
      <c r="B18" s="8">
        <v>1769</v>
      </c>
      <c r="C18" s="8">
        <v>1743</v>
      </c>
      <c r="D18" s="8">
        <v>1692</v>
      </c>
      <c r="E18" s="8">
        <v>1659</v>
      </c>
      <c r="F18" s="8">
        <v>1618</v>
      </c>
      <c r="G18" s="8">
        <v>1591</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31</v>
      </c>
    </row>
    <row r="24" spans="1:9">
      <c r="A24" s="10" t="s">
        <v>32</v>
      </c>
      <c r="B24" s="3"/>
      <c r="C24" s="3"/>
      <c r="D24" s="3"/>
      <c r="E24" s="3"/>
      <c r="F24" s="3"/>
      <c r="G24" s="3"/>
      <c r="H24" s="3"/>
      <c r="I24" s="3"/>
    </row>
    <row r="25" spans="1:9">
      <c r="A25" s="11" t="s">
        <v>33</v>
      </c>
      <c r="B25" s="3">
        <v>3852</v>
      </c>
      <c r="C25" s="3">
        <v>3138</v>
      </c>
      <c r="D25" s="3">
        <v>3808</v>
      </c>
      <c r="E25" s="3">
        <v>4249</v>
      </c>
      <c r="F25" s="3">
        <v>4466</v>
      </c>
      <c r="G25" s="3">
        <v>8348</v>
      </c>
      <c r="H25" s="3">
        <v>9889</v>
      </c>
      <c r="I25" s="3">
        <v>8574</v>
      </c>
    </row>
    <row r="26" spans="1:9">
      <c r="A26" s="11" t="s">
        <v>34</v>
      </c>
      <c r="B26" s="3">
        <v>2072</v>
      </c>
      <c r="C26" s="3">
        <v>2319</v>
      </c>
      <c r="D26" s="3">
        <v>2371</v>
      </c>
      <c r="E26" s="3">
        <v>996</v>
      </c>
      <c r="F26" s="3">
        <v>197</v>
      </c>
      <c r="G26" s="3">
        <v>439</v>
      </c>
      <c r="H26" s="3">
        <v>3587</v>
      </c>
      <c r="I26" s="3">
        <v>4423</v>
      </c>
    </row>
    <row r="27" spans="1:9">
      <c r="A27" s="11" t="s">
        <v>35</v>
      </c>
      <c r="B27" s="3">
        <v>3358</v>
      </c>
      <c r="C27" s="3">
        <v>3241</v>
      </c>
      <c r="D27" s="3">
        <v>3677</v>
      </c>
      <c r="E27" s="3">
        <v>3498</v>
      </c>
      <c r="F27" s="3">
        <v>4272</v>
      </c>
      <c r="G27" s="3">
        <v>2749</v>
      </c>
      <c r="H27" s="3">
        <v>4463</v>
      </c>
      <c r="I27" s="3">
        <v>4667</v>
      </c>
    </row>
    <row r="28" spans="1:9">
      <c r="A28" s="11" t="s">
        <v>36</v>
      </c>
      <c r="B28" s="3">
        <v>4337</v>
      </c>
      <c r="C28" s="3">
        <v>4838</v>
      </c>
      <c r="D28" s="3">
        <v>5055</v>
      </c>
      <c r="E28" s="3">
        <v>5261</v>
      </c>
      <c r="F28" s="3">
        <v>5622</v>
      </c>
      <c r="G28" s="3">
        <v>7367</v>
      </c>
      <c r="H28" s="3">
        <v>6854</v>
      </c>
      <c r="I28" s="3">
        <v>8420</v>
      </c>
    </row>
    <row r="29" spans="1:9">
      <c r="A29" s="11" t="s">
        <v>37</v>
      </c>
      <c r="B29" s="3">
        <v>1968</v>
      </c>
      <c r="C29" s="3">
        <v>1489</v>
      </c>
      <c r="D29" s="3">
        <v>1150</v>
      </c>
      <c r="E29" s="3">
        <v>1130</v>
      </c>
      <c r="F29" s="3">
        <v>1968</v>
      </c>
      <c r="G29" s="3">
        <v>1653</v>
      </c>
      <c r="H29" s="3">
        <v>1498</v>
      </c>
      <c r="I29" s="3">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38</v>
      </c>
      <c r="B31" s="3">
        <v>3011</v>
      </c>
      <c r="C31" s="3">
        <v>3520</v>
      </c>
      <c r="D31" s="3">
        <v>3989</v>
      </c>
      <c r="E31" s="3">
        <v>4454</v>
      </c>
      <c r="F31" s="3">
        <v>4744</v>
      </c>
      <c r="G31" s="3">
        <v>4866</v>
      </c>
      <c r="H31" s="3">
        <v>4904</v>
      </c>
      <c r="I31" s="3">
        <v>4791</v>
      </c>
    </row>
    <row r="32" spans="1:9">
      <c r="A32" s="2" t="s">
        <v>39</v>
      </c>
      <c r="B32" s="3">
        <v>0</v>
      </c>
      <c r="C32" s="3">
        <v>0</v>
      </c>
      <c r="D32" s="3">
        <v>0</v>
      </c>
      <c r="E32" s="3">
        <v>0</v>
      </c>
      <c r="F32" s="3">
        <v>0</v>
      </c>
      <c r="G32" s="3">
        <v>3097</v>
      </c>
      <c r="H32" s="3">
        <v>3113</v>
      </c>
      <c r="I32" s="3">
        <v>2926</v>
      </c>
    </row>
    <row r="33" spans="1:9">
      <c r="A33" s="2" t="s">
        <v>40</v>
      </c>
      <c r="B33" s="3">
        <v>281</v>
      </c>
      <c r="C33" s="3">
        <v>281</v>
      </c>
      <c r="D33" s="3">
        <v>283</v>
      </c>
      <c r="E33" s="3">
        <v>285</v>
      </c>
      <c r="F33" s="3">
        <v>283</v>
      </c>
      <c r="G33" s="3">
        <v>274</v>
      </c>
      <c r="H33" s="3">
        <v>269</v>
      </c>
      <c r="I33" s="3">
        <v>286</v>
      </c>
    </row>
    <row r="34" spans="1:9">
      <c r="A34" s="2" t="s">
        <v>41</v>
      </c>
      <c r="B34" s="3">
        <v>131</v>
      </c>
      <c r="C34" s="3">
        <v>131</v>
      </c>
      <c r="D34" s="3">
        <v>139</v>
      </c>
      <c r="E34" s="3">
        <v>154</v>
      </c>
      <c r="F34" s="3">
        <v>154</v>
      </c>
      <c r="G34" s="3">
        <v>223</v>
      </c>
      <c r="H34" s="3">
        <v>242</v>
      </c>
      <c r="I34" s="3">
        <v>284</v>
      </c>
    </row>
    <row r="35" spans="1:9">
      <c r="A35" s="2" t="s">
        <v>42</v>
      </c>
      <c r="B35" s="3">
        <v>2587</v>
      </c>
      <c r="C35" s="3">
        <v>2439</v>
      </c>
      <c r="D35" s="3">
        <v>2787</v>
      </c>
      <c r="E35" s="3">
        <v>2509</v>
      </c>
      <c r="F35" s="3">
        <v>2011</v>
      </c>
      <c r="G35" s="3">
        <v>2326</v>
      </c>
      <c r="H35" s="3">
        <v>2921</v>
      </c>
      <c r="I35" s="3">
        <v>3821</v>
      </c>
    </row>
    <row r="36" spans="1:9" ht="15" thickBot="1">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c r="A37" s="1" t="s">
        <v>44</v>
      </c>
      <c r="B37" s="3"/>
      <c r="C37" s="3"/>
      <c r="D37" s="3"/>
      <c r="E37" s="3"/>
      <c r="F37" s="3"/>
      <c r="G37" s="3"/>
      <c r="H37" s="3"/>
      <c r="I37" s="3"/>
    </row>
    <row r="38" spans="1:9">
      <c r="A38" s="2" t="s">
        <v>45</v>
      </c>
      <c r="B38" s="3"/>
      <c r="C38" s="3"/>
      <c r="D38" s="3"/>
      <c r="E38" s="3"/>
      <c r="F38" s="3"/>
      <c r="G38" s="3"/>
      <c r="H38" s="3"/>
      <c r="I38" s="3"/>
    </row>
    <row r="39" spans="1:9">
      <c r="A39" s="11" t="s">
        <v>46</v>
      </c>
      <c r="B39" s="3">
        <v>107</v>
      </c>
      <c r="C39" s="3">
        <v>44</v>
      </c>
      <c r="D39" s="3">
        <v>6</v>
      </c>
      <c r="E39" s="3">
        <v>6</v>
      </c>
      <c r="F39" s="3">
        <v>6</v>
      </c>
      <c r="G39" s="3">
        <v>3</v>
      </c>
      <c r="H39" s="3">
        <v>0</v>
      </c>
      <c r="I39" s="3">
        <v>500</v>
      </c>
    </row>
    <row r="40" spans="1:9">
      <c r="A40" s="11" t="s">
        <v>47</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48</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49</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50</v>
      </c>
      <c r="B46" s="3">
        <v>1079</v>
      </c>
      <c r="C46" s="3">
        <v>2010</v>
      </c>
      <c r="D46" s="3">
        <v>3471</v>
      </c>
      <c r="E46" s="3">
        <v>3468</v>
      </c>
      <c r="F46" s="3">
        <v>3464</v>
      </c>
      <c r="G46" s="3">
        <v>9406</v>
      </c>
      <c r="H46" s="3">
        <v>9413</v>
      </c>
      <c r="I46" s="3">
        <v>8920</v>
      </c>
    </row>
    <row r="47" spans="1:9">
      <c r="A47" s="2" t="s">
        <v>51</v>
      </c>
      <c r="B47" s="3">
        <v>0</v>
      </c>
      <c r="C47" s="3">
        <v>0</v>
      </c>
      <c r="D47" s="3">
        <v>0</v>
      </c>
      <c r="E47" s="3">
        <v>0</v>
      </c>
      <c r="F47" s="3">
        <v>0</v>
      </c>
      <c r="G47" s="3">
        <v>2913</v>
      </c>
      <c r="H47" s="3">
        <v>2931</v>
      </c>
      <c r="I47" s="3">
        <v>2777</v>
      </c>
    </row>
    <row r="48" spans="1:9">
      <c r="A48" s="2" t="s">
        <v>52</v>
      </c>
      <c r="B48" s="3">
        <v>1479</v>
      </c>
      <c r="C48" s="3">
        <v>1770</v>
      </c>
      <c r="D48" s="3">
        <v>1907</v>
      </c>
      <c r="E48" s="3">
        <v>3216</v>
      </c>
      <c r="F48" s="3">
        <v>3347</v>
      </c>
      <c r="G48" s="3">
        <v>2684</v>
      </c>
      <c r="H48" s="3">
        <v>2955</v>
      </c>
      <c r="I48" s="3">
        <v>2613</v>
      </c>
    </row>
    <row r="49" spans="1:9">
      <c r="A49" s="2" t="s">
        <v>53</v>
      </c>
      <c r="B49" s="3"/>
      <c r="C49" s="3"/>
      <c r="D49" s="3"/>
      <c r="E49" s="3"/>
      <c r="F49" s="3"/>
      <c r="G49" s="3"/>
      <c r="H49" s="3"/>
      <c r="I49" s="3"/>
    </row>
    <row r="50" spans="1:9">
      <c r="A50" s="11" t="s">
        <v>54</v>
      </c>
      <c r="B50" s="3">
        <v>0</v>
      </c>
      <c r="C50" s="3">
        <v>0</v>
      </c>
      <c r="D50" s="3">
        <v>0</v>
      </c>
      <c r="E50" s="3">
        <v>0</v>
      </c>
      <c r="F50" s="3">
        <v>0</v>
      </c>
      <c r="G50" s="3">
        <v>0</v>
      </c>
      <c r="H50" s="3">
        <v>0</v>
      </c>
      <c r="I50" s="3">
        <v>0</v>
      </c>
    </row>
    <row r="51" spans="1:9">
      <c r="A51" s="2" t="s">
        <v>55</v>
      </c>
      <c r="B51" s="3"/>
      <c r="C51" s="3"/>
      <c r="D51" s="3"/>
      <c r="E51" s="3"/>
      <c r="F51" s="3"/>
      <c r="G51" s="3"/>
      <c r="H51" s="3"/>
      <c r="I51" s="3"/>
    </row>
    <row r="52" spans="1:9">
      <c r="A52" s="11" t="s">
        <v>56</v>
      </c>
      <c r="B52" s="3"/>
      <c r="C52" s="3"/>
      <c r="D52" s="3"/>
      <c r="E52" s="3"/>
      <c r="F52" s="3"/>
      <c r="G52" s="3"/>
      <c r="H52" s="3"/>
      <c r="I52" s="3"/>
    </row>
    <row r="53" spans="1:9">
      <c r="A53" s="17" t="s">
        <v>57</v>
      </c>
      <c r="B53" s="3">
        <v>0</v>
      </c>
      <c r="C53" s="3">
        <v>0</v>
      </c>
      <c r="D53" s="3">
        <v>0</v>
      </c>
      <c r="E53" s="3">
        <v>0</v>
      </c>
      <c r="F53" s="3">
        <v>0</v>
      </c>
      <c r="G53" s="3">
        <v>0</v>
      </c>
      <c r="H53" s="3">
        <v>0</v>
      </c>
      <c r="I53" s="3">
        <v>0</v>
      </c>
    </row>
    <row r="54" spans="1:9">
      <c r="A54" s="17" t="s">
        <v>58</v>
      </c>
      <c r="B54" s="3">
        <v>3</v>
      </c>
      <c r="C54" s="3">
        <v>3</v>
      </c>
      <c r="D54" s="3">
        <v>3</v>
      </c>
      <c r="E54" s="3">
        <v>3</v>
      </c>
      <c r="F54" s="3">
        <v>3</v>
      </c>
      <c r="G54" s="3">
        <v>3</v>
      </c>
      <c r="H54" s="3">
        <v>3</v>
      </c>
      <c r="I54" s="3">
        <v>3</v>
      </c>
    </row>
    <row r="55" spans="1:9">
      <c r="A55" s="17" t="s">
        <v>59</v>
      </c>
      <c r="B55" s="3">
        <v>6773</v>
      </c>
      <c r="C55" s="3">
        <v>7786</v>
      </c>
      <c r="D55" s="3">
        <v>5710</v>
      </c>
      <c r="E55" s="3">
        <v>6384</v>
      </c>
      <c r="F55" s="3">
        <v>7163</v>
      </c>
      <c r="G55" s="3">
        <v>8299</v>
      </c>
      <c r="H55" s="3">
        <v>9965</v>
      </c>
      <c r="I55" s="3">
        <v>11484</v>
      </c>
    </row>
    <row r="56" spans="1:9">
      <c r="A56" s="17" t="s">
        <v>60</v>
      </c>
      <c r="B56" s="3">
        <v>1246</v>
      </c>
      <c r="C56" s="3">
        <v>318</v>
      </c>
      <c r="D56" s="3">
        <v>-213</v>
      </c>
      <c r="E56" s="3">
        <v>-92</v>
      </c>
      <c r="F56" s="3">
        <v>231</v>
      </c>
      <c r="G56" s="3">
        <v>-56</v>
      </c>
      <c r="H56" s="3">
        <v>-380</v>
      </c>
      <c r="I56" s="3">
        <v>318</v>
      </c>
    </row>
    <row r="57" spans="1:9">
      <c r="A57" s="17" t="s">
        <v>61</v>
      </c>
      <c r="B57" s="3">
        <v>4685</v>
      </c>
      <c r="C57" s="3">
        <v>4151</v>
      </c>
      <c r="D57" s="3">
        <v>6907</v>
      </c>
      <c r="E57" s="3">
        <v>3517</v>
      </c>
      <c r="F57" s="3">
        <v>1643</v>
      </c>
      <c r="G57" s="3">
        <v>-191</v>
      </c>
      <c r="H57" s="3">
        <v>3179</v>
      </c>
      <c r="I57" s="3">
        <v>3476</v>
      </c>
    </row>
    <row r="58" spans="1:9">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64</v>
      </c>
    </row>
    <row r="64" spans="1:9" s="1" customFormat="1">
      <c r="A64" s="10" t="s">
        <v>65</v>
      </c>
      <c r="B64" s="9">
        <v>3273</v>
      </c>
      <c r="C64" s="9">
        <v>3760</v>
      </c>
      <c r="D64" s="9">
        <v>4240</v>
      </c>
      <c r="E64" s="9">
        <v>1933</v>
      </c>
      <c r="F64" s="9">
        <v>4029</v>
      </c>
      <c r="G64" s="9">
        <v>2539</v>
      </c>
      <c r="H64" s="9">
        <f>+H12</f>
        <v>5727</v>
      </c>
      <c r="I64" s="9">
        <f>+I12</f>
        <v>6046</v>
      </c>
    </row>
    <row r="65" spans="1:9" s="1" customFormat="1">
      <c r="A65" s="2" t="s">
        <v>66</v>
      </c>
      <c r="B65" s="3"/>
      <c r="C65" s="3"/>
      <c r="D65" s="3"/>
      <c r="E65" s="3"/>
      <c r="F65" s="3"/>
      <c r="G65" s="3"/>
      <c r="H65" s="3"/>
      <c r="I65" s="3"/>
    </row>
    <row r="66" spans="1:9">
      <c r="A66" s="11" t="s">
        <v>67</v>
      </c>
      <c r="B66" s="3">
        <v>606</v>
      </c>
      <c r="C66" s="3">
        <v>649</v>
      </c>
      <c r="D66" s="3">
        <v>706</v>
      </c>
      <c r="E66" s="3">
        <v>747</v>
      </c>
      <c r="F66" s="3">
        <v>705</v>
      </c>
      <c r="G66" s="3">
        <v>721</v>
      </c>
      <c r="H66" s="3">
        <v>744</v>
      </c>
      <c r="I66" s="3">
        <v>717</v>
      </c>
    </row>
    <row r="67" spans="1:9">
      <c r="A67" s="11" t="s">
        <v>68</v>
      </c>
      <c r="B67" s="3">
        <v>-113</v>
      </c>
      <c r="C67" s="3">
        <v>-80</v>
      </c>
      <c r="D67" s="3">
        <v>-273</v>
      </c>
      <c r="E67" s="3">
        <v>647</v>
      </c>
      <c r="F67" s="3">
        <v>34</v>
      </c>
      <c r="G67" s="3">
        <v>-380</v>
      </c>
      <c r="H67" s="3">
        <v>-385</v>
      </c>
      <c r="I67" s="3">
        <v>-650</v>
      </c>
    </row>
    <row r="68" spans="1:9">
      <c r="A68" s="11" t="s">
        <v>69</v>
      </c>
      <c r="B68" s="3">
        <v>191</v>
      </c>
      <c r="C68" s="3">
        <v>236</v>
      </c>
      <c r="D68" s="3">
        <v>215</v>
      </c>
      <c r="E68" s="3">
        <v>218</v>
      </c>
      <c r="F68" s="3">
        <v>325</v>
      </c>
      <c r="G68" s="3">
        <v>429</v>
      </c>
      <c r="H68" s="3">
        <v>611</v>
      </c>
      <c r="I68" s="3">
        <v>638</v>
      </c>
    </row>
    <row r="69" spans="1:9">
      <c r="A69" s="11" t="s">
        <v>70</v>
      </c>
      <c r="B69" s="3">
        <v>43</v>
      </c>
      <c r="C69" s="3">
        <v>13</v>
      </c>
      <c r="D69" s="3">
        <v>10</v>
      </c>
      <c r="E69" s="3">
        <v>27</v>
      </c>
      <c r="F69" s="3">
        <v>15</v>
      </c>
      <c r="G69" s="3">
        <v>398</v>
      </c>
      <c r="H69" s="3">
        <v>53</v>
      </c>
      <c r="I69" s="3">
        <v>123</v>
      </c>
    </row>
    <row r="70" spans="1:9">
      <c r="A70" s="11" t="s">
        <v>71</v>
      </c>
      <c r="B70" s="3">
        <v>424</v>
      </c>
      <c r="C70" s="3">
        <v>98</v>
      </c>
      <c r="D70" s="3">
        <v>-117</v>
      </c>
      <c r="E70" s="3">
        <v>-99</v>
      </c>
      <c r="F70" s="3">
        <v>233</v>
      </c>
      <c r="G70" s="3">
        <v>23</v>
      </c>
      <c r="H70" s="3">
        <v>-138</v>
      </c>
      <c r="I70" s="3">
        <v>-26</v>
      </c>
    </row>
    <row r="71" spans="1:9">
      <c r="A71" s="2" t="s">
        <v>72</v>
      </c>
      <c r="B71" s="3"/>
      <c r="C71" s="3"/>
      <c r="D71" s="3"/>
      <c r="E71" s="3"/>
      <c r="F71" s="3"/>
      <c r="G71" s="3"/>
      <c r="H71" s="3"/>
      <c r="I71" s="3"/>
    </row>
    <row r="72" spans="1:9">
      <c r="A72" s="11" t="s">
        <v>73</v>
      </c>
      <c r="B72" s="3">
        <v>-216</v>
      </c>
      <c r="C72" s="3">
        <v>60</v>
      </c>
      <c r="D72" s="3">
        <v>-426</v>
      </c>
      <c r="E72" s="3">
        <v>187</v>
      </c>
      <c r="F72" s="3">
        <v>-270</v>
      </c>
      <c r="G72" s="3">
        <v>1239</v>
      </c>
      <c r="H72" s="3">
        <v>-1606</v>
      </c>
      <c r="I72" s="3">
        <v>-504</v>
      </c>
    </row>
    <row r="73" spans="1:9">
      <c r="A73" s="11" t="s">
        <v>74</v>
      </c>
      <c r="B73" s="3">
        <v>-621</v>
      </c>
      <c r="C73" s="3">
        <v>-590</v>
      </c>
      <c r="D73" s="3">
        <v>-231</v>
      </c>
      <c r="E73" s="3">
        <v>-255</v>
      </c>
      <c r="F73" s="3">
        <v>-490</v>
      </c>
      <c r="G73" s="3">
        <v>-1854</v>
      </c>
      <c r="H73" s="3">
        <v>507</v>
      </c>
      <c r="I73" s="3">
        <v>-1676</v>
      </c>
    </row>
    <row r="74" spans="1:9">
      <c r="A74" s="11" t="s">
        <v>99</v>
      </c>
      <c r="B74" s="3">
        <v>-144</v>
      </c>
      <c r="C74" s="3">
        <v>-161</v>
      </c>
      <c r="D74" s="3">
        <v>-120</v>
      </c>
      <c r="E74" s="3">
        <v>35</v>
      </c>
      <c r="F74" s="3">
        <v>-203</v>
      </c>
      <c r="G74" s="3">
        <v>-654</v>
      </c>
      <c r="H74" s="3">
        <v>-182</v>
      </c>
      <c r="I74" s="3">
        <v>-845</v>
      </c>
    </row>
    <row r="75" spans="1:9">
      <c r="A75" s="11" t="s">
        <v>98</v>
      </c>
      <c r="B75" s="3">
        <v>1237</v>
      </c>
      <c r="C75" s="3">
        <v>-889</v>
      </c>
      <c r="D75" s="3">
        <v>-364</v>
      </c>
      <c r="E75" s="3">
        <v>1515</v>
      </c>
      <c r="F75" s="3">
        <v>1525</v>
      </c>
      <c r="G75" s="3">
        <v>24</v>
      </c>
      <c r="H75" s="3">
        <v>1326</v>
      </c>
      <c r="I75" s="3">
        <v>1365</v>
      </c>
    </row>
    <row r="76" spans="1:9">
      <c r="A76" s="25" t="s">
        <v>75</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c r="A77" s="1" t="s">
        <v>76</v>
      </c>
      <c r="B77" s="3"/>
      <c r="C77" s="3"/>
      <c r="D77" s="3"/>
      <c r="E77" s="3"/>
      <c r="F77" s="3"/>
      <c r="G77" s="3"/>
      <c r="H77" s="3"/>
      <c r="I77" s="3"/>
    </row>
    <row r="78" spans="1:9">
      <c r="A78" s="2" t="s">
        <v>77</v>
      </c>
      <c r="B78" s="3">
        <v>-4936</v>
      </c>
      <c r="C78" s="3">
        <v>-5367</v>
      </c>
      <c r="D78" s="3">
        <v>-5928</v>
      </c>
      <c r="E78" s="3">
        <v>-4783</v>
      </c>
      <c r="F78" s="3">
        <v>-2937</v>
      </c>
      <c r="G78" s="3">
        <v>-2426</v>
      </c>
      <c r="H78" s="3">
        <v>-9961</v>
      </c>
      <c r="I78" s="3">
        <v>-12913</v>
      </c>
    </row>
    <row r="79" spans="1:9">
      <c r="A79" s="2" t="s">
        <v>78</v>
      </c>
      <c r="B79" s="3">
        <v>3655</v>
      </c>
      <c r="C79" s="3">
        <v>2924</v>
      </c>
      <c r="D79" s="3">
        <v>3623</v>
      </c>
      <c r="E79" s="3">
        <v>3613</v>
      </c>
      <c r="F79" s="3">
        <v>1715</v>
      </c>
      <c r="G79" s="3">
        <v>74</v>
      </c>
      <c r="H79" s="3">
        <v>4236</v>
      </c>
      <c r="I79" s="3">
        <v>8199</v>
      </c>
    </row>
    <row r="80" spans="1:9">
      <c r="A80" s="2" t="s">
        <v>79</v>
      </c>
      <c r="B80" s="3">
        <v>2216</v>
      </c>
      <c r="C80" s="3">
        <v>2386</v>
      </c>
      <c r="D80" s="3">
        <v>2423</v>
      </c>
      <c r="E80" s="3">
        <v>2496</v>
      </c>
      <c r="F80" s="3">
        <v>2072</v>
      </c>
      <c r="G80" s="3">
        <v>2379</v>
      </c>
      <c r="H80" s="3">
        <v>2449</v>
      </c>
      <c r="I80" s="3">
        <v>3967</v>
      </c>
    </row>
    <row r="81" spans="1:9">
      <c r="A81" s="2" t="s">
        <v>141</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142</v>
      </c>
      <c r="B83" s="3">
        <v>3</v>
      </c>
      <c r="C83" s="3">
        <v>10</v>
      </c>
      <c r="D83" s="3">
        <v>13</v>
      </c>
      <c r="E83" s="3">
        <v>0</v>
      </c>
      <c r="F83" s="3">
        <v>0</v>
      </c>
      <c r="G83" s="3">
        <v>0</v>
      </c>
      <c r="H83" s="3">
        <v>0</v>
      </c>
      <c r="I83" s="3">
        <v>0</v>
      </c>
    </row>
    <row r="84" spans="1:9">
      <c r="A84" s="2" t="s">
        <v>80</v>
      </c>
      <c r="B84" s="3">
        <v>0</v>
      </c>
      <c r="C84" s="3">
        <v>6</v>
      </c>
      <c r="D84" s="3">
        <v>-34</v>
      </c>
      <c r="E84" s="3">
        <v>-22</v>
      </c>
      <c r="F84" s="3">
        <v>5</v>
      </c>
      <c r="G84" s="3">
        <v>31</v>
      </c>
      <c r="H84" s="3">
        <v>171</v>
      </c>
      <c r="I84" s="3">
        <v>-19</v>
      </c>
    </row>
    <row r="85" spans="1:9">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c r="A86" s="1" t="s">
        <v>82</v>
      </c>
      <c r="B86" s="3"/>
      <c r="C86" s="3"/>
      <c r="D86" s="3"/>
      <c r="E86" s="3"/>
      <c r="F86" s="3"/>
      <c r="G86" s="3"/>
      <c r="H86" s="3"/>
      <c r="I86" s="3"/>
    </row>
    <row r="87" spans="1:9">
      <c r="A87" s="2" t="s">
        <v>83</v>
      </c>
      <c r="B87" s="3">
        <v>0</v>
      </c>
      <c r="C87" s="3">
        <v>981</v>
      </c>
      <c r="D87" s="3">
        <v>1482</v>
      </c>
      <c r="E87" s="3">
        <v>0</v>
      </c>
      <c r="F87" s="3">
        <v>0</v>
      </c>
      <c r="G87" s="3">
        <v>6134</v>
      </c>
      <c r="H87" s="3">
        <v>0</v>
      </c>
      <c r="I87" s="3">
        <v>0</v>
      </c>
    </row>
    <row r="88" spans="1:9">
      <c r="A88" s="2" t="s">
        <v>84</v>
      </c>
      <c r="B88" s="3">
        <v>-63</v>
      </c>
      <c r="C88" s="3">
        <v>-67</v>
      </c>
      <c r="D88" s="3">
        <v>327</v>
      </c>
      <c r="E88" s="3">
        <v>13</v>
      </c>
      <c r="F88" s="3">
        <v>-325</v>
      </c>
      <c r="G88" s="3">
        <v>49</v>
      </c>
      <c r="H88" s="3">
        <v>-52</v>
      </c>
      <c r="I88" s="3">
        <v>15</v>
      </c>
    </row>
    <row r="89" spans="1:9">
      <c r="A89" s="2" t="s">
        <v>85</v>
      </c>
      <c r="B89" s="3">
        <v>-7</v>
      </c>
      <c r="C89" s="3">
        <v>-106</v>
      </c>
      <c r="D89" s="3">
        <v>-44</v>
      </c>
      <c r="E89" s="3">
        <v>0</v>
      </c>
      <c r="F89" s="3">
        <v>0</v>
      </c>
      <c r="G89" s="3">
        <v>0</v>
      </c>
      <c r="H89" s="3">
        <v>-197</v>
      </c>
      <c r="I89" s="3">
        <v>0</v>
      </c>
    </row>
    <row r="90" spans="1:9">
      <c r="A90" s="2" t="s">
        <v>143</v>
      </c>
      <c r="B90" s="3">
        <v>-19</v>
      </c>
      <c r="C90" s="3">
        <v>-7</v>
      </c>
      <c r="D90" s="3">
        <v>-17</v>
      </c>
      <c r="E90" s="3">
        <v>0</v>
      </c>
      <c r="F90" s="3">
        <v>0</v>
      </c>
      <c r="G90" s="3">
        <v>0</v>
      </c>
      <c r="H90" s="3">
        <v>0</v>
      </c>
      <c r="I90" s="3">
        <v>0</v>
      </c>
    </row>
    <row r="91" spans="1:9">
      <c r="A91" s="2" t="s">
        <v>86</v>
      </c>
      <c r="B91" s="3">
        <v>514</v>
      </c>
      <c r="C91" s="3">
        <v>507</v>
      </c>
      <c r="D91" s="3">
        <v>489</v>
      </c>
      <c r="E91" s="3">
        <v>733</v>
      </c>
      <c r="F91" s="3">
        <v>700</v>
      </c>
      <c r="G91" s="3">
        <v>885</v>
      </c>
      <c r="H91" s="3">
        <v>1172</v>
      </c>
      <c r="I91" s="3">
        <v>1151</v>
      </c>
    </row>
    <row r="92" spans="1:9">
      <c r="A92" s="2" t="s">
        <v>144</v>
      </c>
      <c r="B92" s="3">
        <v>218</v>
      </c>
      <c r="C92" s="3">
        <v>281</v>
      </c>
      <c r="D92" s="3">
        <v>177</v>
      </c>
      <c r="E92" s="3">
        <v>0</v>
      </c>
      <c r="F92" s="3">
        <v>0</v>
      </c>
      <c r="G92" s="3">
        <v>0</v>
      </c>
      <c r="H92" s="3">
        <v>0</v>
      </c>
      <c r="I92" s="3">
        <v>0</v>
      </c>
    </row>
    <row r="93" spans="1:9">
      <c r="A93" s="2" t="s">
        <v>16</v>
      </c>
      <c r="B93" s="3">
        <v>-2534</v>
      </c>
      <c r="C93" s="3">
        <v>-3238</v>
      </c>
      <c r="D93" s="3">
        <v>-3223</v>
      </c>
      <c r="E93" s="3">
        <v>-4254</v>
      </c>
      <c r="F93" s="3">
        <v>-4286</v>
      </c>
      <c r="G93" s="3">
        <v>-3067</v>
      </c>
      <c r="H93" s="3">
        <v>-608</v>
      </c>
      <c r="I93" s="3">
        <v>-4014</v>
      </c>
    </row>
    <row r="94" spans="1:9">
      <c r="A94" s="2" t="s">
        <v>87</v>
      </c>
      <c r="B94" s="3">
        <v>-899</v>
      </c>
      <c r="C94" s="3">
        <v>-1022</v>
      </c>
      <c r="D94" s="3">
        <v>-1133</v>
      </c>
      <c r="E94" s="3">
        <v>-1243</v>
      </c>
      <c r="F94" s="3">
        <v>-1332</v>
      </c>
      <c r="G94" s="3">
        <v>-1452</v>
      </c>
      <c r="H94" s="3">
        <v>-1638</v>
      </c>
      <c r="I94" s="3">
        <v>-1837</v>
      </c>
    </row>
    <row r="95" spans="1:9">
      <c r="A95" s="2" t="s">
        <v>88</v>
      </c>
      <c r="B95" s="3">
        <v>0</v>
      </c>
      <c r="C95" s="3">
        <v>0</v>
      </c>
      <c r="D95" s="3">
        <v>0</v>
      </c>
      <c r="E95" s="3">
        <v>-84</v>
      </c>
      <c r="F95" s="3">
        <v>-50</v>
      </c>
      <c r="G95" s="3">
        <v>-58</v>
      </c>
      <c r="H95" s="3">
        <v>-136</v>
      </c>
      <c r="I95" s="3">
        <v>-151</v>
      </c>
    </row>
    <row r="96" spans="1:9">
      <c r="A96" s="27" t="s">
        <v>89</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9" s="12" customFormat="1">
      <c r="A97" s="2" t="s">
        <v>90</v>
      </c>
      <c r="B97" s="3">
        <v>-83</v>
      </c>
      <c r="C97" s="3">
        <v>-105</v>
      </c>
      <c r="D97" s="3">
        <v>-20</v>
      </c>
      <c r="E97" s="3">
        <v>45</v>
      </c>
      <c r="F97" s="3">
        <v>-129</v>
      </c>
      <c r="G97" s="3">
        <v>-66</v>
      </c>
      <c r="H97" s="3">
        <v>143</v>
      </c>
      <c r="I97" s="3">
        <v>-143</v>
      </c>
    </row>
    <row r="98" spans="1:9">
      <c r="A98" s="27" t="s">
        <v>91</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9">
      <c r="A99" t="s">
        <v>92</v>
      </c>
      <c r="B99" s="3">
        <v>2220</v>
      </c>
      <c r="C99" s="3">
        <v>3852</v>
      </c>
      <c r="D99" s="3">
        <v>3138</v>
      </c>
      <c r="E99" s="3">
        <v>3808</v>
      </c>
      <c r="F99" s="3">
        <v>4249</v>
      </c>
      <c r="G99" s="3">
        <v>4466</v>
      </c>
      <c r="H99" s="3">
        <v>8348</v>
      </c>
      <c r="I99" s="3">
        <f>+H100</f>
        <v>9889</v>
      </c>
    </row>
    <row r="100" spans="1:9" ht="15" thickBot="1">
      <c r="A100" s="6" t="s">
        <v>93</v>
      </c>
      <c r="B100" s="7">
        <f>B98+B99</f>
        <v>3852</v>
      </c>
      <c r="C100" s="7">
        <f>C98+C99</f>
        <v>3138</v>
      </c>
      <c r="D100" s="7">
        <f>D98+D99</f>
        <v>3808</v>
      </c>
      <c r="E100" s="7">
        <f>E99+E98</f>
        <v>4249</v>
      </c>
      <c r="F100" s="7">
        <f>F98+F99</f>
        <v>4466</v>
      </c>
      <c r="G100" s="7">
        <f>G99+G98</f>
        <v>8348</v>
      </c>
      <c r="H100" s="7">
        <f>+H98+H99</f>
        <v>9889</v>
      </c>
      <c r="I100" s="7">
        <f>+I98+I99</f>
        <v>8574</v>
      </c>
    </row>
    <row r="101" spans="1:9" ht="15" thickTop="1">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c r="A102" t="s">
        <v>94</v>
      </c>
      <c r="B102" s="3"/>
      <c r="C102" s="3"/>
      <c r="D102" s="3"/>
      <c r="E102" s="3"/>
      <c r="F102" s="3"/>
      <c r="G102" s="3"/>
      <c r="H102" s="3"/>
      <c r="I102" s="3"/>
    </row>
    <row r="103" spans="1:9">
      <c r="A103" s="2" t="s">
        <v>17</v>
      </c>
      <c r="B103" s="3"/>
      <c r="C103" s="3"/>
      <c r="D103" s="3"/>
      <c r="E103" s="3"/>
      <c r="F103" s="3"/>
      <c r="G103" s="3"/>
      <c r="H103" s="3"/>
      <c r="I103" s="3"/>
    </row>
    <row r="104" spans="1:9">
      <c r="A104" s="11" t="s">
        <v>95</v>
      </c>
      <c r="B104" s="3">
        <v>53</v>
      </c>
      <c r="C104" s="3">
        <v>70</v>
      </c>
      <c r="D104" s="3">
        <v>98</v>
      </c>
      <c r="E104" s="3">
        <v>125</v>
      </c>
      <c r="F104" s="3">
        <v>153</v>
      </c>
      <c r="G104" s="3">
        <v>140</v>
      </c>
      <c r="H104" s="3">
        <v>293</v>
      </c>
      <c r="I104" s="3">
        <v>290</v>
      </c>
    </row>
    <row r="105" spans="1:9">
      <c r="A105" s="11" t="s">
        <v>18</v>
      </c>
      <c r="B105" s="3">
        <v>1262</v>
      </c>
      <c r="C105" s="3">
        <v>748</v>
      </c>
      <c r="D105" s="3">
        <v>703</v>
      </c>
      <c r="E105" s="3">
        <v>529</v>
      </c>
      <c r="F105" s="3">
        <v>757</v>
      </c>
      <c r="G105" s="3">
        <v>1028</v>
      </c>
      <c r="H105" s="3">
        <v>1177</v>
      </c>
      <c r="I105" s="3">
        <v>1231</v>
      </c>
    </row>
    <row r="106" spans="1:9">
      <c r="A106" s="11" t="s">
        <v>96</v>
      </c>
      <c r="B106" s="3">
        <v>206</v>
      </c>
      <c r="C106" s="3">
        <v>252</v>
      </c>
      <c r="D106" s="3">
        <v>266</v>
      </c>
      <c r="E106" s="3">
        <v>294</v>
      </c>
      <c r="F106" s="3">
        <v>160</v>
      </c>
      <c r="G106" s="3">
        <v>121</v>
      </c>
      <c r="H106" s="3">
        <v>179</v>
      </c>
      <c r="I106" s="3">
        <v>160</v>
      </c>
    </row>
    <row r="107" spans="1:9">
      <c r="A107" s="11" t="s">
        <v>97</v>
      </c>
      <c r="B107" s="3">
        <v>240</v>
      </c>
      <c r="C107" s="3">
        <v>271</v>
      </c>
      <c r="D107" s="3">
        <v>300</v>
      </c>
      <c r="E107" s="3">
        <v>320</v>
      </c>
      <c r="F107" s="3">
        <v>347</v>
      </c>
      <c r="G107" s="3">
        <v>385</v>
      </c>
      <c r="H107" s="3">
        <v>438</v>
      </c>
      <c r="I107" s="3">
        <v>480</v>
      </c>
    </row>
    <row r="109" spans="1:9">
      <c r="A109" s="14" t="s">
        <v>100</v>
      </c>
      <c r="B109" s="14"/>
      <c r="C109" s="14"/>
      <c r="D109" s="14"/>
      <c r="E109" s="14"/>
      <c r="F109" s="14"/>
      <c r="G109" s="14"/>
      <c r="H109" s="14"/>
      <c r="I109" s="14"/>
    </row>
    <row r="110" spans="1:9">
      <c r="A110" s="28" t="s">
        <v>108</v>
      </c>
      <c r="B110" s="3"/>
      <c r="C110" s="3"/>
      <c r="D110" s="3"/>
      <c r="E110" s="3"/>
      <c r="F110" s="3"/>
      <c r="G110" s="3"/>
      <c r="H110" s="3"/>
      <c r="I110" s="3"/>
    </row>
    <row r="111" spans="1:9">
      <c r="A111" s="2" t="s">
        <v>101</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c r="A112" s="11" t="s">
        <v>112</v>
      </c>
      <c r="B112">
        <v>8506</v>
      </c>
      <c r="C112">
        <v>9299</v>
      </c>
      <c r="D112">
        <v>9684</v>
      </c>
      <c r="E112">
        <v>9322</v>
      </c>
      <c r="F112">
        <v>10045</v>
      </c>
      <c r="G112">
        <v>9329</v>
      </c>
      <c r="H112" s="8">
        <v>11644</v>
      </c>
      <c r="I112" s="8">
        <v>12228</v>
      </c>
    </row>
    <row r="113" spans="1:9">
      <c r="A113" s="11" t="s">
        <v>113</v>
      </c>
      <c r="B113">
        <v>4410</v>
      </c>
      <c r="C113">
        <v>4746</v>
      </c>
      <c r="D113">
        <v>4886</v>
      </c>
      <c r="E113">
        <v>4938</v>
      </c>
      <c r="F113">
        <v>5260</v>
      </c>
      <c r="G113">
        <v>4639</v>
      </c>
      <c r="H113" s="8">
        <v>5028</v>
      </c>
      <c r="I113" s="8">
        <v>5492</v>
      </c>
    </row>
    <row r="114" spans="1:9">
      <c r="A114" s="11" t="s">
        <v>114</v>
      </c>
      <c r="B114">
        <v>824</v>
      </c>
      <c r="C114">
        <v>719</v>
      </c>
      <c r="D114">
        <v>646</v>
      </c>
      <c r="E114">
        <v>595</v>
      </c>
      <c r="F114">
        <v>597</v>
      </c>
      <c r="G114">
        <v>516</v>
      </c>
      <c r="H114">
        <v>507</v>
      </c>
      <c r="I114">
        <v>633</v>
      </c>
    </row>
    <row r="115" spans="1:9">
      <c r="A115" s="2" t="s">
        <v>145</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c r="A116" s="11" t="s">
        <v>112</v>
      </c>
      <c r="B116">
        <f>827+3876</f>
        <v>4703</v>
      </c>
      <c r="C116">
        <v>5043</v>
      </c>
      <c r="D116">
        <v>5192</v>
      </c>
      <c r="E116">
        <v>5875</v>
      </c>
      <c r="F116">
        <v>6293</v>
      </c>
      <c r="G116">
        <v>5892</v>
      </c>
      <c r="H116" s="8">
        <v>6970</v>
      </c>
      <c r="I116" s="8">
        <v>7388</v>
      </c>
    </row>
    <row r="117" spans="1:9">
      <c r="A117" s="11" t="s">
        <v>113</v>
      </c>
      <c r="B117">
        <f>1552+499</f>
        <v>2051</v>
      </c>
      <c r="C117">
        <v>2149</v>
      </c>
      <c r="D117">
        <v>2395</v>
      </c>
      <c r="E117">
        <v>2940</v>
      </c>
      <c r="F117">
        <v>3087</v>
      </c>
      <c r="G117">
        <v>3053</v>
      </c>
      <c r="H117" s="8">
        <v>3996</v>
      </c>
      <c r="I117" s="8">
        <v>4527</v>
      </c>
    </row>
    <row r="118" spans="1:9">
      <c r="A118" s="11" t="s">
        <v>114</v>
      </c>
      <c r="B118">
        <f>95+277</f>
        <v>372</v>
      </c>
      <c r="C118">
        <v>376</v>
      </c>
      <c r="D118">
        <v>383</v>
      </c>
      <c r="E118">
        <v>427</v>
      </c>
      <c r="F118">
        <v>432</v>
      </c>
      <c r="G118">
        <v>402</v>
      </c>
      <c r="H118">
        <v>490</v>
      </c>
      <c r="I118">
        <v>564</v>
      </c>
    </row>
    <row r="119" spans="1:9">
      <c r="A119" s="2" t="s">
        <v>102</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c r="A120" s="11" t="s">
        <v>112</v>
      </c>
      <c r="B120">
        <v>2016</v>
      </c>
      <c r="C120">
        <v>2599</v>
      </c>
      <c r="D120">
        <v>2920</v>
      </c>
      <c r="E120">
        <v>3496</v>
      </c>
      <c r="F120">
        <v>4262</v>
      </c>
      <c r="G120">
        <v>4635</v>
      </c>
      <c r="H120" s="8">
        <v>5748</v>
      </c>
      <c r="I120" s="8">
        <v>5416</v>
      </c>
    </row>
    <row r="121" spans="1:9">
      <c r="A121" s="11" t="s">
        <v>113</v>
      </c>
      <c r="B121">
        <v>925</v>
      </c>
      <c r="C121">
        <v>1055</v>
      </c>
      <c r="D121">
        <v>1188</v>
      </c>
      <c r="E121">
        <v>1508</v>
      </c>
      <c r="F121">
        <v>1808</v>
      </c>
      <c r="G121">
        <v>1896</v>
      </c>
      <c r="H121" s="8">
        <v>2347</v>
      </c>
      <c r="I121" s="8">
        <v>1938</v>
      </c>
    </row>
    <row r="122" spans="1:9">
      <c r="A122" s="11" t="s">
        <v>114</v>
      </c>
      <c r="B122">
        <v>126</v>
      </c>
      <c r="C122">
        <v>131</v>
      </c>
      <c r="D122">
        <v>129</v>
      </c>
      <c r="E122">
        <v>130</v>
      </c>
      <c r="F122">
        <v>138</v>
      </c>
      <c r="G122">
        <v>148</v>
      </c>
      <c r="H122">
        <v>195</v>
      </c>
      <c r="I122">
        <v>193</v>
      </c>
    </row>
    <row r="123" spans="1:9">
      <c r="A123" s="2" t="s">
        <v>146</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c r="A124" s="11" t="s">
        <v>112</v>
      </c>
      <c r="B124">
        <f>452+2641</f>
        <v>3093</v>
      </c>
      <c r="C124">
        <v>2930</v>
      </c>
      <c r="D124">
        <v>3285</v>
      </c>
      <c r="E124">
        <v>3575</v>
      </c>
      <c r="F124">
        <v>3622</v>
      </c>
      <c r="G124">
        <v>3449</v>
      </c>
      <c r="H124" s="8">
        <v>3659</v>
      </c>
      <c r="I124" s="8">
        <v>4111</v>
      </c>
    </row>
    <row r="125" spans="1:9">
      <c r="A125" s="11" t="s">
        <v>113</v>
      </c>
      <c r="B125">
        <f>1021+230</f>
        <v>1251</v>
      </c>
      <c r="C125">
        <v>1117</v>
      </c>
      <c r="D125">
        <v>1185</v>
      </c>
      <c r="E125">
        <v>1347</v>
      </c>
      <c r="F125">
        <v>1395</v>
      </c>
      <c r="G125">
        <v>1365</v>
      </c>
      <c r="H125" s="8">
        <v>1494</v>
      </c>
      <c r="I125" s="8">
        <v>1610</v>
      </c>
    </row>
    <row r="126" spans="1:9">
      <c r="A126" s="11" t="s">
        <v>114</v>
      </c>
      <c r="B126">
        <f>73+236</f>
        <v>309</v>
      </c>
      <c r="C126">
        <v>270</v>
      </c>
      <c r="D126">
        <v>267</v>
      </c>
      <c r="E126">
        <v>244</v>
      </c>
      <c r="F126">
        <v>237</v>
      </c>
      <c r="G126">
        <v>214</v>
      </c>
      <c r="H126">
        <v>190</v>
      </c>
      <c r="I126">
        <v>234</v>
      </c>
    </row>
    <row r="127" spans="1:9">
      <c r="A127" s="2" t="s">
        <v>106</v>
      </c>
      <c r="B127" s="3">
        <v>115</v>
      </c>
      <c r="C127" s="3">
        <v>73</v>
      </c>
      <c r="D127" s="3">
        <v>73</v>
      </c>
      <c r="E127" s="3">
        <v>88</v>
      </c>
      <c r="F127" s="3">
        <v>42</v>
      </c>
      <c r="G127" s="3">
        <v>30</v>
      </c>
      <c r="H127" s="3">
        <v>25</v>
      </c>
      <c r="I127" s="3">
        <v>102</v>
      </c>
    </row>
    <row r="128" spans="1:9">
      <c r="A128" s="4" t="s">
        <v>103</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c r="A129" s="2" t="s">
        <v>104</v>
      </c>
      <c r="B129" s="3">
        <v>1982</v>
      </c>
      <c r="C129" s="3">
        <v>1955</v>
      </c>
      <c r="D129" s="3">
        <v>2042</v>
      </c>
      <c r="E129" s="3">
        <v>1886</v>
      </c>
      <c r="F129" s="3">
        <v>1906</v>
      </c>
      <c r="G129" s="3">
        <v>1846</v>
      </c>
      <c r="H129" s="3">
        <f>+SUM(H130:H133)</f>
        <v>2205</v>
      </c>
      <c r="I129" s="3">
        <f>+SUM(I130:I133)</f>
        <v>2346</v>
      </c>
    </row>
    <row r="130" spans="1:9">
      <c r="A130" s="11" t="s">
        <v>112</v>
      </c>
      <c r="B130" s="49" t="s">
        <v>147</v>
      </c>
      <c r="C130" s="49" t="s">
        <v>147</v>
      </c>
      <c r="D130" s="49" t="s">
        <v>147</v>
      </c>
      <c r="E130" s="3">
        <v>1611</v>
      </c>
      <c r="F130" s="3">
        <v>1658</v>
      </c>
      <c r="G130" s="3">
        <v>1642</v>
      </c>
      <c r="H130" s="3">
        <v>1986</v>
      </c>
      <c r="I130" s="3">
        <v>2094</v>
      </c>
    </row>
    <row r="131" spans="1:9">
      <c r="A131" s="11" t="s">
        <v>113</v>
      </c>
      <c r="B131" s="49" t="s">
        <v>147</v>
      </c>
      <c r="C131" s="49" t="s">
        <v>147</v>
      </c>
      <c r="D131" s="49" t="s">
        <v>147</v>
      </c>
      <c r="E131" s="3">
        <v>144</v>
      </c>
      <c r="F131" s="3">
        <v>118</v>
      </c>
      <c r="G131" s="3">
        <v>89</v>
      </c>
      <c r="H131" s="3">
        <v>104</v>
      </c>
      <c r="I131" s="3">
        <v>103</v>
      </c>
    </row>
    <row r="132" spans="1:9" s="12" customFormat="1">
      <c r="A132" s="11" t="s">
        <v>114</v>
      </c>
      <c r="B132" s="49" t="s">
        <v>147</v>
      </c>
      <c r="C132" s="49" t="s">
        <v>147</v>
      </c>
      <c r="D132" s="49" t="s">
        <v>147</v>
      </c>
      <c r="E132" s="3">
        <v>28</v>
      </c>
      <c r="F132" s="3">
        <v>24</v>
      </c>
      <c r="G132" s="3">
        <v>25</v>
      </c>
      <c r="H132" s="3">
        <v>29</v>
      </c>
      <c r="I132" s="3">
        <v>26</v>
      </c>
    </row>
    <row r="133" spans="1:9">
      <c r="A133" s="11" t="s">
        <v>119</v>
      </c>
      <c r="B133" s="49" t="s">
        <v>147</v>
      </c>
      <c r="C133" s="49" t="s">
        <v>147</v>
      </c>
      <c r="D133" s="49" t="s">
        <v>147</v>
      </c>
      <c r="E133" s="3">
        <v>103</v>
      </c>
      <c r="F133" s="3">
        <v>106</v>
      </c>
      <c r="G133" s="3">
        <v>90</v>
      </c>
      <c r="H133" s="3">
        <v>86</v>
      </c>
      <c r="I133" s="3">
        <v>123</v>
      </c>
    </row>
    <row r="134" spans="1:9">
      <c r="A134" s="2" t="s">
        <v>107</v>
      </c>
      <c r="B134" s="50">
        <v>-82</v>
      </c>
      <c r="C134" s="50">
        <v>-86</v>
      </c>
      <c r="D134" s="50">
        <v>75</v>
      </c>
      <c r="E134" s="50">
        <v>26</v>
      </c>
      <c r="F134" s="50">
        <v>-7</v>
      </c>
      <c r="G134" s="50">
        <v>-11</v>
      </c>
      <c r="H134" s="3">
        <v>40</v>
      </c>
      <c r="I134" s="3">
        <v>-72</v>
      </c>
    </row>
    <row r="135" spans="1:9" ht="15" thickBot="1">
      <c r="A135" s="6" t="s">
        <v>105</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5" thickTop="1">
      <c r="A136" s="12" t="s">
        <v>110</v>
      </c>
      <c r="B136" s="13">
        <f>+I135-I2</f>
        <v>0</v>
      </c>
      <c r="C136" s="13">
        <f t="shared" ref="C136:H136" si="41">+C135-C2</f>
        <v>0</v>
      </c>
      <c r="D136" s="13">
        <f t="shared" si="41"/>
        <v>0</v>
      </c>
      <c r="E136" s="13">
        <f t="shared" si="41"/>
        <v>0</v>
      </c>
      <c r="F136" s="13">
        <f t="shared" si="41"/>
        <v>0</v>
      </c>
      <c r="G136" s="13">
        <f t="shared" si="41"/>
        <v>0</v>
      </c>
      <c r="H136" s="13">
        <f t="shared" si="41"/>
        <v>0</v>
      </c>
      <c r="I136" s="12"/>
    </row>
    <row r="137" spans="1:9">
      <c r="A137" s="1" t="s">
        <v>109</v>
      </c>
    </row>
    <row r="138" spans="1:9">
      <c r="A138" s="2" t="s">
        <v>101</v>
      </c>
      <c r="B138" s="3">
        <v>3645</v>
      </c>
      <c r="C138" s="3">
        <v>3763</v>
      </c>
      <c r="D138" s="3">
        <v>3875</v>
      </c>
      <c r="E138" s="3">
        <v>3600</v>
      </c>
      <c r="F138" s="3">
        <v>3925</v>
      </c>
      <c r="G138" s="3">
        <v>2899</v>
      </c>
      <c r="H138" s="3">
        <v>5089</v>
      </c>
      <c r="I138" s="3">
        <v>5114</v>
      </c>
    </row>
    <row r="139" spans="1:9">
      <c r="A139" s="2" t="s">
        <v>145</v>
      </c>
      <c r="B139" s="3">
        <v>1524</v>
      </c>
      <c r="C139" s="3">
        <v>1787</v>
      </c>
      <c r="D139" s="3">
        <v>1507</v>
      </c>
      <c r="E139" s="3">
        <v>1587</v>
      </c>
      <c r="F139" s="3">
        <v>1995</v>
      </c>
      <c r="G139" s="3">
        <v>1541</v>
      </c>
      <c r="H139" s="3">
        <v>2435</v>
      </c>
      <c r="I139" s="3">
        <v>3293</v>
      </c>
    </row>
    <row r="140" spans="1:9">
      <c r="A140" s="2" t="s">
        <v>102</v>
      </c>
      <c r="B140" s="3">
        <v>993</v>
      </c>
      <c r="C140" s="3">
        <v>1372</v>
      </c>
      <c r="D140" s="3">
        <v>1507</v>
      </c>
      <c r="E140" s="3">
        <v>1807</v>
      </c>
      <c r="F140" s="3">
        <v>2376</v>
      </c>
      <c r="G140" s="3">
        <v>2490</v>
      </c>
      <c r="H140" s="3">
        <v>3243</v>
      </c>
      <c r="I140" s="3">
        <v>2365</v>
      </c>
    </row>
    <row r="141" spans="1:9">
      <c r="A141" s="2" t="s">
        <v>146</v>
      </c>
      <c r="B141" s="3">
        <v>918</v>
      </c>
      <c r="C141" s="3">
        <v>1002</v>
      </c>
      <c r="D141" s="3">
        <v>980</v>
      </c>
      <c r="E141" s="3">
        <v>1189</v>
      </c>
      <c r="F141" s="3">
        <v>1323</v>
      </c>
      <c r="G141" s="3">
        <v>1184</v>
      </c>
      <c r="H141" s="3">
        <v>1530</v>
      </c>
      <c r="I141" s="3">
        <v>1896</v>
      </c>
    </row>
    <row r="142" spans="1:9">
      <c r="A142" s="2" t="s">
        <v>106</v>
      </c>
      <c r="B142" s="3">
        <v>-2267</v>
      </c>
      <c r="C142" s="3">
        <v>-2596</v>
      </c>
      <c r="D142" s="3">
        <v>-2677</v>
      </c>
      <c r="E142" s="3">
        <v>-2658</v>
      </c>
      <c r="F142" s="3">
        <v>-3262</v>
      </c>
      <c r="G142" s="3">
        <v>-3468</v>
      </c>
      <c r="H142" s="3">
        <v>-3656</v>
      </c>
      <c r="I142" s="3">
        <v>-4262</v>
      </c>
    </row>
    <row r="143" spans="1:9" s="12" customFormat="1">
      <c r="A143" s="4" t="s">
        <v>103</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c r="A144" s="2" t="s">
        <v>104</v>
      </c>
      <c r="B144" s="3">
        <v>517</v>
      </c>
      <c r="C144" s="3">
        <v>487</v>
      </c>
      <c r="D144" s="3">
        <v>477</v>
      </c>
      <c r="E144" s="3">
        <v>310</v>
      </c>
      <c r="F144" s="3">
        <v>303</v>
      </c>
      <c r="G144" s="3">
        <v>297</v>
      </c>
      <c r="H144" s="3">
        <v>543</v>
      </c>
      <c r="I144" s="3">
        <v>669</v>
      </c>
    </row>
    <row r="145" spans="1:9">
      <c r="A145" s="2" t="s">
        <v>107</v>
      </c>
      <c r="B145" s="3">
        <v>-1097</v>
      </c>
      <c r="C145" s="3">
        <v>-1173</v>
      </c>
      <c r="D145" s="3">
        <v>-724</v>
      </c>
      <c r="E145" s="3">
        <v>-1456</v>
      </c>
      <c r="F145" s="3">
        <v>-1810</v>
      </c>
      <c r="G145" s="3">
        <v>-1967</v>
      </c>
      <c r="H145" s="3">
        <v>-2261</v>
      </c>
      <c r="I145" s="3">
        <v>-2219</v>
      </c>
    </row>
    <row r="146" spans="1:9" ht="15" thickBot="1">
      <c r="A146" s="6" t="s">
        <v>111</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5" thickTop="1">
      <c r="A147" s="12" t="s">
        <v>110</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c r="A148" s="1" t="s">
        <v>116</v>
      </c>
    </row>
    <row r="149" spans="1:9">
      <c r="A149" s="2" t="s">
        <v>101</v>
      </c>
      <c r="B149" s="3">
        <v>632</v>
      </c>
      <c r="C149" s="3">
        <v>742</v>
      </c>
      <c r="D149" s="3">
        <v>819</v>
      </c>
      <c r="E149" s="3">
        <v>848</v>
      </c>
      <c r="F149" s="3">
        <v>814</v>
      </c>
      <c r="G149" s="3">
        <v>645</v>
      </c>
      <c r="H149" s="3">
        <v>617</v>
      </c>
      <c r="I149" s="3">
        <v>639</v>
      </c>
    </row>
    <row r="150" spans="1:9">
      <c r="A150" s="2" t="s">
        <v>148</v>
      </c>
      <c r="B150" s="3">
        <v>498</v>
      </c>
      <c r="C150" s="3">
        <v>639</v>
      </c>
      <c r="D150" s="3">
        <v>709</v>
      </c>
      <c r="E150" s="3">
        <v>849</v>
      </c>
      <c r="F150" s="3">
        <v>929</v>
      </c>
      <c r="G150" s="3">
        <v>885</v>
      </c>
      <c r="H150" s="3">
        <v>982</v>
      </c>
      <c r="I150" s="3">
        <v>920</v>
      </c>
    </row>
    <row r="151" spans="1:9">
      <c r="A151" s="2" t="s">
        <v>102</v>
      </c>
      <c r="B151" s="3">
        <v>254</v>
      </c>
      <c r="C151" s="3">
        <v>234</v>
      </c>
      <c r="D151" s="3">
        <v>225</v>
      </c>
      <c r="E151" s="3">
        <v>256</v>
      </c>
      <c r="F151" s="3">
        <v>237</v>
      </c>
      <c r="G151" s="3">
        <v>214</v>
      </c>
      <c r="H151" s="3">
        <v>288</v>
      </c>
      <c r="I151" s="3">
        <v>303</v>
      </c>
    </row>
    <row r="152" spans="1:9">
      <c r="A152" s="2" t="s">
        <v>149</v>
      </c>
      <c r="B152" s="3">
        <v>308</v>
      </c>
      <c r="C152" s="3">
        <v>332</v>
      </c>
      <c r="D152" s="3">
        <v>340</v>
      </c>
      <c r="E152" s="3">
        <v>339</v>
      </c>
      <c r="F152" s="3">
        <v>326</v>
      </c>
      <c r="G152" s="3">
        <v>296</v>
      </c>
      <c r="H152" s="3">
        <v>304</v>
      </c>
      <c r="I152" s="3">
        <v>274</v>
      </c>
    </row>
    <row r="153" spans="1:9">
      <c r="A153" s="2" t="s">
        <v>106</v>
      </c>
      <c r="B153" s="3">
        <v>484</v>
      </c>
      <c r="C153" s="3">
        <v>511</v>
      </c>
      <c r="D153" s="3">
        <v>533</v>
      </c>
      <c r="E153" s="3">
        <v>597</v>
      </c>
      <c r="F153" s="3">
        <v>665</v>
      </c>
      <c r="G153" s="3">
        <v>830</v>
      </c>
      <c r="H153" s="3">
        <v>780</v>
      </c>
      <c r="I153" s="3">
        <v>789</v>
      </c>
    </row>
    <row r="154" spans="1:9">
      <c r="A154" s="4" t="s">
        <v>117</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c r="A155" s="2" t="s">
        <v>104</v>
      </c>
      <c r="B155" s="3">
        <v>122</v>
      </c>
      <c r="C155" s="3">
        <v>125</v>
      </c>
      <c r="D155" s="3">
        <v>125</v>
      </c>
      <c r="E155" s="3">
        <v>115</v>
      </c>
      <c r="F155" s="3">
        <v>100</v>
      </c>
      <c r="G155" s="3">
        <v>80</v>
      </c>
      <c r="H155" s="3">
        <v>63</v>
      </c>
      <c r="I155" s="3">
        <v>49</v>
      </c>
    </row>
    <row r="156" spans="1:9">
      <c r="A156" s="2" t="s">
        <v>107</v>
      </c>
      <c r="B156" s="3">
        <v>713</v>
      </c>
      <c r="C156" s="3">
        <v>937</v>
      </c>
      <c r="D156" s="3">
        <v>1238</v>
      </c>
      <c r="E156" s="3">
        <v>1450</v>
      </c>
      <c r="F156" s="3">
        <v>1673</v>
      </c>
      <c r="G156" s="3">
        <v>1916</v>
      </c>
      <c r="H156" s="3">
        <v>1870</v>
      </c>
      <c r="I156" s="3">
        <v>1817</v>
      </c>
    </row>
    <row r="157" spans="1:9" ht="15" thickBot="1">
      <c r="A157" s="6" t="s">
        <v>118</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5" thickTop="1">
      <c r="A158" s="12" t="s">
        <v>110</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c r="A159" s="1" t="s">
        <v>120</v>
      </c>
    </row>
    <row r="160" spans="1:9">
      <c r="A160" s="2" t="s">
        <v>101</v>
      </c>
      <c r="B160" s="3">
        <v>208</v>
      </c>
      <c r="C160" s="3">
        <v>242</v>
      </c>
      <c r="D160" s="3">
        <v>223</v>
      </c>
      <c r="E160" s="3">
        <v>196</v>
      </c>
      <c r="F160" s="3">
        <v>117</v>
      </c>
      <c r="G160" s="3">
        <v>110</v>
      </c>
      <c r="H160" s="3">
        <v>98</v>
      </c>
      <c r="I160" s="3">
        <v>146</v>
      </c>
    </row>
    <row r="161" spans="1:9">
      <c r="A161" s="2" t="s">
        <v>145</v>
      </c>
      <c r="B161" s="3">
        <v>236</v>
      </c>
      <c r="C161" s="3">
        <v>234</v>
      </c>
      <c r="D161" s="3">
        <v>173</v>
      </c>
      <c r="E161" s="3">
        <v>240</v>
      </c>
      <c r="F161" s="3">
        <v>233</v>
      </c>
      <c r="G161" s="3">
        <v>139</v>
      </c>
      <c r="H161" s="3">
        <v>153</v>
      </c>
      <c r="I161" s="3">
        <v>197</v>
      </c>
    </row>
    <row r="162" spans="1:9">
      <c r="A162" s="2" t="s">
        <v>102</v>
      </c>
      <c r="B162" s="3">
        <v>69</v>
      </c>
      <c r="C162" s="3">
        <v>44</v>
      </c>
      <c r="D162" s="3">
        <v>51</v>
      </c>
      <c r="E162" s="3">
        <v>76</v>
      </c>
      <c r="F162" s="3">
        <v>49</v>
      </c>
      <c r="G162" s="3">
        <v>28</v>
      </c>
      <c r="H162" s="3">
        <v>94</v>
      </c>
      <c r="I162" s="3">
        <v>78</v>
      </c>
    </row>
    <row r="163" spans="1:9">
      <c r="A163" s="2" t="s">
        <v>146</v>
      </c>
      <c r="B163" s="3">
        <v>52</v>
      </c>
      <c r="C163" s="3">
        <v>62</v>
      </c>
      <c r="D163" s="3">
        <v>59</v>
      </c>
      <c r="E163" s="3">
        <v>49</v>
      </c>
      <c r="F163" s="3">
        <v>47</v>
      </c>
      <c r="G163" s="3">
        <v>41</v>
      </c>
      <c r="H163" s="3">
        <v>54</v>
      </c>
      <c r="I163" s="3">
        <v>56</v>
      </c>
    </row>
    <row r="164" spans="1:9">
      <c r="A164" s="2" t="s">
        <v>106</v>
      </c>
      <c r="B164" s="3">
        <v>225</v>
      </c>
      <c r="C164" s="3">
        <v>258</v>
      </c>
      <c r="D164" s="51">
        <v>278</v>
      </c>
      <c r="E164" s="3">
        <v>286</v>
      </c>
      <c r="F164" s="3">
        <v>278</v>
      </c>
      <c r="G164" s="3">
        <v>438</v>
      </c>
      <c r="H164" s="3">
        <v>278</v>
      </c>
      <c r="I164" s="3">
        <v>222</v>
      </c>
    </row>
    <row r="165" spans="1:9">
      <c r="A165" s="4" t="s">
        <v>117</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c r="A166" s="2" t="s">
        <v>104</v>
      </c>
      <c r="B166" s="3">
        <v>69</v>
      </c>
      <c r="C166" s="3">
        <v>39</v>
      </c>
      <c r="D166" s="3">
        <v>30</v>
      </c>
      <c r="E166" s="3">
        <v>22</v>
      </c>
      <c r="F166" s="3">
        <v>18</v>
      </c>
      <c r="G166" s="3">
        <v>12</v>
      </c>
      <c r="H166" s="3">
        <v>7</v>
      </c>
      <c r="I166" s="3">
        <v>9</v>
      </c>
    </row>
    <row r="167" spans="1:9">
      <c r="A167" s="2" t="s">
        <v>107</v>
      </c>
      <c r="B167" s="3">
        <f t="shared" ref="B167:F167" si="55">-(SUM(B165:B166)+B82)</f>
        <v>104</v>
      </c>
      <c r="C167" s="3">
        <f t="shared" si="55"/>
        <v>264</v>
      </c>
      <c r="D167" s="3">
        <f t="shared" si="55"/>
        <v>291</v>
      </c>
      <c r="E167" s="3">
        <f t="shared" si="55"/>
        <v>159</v>
      </c>
      <c r="F167" s="3">
        <f t="shared" si="55"/>
        <v>377</v>
      </c>
      <c r="G167" s="3">
        <f t="shared" ref="G167" si="56">-(SUM(G165:G166)+G82)</f>
        <v>318</v>
      </c>
      <c r="H167" s="3">
        <f t="shared" ref="H167:I167" si="57">-(SUM(H165:H166)+H82)</f>
        <v>11</v>
      </c>
      <c r="I167" s="3">
        <f t="shared" si="57"/>
        <v>50</v>
      </c>
    </row>
    <row r="168" spans="1:9" ht="15" thickBot="1">
      <c r="A168" s="6" t="s">
        <v>121</v>
      </c>
      <c r="B168" s="7">
        <f t="shared" ref="B168:H168" si="58">+SUM(B165:B167)</f>
        <v>963</v>
      </c>
      <c r="C168" s="7">
        <f t="shared" si="58"/>
        <v>1143</v>
      </c>
      <c r="D168" s="7">
        <f t="shared" si="58"/>
        <v>1105</v>
      </c>
      <c r="E168" s="7">
        <f t="shared" si="58"/>
        <v>1028</v>
      </c>
      <c r="F168" s="7">
        <f t="shared" si="58"/>
        <v>1119</v>
      </c>
      <c r="G168" s="7">
        <f t="shared" si="58"/>
        <v>1086</v>
      </c>
      <c r="H168" s="7">
        <f t="shared" si="58"/>
        <v>695</v>
      </c>
      <c r="I168" s="7">
        <f>+SUM(I165:I167)</f>
        <v>758</v>
      </c>
    </row>
    <row r="169" spans="1:9" ht="15" thickTop="1">
      <c r="A169" s="12" t="s">
        <v>110</v>
      </c>
      <c r="B169" s="13">
        <f t="shared" ref="B169:I169" si="59">+B168+B82</f>
        <v>0</v>
      </c>
      <c r="C169" s="13">
        <f t="shared" si="59"/>
        <v>0</v>
      </c>
      <c r="D169" s="13">
        <f t="shared" si="59"/>
        <v>0</v>
      </c>
      <c r="E169" s="13">
        <f t="shared" si="59"/>
        <v>0</v>
      </c>
      <c r="F169" s="13">
        <f t="shared" si="59"/>
        <v>0</v>
      </c>
      <c r="G169" s="13">
        <f t="shared" si="59"/>
        <v>0</v>
      </c>
      <c r="H169" s="13">
        <f t="shared" si="59"/>
        <v>0</v>
      </c>
      <c r="I169" s="13">
        <f t="shared" si="59"/>
        <v>0</v>
      </c>
    </row>
    <row r="170" spans="1:9">
      <c r="A170" s="1" t="s">
        <v>122</v>
      </c>
    </row>
    <row r="171" spans="1:9">
      <c r="A171" s="2" t="s">
        <v>101</v>
      </c>
      <c r="B171" s="3">
        <v>121</v>
      </c>
      <c r="C171" s="3">
        <v>133</v>
      </c>
      <c r="D171" s="3">
        <v>140</v>
      </c>
      <c r="E171" s="3">
        <v>160</v>
      </c>
      <c r="F171" s="3">
        <v>149</v>
      </c>
      <c r="G171" s="3">
        <v>148</v>
      </c>
      <c r="H171" s="3">
        <v>130</v>
      </c>
      <c r="I171" s="3">
        <v>124</v>
      </c>
    </row>
    <row r="172" spans="1:9">
      <c r="A172" s="2" t="s">
        <v>145</v>
      </c>
      <c r="B172" s="3">
        <v>87</v>
      </c>
      <c r="C172" s="3">
        <v>85</v>
      </c>
      <c r="D172" s="3">
        <v>106</v>
      </c>
      <c r="E172" s="3">
        <v>116</v>
      </c>
      <c r="F172" s="3">
        <v>111</v>
      </c>
      <c r="G172" s="3">
        <v>132</v>
      </c>
      <c r="H172" s="3">
        <v>136</v>
      </c>
      <c r="I172" s="3">
        <v>134</v>
      </c>
    </row>
    <row r="173" spans="1:9">
      <c r="A173" s="2" t="s">
        <v>102</v>
      </c>
      <c r="B173" s="3">
        <v>46</v>
      </c>
      <c r="C173" s="3">
        <v>48</v>
      </c>
      <c r="D173" s="3">
        <v>54</v>
      </c>
      <c r="E173" s="3">
        <v>56</v>
      </c>
      <c r="F173" s="3">
        <v>50</v>
      </c>
      <c r="G173" s="3">
        <v>44</v>
      </c>
      <c r="H173" s="3">
        <v>46</v>
      </c>
      <c r="I173" s="3">
        <v>41</v>
      </c>
    </row>
    <row r="174" spans="1:9">
      <c r="A174" s="2" t="s">
        <v>146</v>
      </c>
      <c r="B174" s="3">
        <v>49</v>
      </c>
      <c r="C174" s="3">
        <v>42</v>
      </c>
      <c r="D174" s="3">
        <v>54</v>
      </c>
      <c r="E174" s="3">
        <v>55</v>
      </c>
      <c r="F174" s="3">
        <v>53</v>
      </c>
      <c r="G174" s="3">
        <v>46</v>
      </c>
      <c r="H174" s="3">
        <v>43</v>
      </c>
      <c r="I174" s="3">
        <v>42</v>
      </c>
    </row>
    <row r="175" spans="1:9">
      <c r="A175" s="2" t="s">
        <v>106</v>
      </c>
      <c r="B175" s="3">
        <v>210</v>
      </c>
      <c r="C175" s="3">
        <v>230</v>
      </c>
      <c r="D175" s="3">
        <v>233</v>
      </c>
      <c r="E175" s="3">
        <v>217</v>
      </c>
      <c r="F175" s="3">
        <v>195</v>
      </c>
      <c r="G175" s="3">
        <v>214</v>
      </c>
      <c r="H175" s="3">
        <v>222</v>
      </c>
      <c r="I175" s="3">
        <v>220</v>
      </c>
    </row>
    <row r="176" spans="1:9">
      <c r="A176" s="4" t="s">
        <v>117</v>
      </c>
      <c r="B176" s="5">
        <f t="shared" ref="B176:I176" si="60">+SUM(B171:B175)</f>
        <v>513</v>
      </c>
      <c r="C176" s="5">
        <f t="shared" si="60"/>
        <v>538</v>
      </c>
      <c r="D176" s="5">
        <f t="shared" si="60"/>
        <v>587</v>
      </c>
      <c r="E176" s="5">
        <f t="shared" si="60"/>
        <v>604</v>
      </c>
      <c r="F176" s="5">
        <f t="shared" si="60"/>
        <v>558</v>
      </c>
      <c r="G176" s="5">
        <f t="shared" si="60"/>
        <v>584</v>
      </c>
      <c r="H176" s="5">
        <f t="shared" si="60"/>
        <v>577</v>
      </c>
      <c r="I176" s="5">
        <f t="shared" si="60"/>
        <v>561</v>
      </c>
    </row>
    <row r="177" spans="1:9">
      <c r="A177" s="2" t="s">
        <v>104</v>
      </c>
      <c r="B177" s="3">
        <v>18</v>
      </c>
      <c r="C177" s="3">
        <v>27</v>
      </c>
      <c r="D177" s="3">
        <v>28</v>
      </c>
      <c r="E177" s="3">
        <v>33</v>
      </c>
      <c r="F177" s="3">
        <v>31</v>
      </c>
      <c r="G177" s="3">
        <v>25</v>
      </c>
      <c r="H177" s="3">
        <v>26</v>
      </c>
      <c r="I177" s="3">
        <v>22</v>
      </c>
    </row>
    <row r="178" spans="1:9">
      <c r="A178" s="2" t="s">
        <v>107</v>
      </c>
      <c r="B178" s="3">
        <v>75</v>
      </c>
      <c r="C178" s="3">
        <v>84</v>
      </c>
      <c r="D178" s="3">
        <v>91</v>
      </c>
      <c r="E178" s="3">
        <v>110</v>
      </c>
      <c r="F178" s="3">
        <v>116</v>
      </c>
      <c r="G178" s="3">
        <v>112</v>
      </c>
      <c r="H178" s="3">
        <v>141</v>
      </c>
      <c r="I178" s="3">
        <v>134</v>
      </c>
    </row>
    <row r="179" spans="1:9" ht="15" thickBot="1">
      <c r="A179" s="6" t="s">
        <v>123</v>
      </c>
      <c r="B179" s="7">
        <f t="shared" ref="B179:H179" si="61">+SUM(B176:B178)</f>
        <v>606</v>
      </c>
      <c r="C179" s="7">
        <f t="shared" si="61"/>
        <v>649</v>
      </c>
      <c r="D179" s="7">
        <f t="shared" si="61"/>
        <v>706</v>
      </c>
      <c r="E179" s="7">
        <f t="shared" si="61"/>
        <v>747</v>
      </c>
      <c r="F179" s="7">
        <f t="shared" si="61"/>
        <v>705</v>
      </c>
      <c r="G179" s="7">
        <f t="shared" si="61"/>
        <v>721</v>
      </c>
      <c r="H179" s="7">
        <f t="shared" si="61"/>
        <v>744</v>
      </c>
      <c r="I179" s="7">
        <f>+SUM(I176:I178)</f>
        <v>717</v>
      </c>
    </row>
    <row r="180" spans="1:9" ht="15" thickTop="1">
      <c r="A180" s="12" t="s">
        <v>110</v>
      </c>
      <c r="B180" s="13">
        <f t="shared" ref="B180:I180" si="62">+B179-B66</f>
        <v>0</v>
      </c>
      <c r="C180" s="13">
        <f t="shared" si="62"/>
        <v>0</v>
      </c>
      <c r="D180" s="13">
        <f t="shared" si="62"/>
        <v>0</v>
      </c>
      <c r="E180" s="13">
        <f t="shared" si="62"/>
        <v>0</v>
      </c>
      <c r="F180" s="13">
        <f t="shared" si="62"/>
        <v>0</v>
      </c>
      <c r="G180" s="13">
        <f t="shared" si="62"/>
        <v>0</v>
      </c>
      <c r="H180" s="13">
        <f t="shared" si="62"/>
        <v>0</v>
      </c>
      <c r="I180" s="13">
        <f t="shared" si="62"/>
        <v>0</v>
      </c>
    </row>
    <row r="181" spans="1:9">
      <c r="A181" s="14" t="s">
        <v>124</v>
      </c>
      <c r="B181" s="14"/>
      <c r="C181" s="14"/>
      <c r="D181" s="14"/>
      <c r="E181" s="14"/>
      <c r="F181" s="14"/>
      <c r="G181" s="14"/>
      <c r="H181" s="14"/>
      <c r="I181" s="14"/>
    </row>
    <row r="182" spans="1:9">
      <c r="A182" s="28" t="s">
        <v>125</v>
      </c>
    </row>
    <row r="183" spans="1:9">
      <c r="A183" s="33" t="s">
        <v>101</v>
      </c>
      <c r="B183" s="34">
        <v>0.12</v>
      </c>
      <c r="C183" s="34">
        <f>(C111-B111)/B111</f>
        <v>7.4526928675400297E-2</v>
      </c>
      <c r="D183" s="34">
        <f t="shared" ref="D183:H183" si="63">(D111-C111)/C111</f>
        <v>3.061500948252506E-2</v>
      </c>
      <c r="E183" s="34">
        <f t="shared" si="63"/>
        <v>-2.3725026288117772E-2</v>
      </c>
      <c r="F183" s="34">
        <f t="shared" si="63"/>
        <v>7.0481319421070346E-2</v>
      </c>
      <c r="G183" s="34">
        <f t="shared" si="63"/>
        <v>-8.9171173437303478E-2</v>
      </c>
      <c r="H183" s="34">
        <f t="shared" si="63"/>
        <v>0.18606738470035902</v>
      </c>
      <c r="I183" s="34">
        <v>7.0000000000000007E-2</v>
      </c>
    </row>
    <row r="184" spans="1:9">
      <c r="A184" s="31" t="s">
        <v>112</v>
      </c>
      <c r="B184" s="30">
        <v>0.13</v>
      </c>
      <c r="C184" s="34">
        <f t="shared" ref="C184:H187" si="64">(C112-B112)/B112</f>
        <v>9.3228309428638606E-2</v>
      </c>
      <c r="D184" s="34">
        <f t="shared" si="64"/>
        <v>4.1402301322722872E-2</v>
      </c>
      <c r="E184" s="34">
        <f t="shared" si="64"/>
        <v>-3.7381247418422137E-2</v>
      </c>
      <c r="F184" s="34">
        <f t="shared" si="64"/>
        <v>7.7558463848959452E-2</v>
      </c>
      <c r="G184" s="34">
        <f t="shared" si="64"/>
        <v>-7.1279243404678949E-2</v>
      </c>
      <c r="H184" s="34">
        <f t="shared" si="64"/>
        <v>0.24815092721620752</v>
      </c>
      <c r="I184" s="30">
        <v>0.05</v>
      </c>
    </row>
    <row r="185" spans="1:9">
      <c r="A185" s="31" t="s">
        <v>113</v>
      </c>
      <c r="B185" s="30">
        <v>0.12</v>
      </c>
      <c r="C185" s="34">
        <f t="shared" si="64"/>
        <v>7.6190476190476197E-2</v>
      </c>
      <c r="D185" s="34">
        <f t="shared" si="64"/>
        <v>2.9498525073746312E-2</v>
      </c>
      <c r="E185" s="34">
        <f t="shared" si="64"/>
        <v>1.0642652476463364E-2</v>
      </c>
      <c r="F185" s="34">
        <f t="shared" si="64"/>
        <v>6.5208586472255969E-2</v>
      </c>
      <c r="G185" s="34">
        <f t="shared" si="64"/>
        <v>-0.11806083650190113</v>
      </c>
      <c r="H185" s="34">
        <f t="shared" si="64"/>
        <v>8.3854278939426596E-2</v>
      </c>
      <c r="I185" s="30">
        <v>0.09</v>
      </c>
    </row>
    <row r="186" spans="1:9">
      <c r="A186" s="31" t="s">
        <v>114</v>
      </c>
      <c r="B186" s="30">
        <v>-0.05</v>
      </c>
      <c r="C186" s="34">
        <f t="shared" si="64"/>
        <v>-0.12742718446601942</v>
      </c>
      <c r="D186" s="34">
        <f t="shared" si="64"/>
        <v>-0.10152990264255911</v>
      </c>
      <c r="E186" s="34">
        <f t="shared" si="64"/>
        <v>-7.8947368421052627E-2</v>
      </c>
      <c r="F186" s="34">
        <f t="shared" si="64"/>
        <v>3.3613445378151263E-3</v>
      </c>
      <c r="G186" s="34">
        <f t="shared" si="64"/>
        <v>-0.135678391959799</v>
      </c>
      <c r="H186" s="34">
        <f t="shared" si="64"/>
        <v>-1.7441860465116279E-2</v>
      </c>
      <c r="I186" s="30">
        <v>0.25</v>
      </c>
    </row>
    <row r="187" spans="1:9">
      <c r="A187" s="33" t="s">
        <v>150</v>
      </c>
      <c r="B187" s="34">
        <v>0.12</v>
      </c>
      <c r="C187" s="34">
        <v>0.03</v>
      </c>
      <c r="D187" s="34">
        <f>(D115-C115)/C115</f>
        <v>5.3118393234672302E-2</v>
      </c>
      <c r="E187" s="34">
        <f t="shared" si="64"/>
        <v>0.15959849435382686</v>
      </c>
      <c r="F187" s="34">
        <f t="shared" si="64"/>
        <v>6.1674962129409219E-2</v>
      </c>
      <c r="G187" s="34">
        <f t="shared" si="64"/>
        <v>-4.7390949857317573E-2</v>
      </c>
      <c r="H187" s="34">
        <f t="shared" si="64"/>
        <v>0.22563389322777361</v>
      </c>
      <c r="I187" s="34">
        <v>0.12</v>
      </c>
    </row>
    <row r="188" spans="1:9">
      <c r="A188" s="31" t="s">
        <v>112</v>
      </c>
      <c r="B188" s="30">
        <v>0.16</v>
      </c>
      <c r="C188" s="30">
        <v>0.04</v>
      </c>
      <c r="D188" s="34">
        <f t="shared" ref="D188:H199" si="65">(D116-C116)/C116</f>
        <v>2.9545905215149711E-2</v>
      </c>
      <c r="E188" s="34">
        <f t="shared" si="65"/>
        <v>0.13154853620955315</v>
      </c>
      <c r="F188" s="34">
        <f t="shared" si="65"/>
        <v>7.114893617021277E-2</v>
      </c>
      <c r="G188" s="34">
        <f t="shared" si="65"/>
        <v>-6.3721595423486418E-2</v>
      </c>
      <c r="H188" s="34">
        <f t="shared" si="65"/>
        <v>0.18295994568906992</v>
      </c>
      <c r="I188" s="30">
        <v>0.09</v>
      </c>
    </row>
    <row r="189" spans="1:9">
      <c r="A189" s="31" t="s">
        <v>113</v>
      </c>
      <c r="B189" s="30">
        <v>0.05</v>
      </c>
      <c r="C189" s="30">
        <v>0.02</v>
      </c>
      <c r="D189" s="34">
        <f t="shared" si="65"/>
        <v>0.11447184737087017</v>
      </c>
      <c r="E189" s="34">
        <f t="shared" si="65"/>
        <v>0.22755741127348644</v>
      </c>
      <c r="F189" s="34">
        <f t="shared" si="65"/>
        <v>0.05</v>
      </c>
      <c r="G189" s="34">
        <f t="shared" si="65"/>
        <v>-1.101392938127632E-2</v>
      </c>
      <c r="H189" s="34">
        <f t="shared" si="65"/>
        <v>0.30887651490337376</v>
      </c>
      <c r="I189" s="30">
        <v>0.16</v>
      </c>
    </row>
    <row r="190" spans="1:9">
      <c r="A190" s="31" t="s">
        <v>114</v>
      </c>
      <c r="B190" s="30">
        <v>0.08</v>
      </c>
      <c r="C190" s="30">
        <v>-0.04</v>
      </c>
      <c r="D190" s="34">
        <f t="shared" si="65"/>
        <v>1.8617021276595744E-2</v>
      </c>
      <c r="E190" s="34">
        <f t="shared" si="65"/>
        <v>0.11488250652741515</v>
      </c>
      <c r="F190" s="34">
        <f t="shared" si="65"/>
        <v>1.1709601873536301E-2</v>
      </c>
      <c r="G190" s="34">
        <f t="shared" si="65"/>
        <v>-6.9444444444444448E-2</v>
      </c>
      <c r="H190" s="34">
        <f t="shared" si="65"/>
        <v>0.21890547263681592</v>
      </c>
      <c r="I190" s="30">
        <v>0.17</v>
      </c>
    </row>
    <row r="191" spans="1:9">
      <c r="A191" s="33" t="s">
        <v>102</v>
      </c>
      <c r="B191" s="34">
        <v>0.18</v>
      </c>
      <c r="C191" s="34">
        <v>0.23</v>
      </c>
      <c r="D191" s="34">
        <f t="shared" si="65"/>
        <v>0.11941875825627477</v>
      </c>
      <c r="E191" s="34">
        <f t="shared" si="65"/>
        <v>0.21170639603493038</v>
      </c>
      <c r="F191" s="34">
        <f t="shared" si="65"/>
        <v>0.20919361121932217</v>
      </c>
      <c r="G191" s="34">
        <f t="shared" si="65"/>
        <v>7.5869845360824736E-2</v>
      </c>
      <c r="H191" s="34">
        <f t="shared" si="65"/>
        <v>0.24120377301991316</v>
      </c>
      <c r="I191" s="34">
        <v>-0.13</v>
      </c>
    </row>
    <row r="192" spans="1:9">
      <c r="A192" s="31" t="s">
        <v>112</v>
      </c>
      <c r="B192" s="30">
        <v>0.26</v>
      </c>
      <c r="C192" s="30">
        <v>0.28999999999999998</v>
      </c>
      <c r="D192" s="34">
        <f t="shared" si="65"/>
        <v>0.12350904193920739</v>
      </c>
      <c r="E192" s="34">
        <f t="shared" si="65"/>
        <v>0.19726027397260273</v>
      </c>
      <c r="F192" s="34">
        <f t="shared" si="65"/>
        <v>0.21910755148741418</v>
      </c>
      <c r="G192" s="34">
        <f t="shared" si="65"/>
        <v>8.7517597372125763E-2</v>
      </c>
      <c r="H192" s="34">
        <f t="shared" si="65"/>
        <v>0.24012944983818771</v>
      </c>
      <c r="I192" s="30">
        <v>-0.1</v>
      </c>
    </row>
    <row r="193" spans="1:9">
      <c r="A193" s="31" t="s">
        <v>113</v>
      </c>
      <c r="B193" s="30">
        <v>0.06</v>
      </c>
      <c r="C193" s="30">
        <v>0.14000000000000001</v>
      </c>
      <c r="D193" s="34">
        <f t="shared" si="65"/>
        <v>0.12606635071090047</v>
      </c>
      <c r="E193" s="34">
        <f t="shared" si="65"/>
        <v>0.26936026936026936</v>
      </c>
      <c r="F193" s="34">
        <f t="shared" si="65"/>
        <v>0.19893899204244031</v>
      </c>
      <c r="G193" s="34">
        <f t="shared" si="65"/>
        <v>4.8672566371681415E-2</v>
      </c>
      <c r="H193" s="34">
        <f t="shared" si="65"/>
        <v>0.2378691983122363</v>
      </c>
      <c r="I193" s="30">
        <v>-0.21</v>
      </c>
    </row>
    <row r="194" spans="1:9">
      <c r="A194" s="31" t="s">
        <v>114</v>
      </c>
      <c r="B194" s="30">
        <v>0</v>
      </c>
      <c r="C194" s="30">
        <v>0.04</v>
      </c>
      <c r="D194" s="34">
        <f t="shared" si="65"/>
        <v>-1.5267175572519083E-2</v>
      </c>
      <c r="E194" s="34">
        <f t="shared" si="65"/>
        <v>7.7519379844961239E-3</v>
      </c>
      <c r="F194" s="34">
        <f t="shared" si="65"/>
        <v>6.1538461538461542E-2</v>
      </c>
      <c r="G194" s="34">
        <f t="shared" si="65"/>
        <v>7.2463768115942032E-2</v>
      </c>
      <c r="H194" s="34">
        <f t="shared" si="65"/>
        <v>0.31756756756756754</v>
      </c>
      <c r="I194" s="30">
        <v>-0.06</v>
      </c>
    </row>
    <row r="195" spans="1:9">
      <c r="A195" s="33" t="s">
        <v>151</v>
      </c>
      <c r="B195" s="34">
        <v>-0.01</v>
      </c>
      <c r="C195" s="34">
        <v>-0.02</v>
      </c>
      <c r="D195" s="34">
        <f t="shared" si="65"/>
        <v>9.7289784572619872E-2</v>
      </c>
      <c r="E195" s="34">
        <f t="shared" si="65"/>
        <v>9.0563647878404055E-2</v>
      </c>
      <c r="F195" s="34">
        <f t="shared" si="65"/>
        <v>1.7034456058846303E-2</v>
      </c>
      <c r="G195" s="34">
        <f t="shared" si="65"/>
        <v>-4.3014845831747243E-2</v>
      </c>
      <c r="H195" s="34">
        <f t="shared" si="65"/>
        <v>6.2649164677804292E-2</v>
      </c>
      <c r="I195" s="34">
        <v>0.16</v>
      </c>
    </row>
    <row r="196" spans="1:9">
      <c r="A196" s="31" t="s">
        <v>112</v>
      </c>
      <c r="B196" s="30">
        <v>0.01</v>
      </c>
      <c r="C196" s="30">
        <v>4.0000000000000003E-5</v>
      </c>
      <c r="D196" s="34">
        <f t="shared" si="65"/>
        <v>0.12116040955631399</v>
      </c>
      <c r="E196" s="34">
        <f t="shared" si="65"/>
        <v>8.8280060882800604E-2</v>
      </c>
      <c r="F196" s="34">
        <f t="shared" si="65"/>
        <v>1.3146853146853148E-2</v>
      </c>
      <c r="G196" s="34">
        <f t="shared" si="65"/>
        <v>-4.7763666482606291E-2</v>
      </c>
      <c r="H196" s="34">
        <f t="shared" si="65"/>
        <v>6.0887213685126125E-2</v>
      </c>
      <c r="I196" s="30">
        <v>0.17</v>
      </c>
    </row>
    <row r="197" spans="1:9">
      <c r="A197" s="31" t="s">
        <v>113</v>
      </c>
      <c r="B197" s="30">
        <v>-0.06</v>
      </c>
      <c r="C197" s="30">
        <v>-0.06</v>
      </c>
      <c r="D197" s="34">
        <f t="shared" si="65"/>
        <v>6.087735004476276E-2</v>
      </c>
      <c r="E197" s="34">
        <f t="shared" si="65"/>
        <v>0.13670886075949368</v>
      </c>
      <c r="F197" s="34">
        <f t="shared" si="65"/>
        <v>3.5634743875278395E-2</v>
      </c>
      <c r="G197" s="34">
        <f t="shared" si="65"/>
        <v>-2.1505376344086023E-2</v>
      </c>
      <c r="H197" s="34">
        <f t="shared" si="65"/>
        <v>9.4505494505494503E-2</v>
      </c>
      <c r="I197" s="30">
        <v>0.12</v>
      </c>
    </row>
    <row r="198" spans="1:9">
      <c r="A198" s="31" t="s">
        <v>114</v>
      </c>
      <c r="B198" s="30">
        <v>-7.0000000000000007E-2</v>
      </c>
      <c r="C198" s="30">
        <v>-7.0000000000000007E-2</v>
      </c>
      <c r="D198" s="34">
        <f t="shared" si="65"/>
        <v>-1.1111111111111112E-2</v>
      </c>
      <c r="E198" s="34">
        <f t="shared" si="65"/>
        <v>-8.6142322097378279E-2</v>
      </c>
      <c r="F198" s="34">
        <f t="shared" si="65"/>
        <v>-2.8688524590163935E-2</v>
      </c>
      <c r="G198" s="34">
        <f t="shared" si="65"/>
        <v>-9.7046413502109699E-2</v>
      </c>
      <c r="H198" s="34">
        <f t="shared" si="65"/>
        <v>-0.11214953271028037</v>
      </c>
      <c r="I198" s="30">
        <v>0.28000000000000003</v>
      </c>
    </row>
    <row r="199" spans="1:9">
      <c r="A199" s="33" t="s">
        <v>106</v>
      </c>
      <c r="B199" s="34">
        <v>-0.08</v>
      </c>
      <c r="C199" s="34">
        <v>-0.37</v>
      </c>
      <c r="D199" s="34">
        <f t="shared" si="65"/>
        <v>0</v>
      </c>
      <c r="E199" s="34">
        <f t="shared" si="65"/>
        <v>0.20547945205479451</v>
      </c>
      <c r="F199" s="34">
        <f t="shared" si="65"/>
        <v>-0.52272727272727271</v>
      </c>
      <c r="G199" s="34">
        <f t="shared" si="65"/>
        <v>-0.2857142857142857</v>
      </c>
      <c r="H199" s="34">
        <f t="shared" si="65"/>
        <v>-0.16666666666666666</v>
      </c>
      <c r="I199" s="34">
        <v>3.02</v>
      </c>
    </row>
    <row r="200" spans="1:9">
      <c r="A200" s="35" t="s">
        <v>103</v>
      </c>
      <c r="B200" s="37"/>
      <c r="C200" s="37"/>
      <c r="D200" s="37"/>
      <c r="E200" s="37"/>
      <c r="F200" s="37"/>
      <c r="G200" s="37"/>
      <c r="H200" s="37"/>
      <c r="I200" s="37">
        <v>0.06</v>
      </c>
    </row>
    <row r="201" spans="1:9">
      <c r="A201" s="33" t="s">
        <v>104</v>
      </c>
      <c r="B201" s="34">
        <v>0.18</v>
      </c>
      <c r="C201" s="34">
        <v>-0.01</v>
      </c>
      <c r="D201" s="34">
        <f>(D129-C129)/C129</f>
        <v>4.4501278772378514E-2</v>
      </c>
      <c r="E201" s="34">
        <f t="shared" ref="E201:H202" si="66">(E129-D129)/D129</f>
        <v>-7.6395690499510283E-2</v>
      </c>
      <c r="F201" s="34">
        <f t="shared" si="66"/>
        <v>1.0604453870625663E-2</v>
      </c>
      <c r="G201" s="34">
        <f t="shared" si="66"/>
        <v>-3.1479538300104928E-2</v>
      </c>
      <c r="H201" s="34">
        <f t="shared" si="66"/>
        <v>0.19447453954496208</v>
      </c>
      <c r="I201" s="34">
        <v>7.0000000000000007E-2</v>
      </c>
    </row>
    <row r="202" spans="1:9">
      <c r="A202" s="31" t="s">
        <v>112</v>
      </c>
      <c r="B202" s="47" t="s">
        <v>147</v>
      </c>
      <c r="C202" s="47" t="s">
        <v>147</v>
      </c>
      <c r="D202" s="47" t="s">
        <v>147</v>
      </c>
      <c r="E202" s="47" t="s">
        <v>147</v>
      </c>
      <c r="F202" s="30">
        <f>(F130-E130)/E130</f>
        <v>2.9174425822470516E-2</v>
      </c>
      <c r="G202" s="30">
        <f t="shared" si="66"/>
        <v>-9.6501809408926411E-3</v>
      </c>
      <c r="H202" s="30">
        <f t="shared" si="66"/>
        <v>0.20950060901339829</v>
      </c>
      <c r="I202" s="30">
        <v>0.06</v>
      </c>
    </row>
    <row r="203" spans="1:9">
      <c r="A203" s="31" t="s">
        <v>113</v>
      </c>
      <c r="B203" s="47" t="s">
        <v>147</v>
      </c>
      <c r="C203" s="47" t="s">
        <v>147</v>
      </c>
      <c r="D203" s="47" t="s">
        <v>147</v>
      </c>
      <c r="E203" s="47" t="s">
        <v>147</v>
      </c>
      <c r="F203" s="30">
        <f t="shared" ref="F203:H206" si="67">(F131-E131)/E131</f>
        <v>-0.18055555555555555</v>
      </c>
      <c r="G203" s="30">
        <f t="shared" si="67"/>
        <v>-0.24576271186440679</v>
      </c>
      <c r="H203" s="30">
        <f t="shared" si="67"/>
        <v>0.16853932584269662</v>
      </c>
      <c r="I203" s="30">
        <v>-0.03</v>
      </c>
    </row>
    <row r="204" spans="1:9">
      <c r="A204" s="31" t="s">
        <v>114</v>
      </c>
      <c r="B204" s="47" t="s">
        <v>147</v>
      </c>
      <c r="C204" s="47" t="s">
        <v>147</v>
      </c>
      <c r="D204" s="47" t="s">
        <v>147</v>
      </c>
      <c r="E204" s="47" t="s">
        <v>147</v>
      </c>
      <c r="F204" s="30">
        <f t="shared" si="67"/>
        <v>-0.14285714285714285</v>
      </c>
      <c r="G204" s="30">
        <f t="shared" si="67"/>
        <v>4.1666666666666664E-2</v>
      </c>
      <c r="H204" s="30">
        <f t="shared" si="67"/>
        <v>0.16</v>
      </c>
      <c r="I204" s="30">
        <v>-0.16</v>
      </c>
    </row>
    <row r="205" spans="1:9">
      <c r="A205" s="31" t="s">
        <v>119</v>
      </c>
      <c r="B205" s="47" t="s">
        <v>147</v>
      </c>
      <c r="C205" s="47" t="s">
        <v>147</v>
      </c>
      <c r="D205" s="47" t="s">
        <v>147</v>
      </c>
      <c r="E205" s="47" t="s">
        <v>147</v>
      </c>
      <c r="F205" s="30">
        <f t="shared" si="67"/>
        <v>2.9126213592233011E-2</v>
      </c>
      <c r="G205" s="30">
        <f t="shared" si="67"/>
        <v>-0.15094339622641509</v>
      </c>
      <c r="H205" s="30">
        <f t="shared" si="67"/>
        <v>-4.4444444444444446E-2</v>
      </c>
      <c r="I205" s="30">
        <v>0.42</v>
      </c>
    </row>
    <row r="206" spans="1:9">
      <c r="A206" s="29" t="s">
        <v>107</v>
      </c>
      <c r="B206" s="52">
        <v>-0.28000000000000003</v>
      </c>
      <c r="C206" s="52">
        <v>0</v>
      </c>
      <c r="D206" s="52">
        <f>((D134-C134)/-C134)</f>
        <v>1.8720930232558139</v>
      </c>
      <c r="E206" s="52">
        <f>(E134-D134)/D134</f>
        <v>-0.65333333333333332</v>
      </c>
      <c r="F206" s="52">
        <f t="shared" si="67"/>
        <v>-1.2692307692307692</v>
      </c>
      <c r="G206" s="52">
        <f>(G134-F134)/-F134</f>
        <v>-0.5714285714285714</v>
      </c>
      <c r="H206" s="52">
        <f>(H134-G134)/-G134</f>
        <v>4.6363636363636367</v>
      </c>
      <c r="I206" s="30">
        <v>0</v>
      </c>
    </row>
    <row r="207" spans="1:9" ht="15" thickBot="1">
      <c r="A207" s="32" t="s">
        <v>105</v>
      </c>
      <c r="B207" s="36">
        <v>0.1</v>
      </c>
      <c r="C207" s="36">
        <v>0.06</v>
      </c>
      <c r="D207" s="36">
        <f>(D135-C135)/C135</f>
        <v>6.0971089696071165E-2</v>
      </c>
      <c r="E207" s="36">
        <f t="shared" ref="E207:H207" si="68">(E135-D135)/D135</f>
        <v>5.9592430858806403E-2</v>
      </c>
      <c r="F207" s="36">
        <f t="shared" si="68"/>
        <v>7.4731433909388134E-2</v>
      </c>
      <c r="G207" s="36">
        <f t="shared" si="68"/>
        <v>-4.3817266150267146E-2</v>
      </c>
      <c r="H207" s="36">
        <f t="shared" si="68"/>
        <v>0.1907600994572628</v>
      </c>
      <c r="I207" s="36">
        <v>0.06</v>
      </c>
    </row>
    <row r="208" spans="1:9" ht="1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0"/>
  <sheetViews>
    <sheetView tabSelected="1" topLeftCell="B1" workbookViewId="0">
      <selection activeCell="O21" sqref="O21"/>
    </sheetView>
  </sheetViews>
  <sheetFormatPr defaultColWidth="8.77734375" defaultRowHeight="14.4"/>
  <cols>
    <col min="1" max="1" width="48.77734375" customWidth="1"/>
    <col min="2" max="14" width="11.77734375" customWidth="1"/>
    <col min="15" max="15" width="26.5546875" customWidth="1"/>
  </cols>
  <sheetData>
    <row r="1" spans="1:15" ht="60" customHeight="1">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c r="O1" s="58" t="s">
        <v>155</v>
      </c>
    </row>
    <row r="2" spans="1:15">
      <c r="A2" s="40" t="s">
        <v>126</v>
      </c>
      <c r="B2" s="40"/>
      <c r="C2" s="40"/>
      <c r="D2" s="40"/>
      <c r="E2" s="40"/>
      <c r="F2" s="40"/>
      <c r="G2" s="40"/>
      <c r="H2" s="40"/>
      <c r="I2" s="40"/>
      <c r="J2" s="39"/>
      <c r="K2" s="39"/>
      <c r="L2" s="39"/>
      <c r="M2" s="39"/>
      <c r="N2" s="39"/>
      <c r="O2" s="16"/>
    </row>
    <row r="3" spans="1:15" ht="15" thickBot="1">
      <c r="A3" s="41" t="s">
        <v>137</v>
      </c>
      <c r="B3" s="56">
        <v>30601</v>
      </c>
      <c r="C3" s="56">
        <v>32376</v>
      </c>
      <c r="D3" s="56">
        <v>34350</v>
      </c>
      <c r="E3" s="56">
        <v>36397</v>
      </c>
      <c r="F3" s="56">
        <v>39117</v>
      </c>
      <c r="G3" s="56">
        <v>37403</v>
      </c>
      <c r="H3" s="56">
        <v>44538</v>
      </c>
      <c r="I3" s="56">
        <v>46710</v>
      </c>
      <c r="J3" s="7">
        <v>46710</v>
      </c>
      <c r="K3" s="7">
        <v>46711</v>
      </c>
      <c r="L3" s="7">
        <v>46712</v>
      </c>
      <c r="M3" s="7">
        <v>46713</v>
      </c>
      <c r="N3" s="7">
        <v>46714</v>
      </c>
      <c r="O3" t="s">
        <v>154</v>
      </c>
    </row>
    <row r="4" spans="1:15" ht="15" thickTop="1">
      <c r="A4" s="42" t="s">
        <v>127</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 t="shared" ref="I4" si="9">+IFERROR(I3/H3-1,"nm")</f>
        <v>4.8767344739323759E-2</v>
      </c>
      <c r="J4" s="47">
        <f>+IFERROR(J3/I3-1,"nm")</f>
        <v>0</v>
      </c>
      <c r="K4" s="47">
        <f t="shared" ref="K4:N4" si="10">+IFERROR(K3/J3-1,"nm")</f>
        <v>2.1408691929014623E-5</v>
      </c>
      <c r="L4" s="47">
        <f t="shared" si="10"/>
        <v>2.1408233606745597E-5</v>
      </c>
      <c r="M4" s="47">
        <f t="shared" si="10"/>
        <v>2.1407775304016496E-5</v>
      </c>
      <c r="N4" s="47">
        <f t="shared" si="10"/>
        <v>2.1407317021049366E-5</v>
      </c>
    </row>
    <row r="5" spans="1:15">
      <c r="A5" s="41" t="s">
        <v>128</v>
      </c>
      <c r="B5" s="54">
        <f>B8+B11</f>
        <v>7244</v>
      </c>
      <c r="C5" s="54">
        <f t="shared" ref="C5:I5" si="11">C8+C11</f>
        <v>8162</v>
      </c>
      <c r="D5" s="54">
        <f t="shared" si="11"/>
        <v>8934</v>
      </c>
      <c r="E5" s="54">
        <f t="shared" si="11"/>
        <v>8833</v>
      </c>
      <c r="F5" s="54">
        <f t="shared" si="11"/>
        <v>9594</v>
      </c>
      <c r="G5" s="54">
        <f t="shared" si="11"/>
        <v>7842</v>
      </c>
      <c r="H5" s="54">
        <f t="shared" si="11"/>
        <v>11827</v>
      </c>
      <c r="I5" s="54">
        <f t="shared" si="11"/>
        <v>11647</v>
      </c>
      <c r="J5" s="53">
        <f>I5*(1+I6)</f>
        <v>11469.739494377272</v>
      </c>
      <c r="K5" s="53">
        <f t="shared" ref="K5:N5" si="12">J5*(1+J6)</f>
        <v>11295.176789634912</v>
      </c>
      <c r="L5" s="53">
        <f t="shared" si="12"/>
        <v>11123.270826826569</v>
      </c>
      <c r="M5" s="53">
        <f t="shared" si="12"/>
        <v>10953.981171898964</v>
      </c>
      <c r="N5" s="53">
        <f t="shared" si="12"/>
        <v>10787.268006181384</v>
      </c>
    </row>
    <row r="6" spans="1:15">
      <c r="A6" s="42" t="s">
        <v>127</v>
      </c>
      <c r="B6" s="47" t="str">
        <f t="shared" ref="B6" si="13">+IFERROR(B5/A5-1,"nm")</f>
        <v>nm</v>
      </c>
      <c r="C6" s="47">
        <f t="shared" ref="C6" si="14">+IFERROR(C5/B5-1,"nm")</f>
        <v>0.12672556598564322</v>
      </c>
      <c r="D6" s="47">
        <f t="shared" ref="D6" si="15">+IFERROR(D5/C5-1,"nm")</f>
        <v>9.4584660622396566E-2</v>
      </c>
      <c r="E6" s="47">
        <f t="shared" ref="E6" si="16">+IFERROR(E5/D5-1,"nm")</f>
        <v>-1.1305126483098227E-2</v>
      </c>
      <c r="F6" s="47">
        <f t="shared" ref="F6" si="17">+IFERROR(F5/E5-1,"nm")</f>
        <v>8.6154194497905623E-2</v>
      </c>
      <c r="G6" s="47">
        <f t="shared" ref="G6" si="18">+IFERROR(G5/F5-1,"nm")</f>
        <v>-0.182614133833646</v>
      </c>
      <c r="H6" s="47">
        <f t="shared" ref="H6" si="19">+IFERROR(H5/G5-1,"nm")</f>
        <v>0.50816118337158889</v>
      </c>
      <c r="I6" s="47">
        <f t="shared" ref="I6" si="20">+IFERROR(I5/H5-1,"nm")</f>
        <v>-1.5219413207068544E-2</v>
      </c>
      <c r="J6" s="47">
        <f>+IFERROR(J5/I5-1,"nm")</f>
        <v>-1.5219413207068544E-2</v>
      </c>
      <c r="K6" s="47">
        <f t="shared" ref="K6:N6" si="21">+IFERROR(K5/J5-1,"nm")</f>
        <v>-1.5219413207068433E-2</v>
      </c>
      <c r="L6" s="47">
        <f t="shared" si="21"/>
        <v>-1.5219413207068544E-2</v>
      </c>
      <c r="M6" s="47">
        <f t="shared" si="21"/>
        <v>-1.5219413207068544E-2</v>
      </c>
      <c r="N6" s="47">
        <f t="shared" si="21"/>
        <v>-1.5219413207068544E-2</v>
      </c>
    </row>
    <row r="7" spans="1:15">
      <c r="A7" s="42" t="s">
        <v>129</v>
      </c>
      <c r="B7" s="47">
        <f>+IFERROR(B5/B$3,"nm")</f>
        <v>0.23672429005588053</v>
      </c>
      <c r="C7" s="47">
        <f t="shared" ref="C7:I7" si="22">+IFERROR(C5/C$3,"nm")</f>
        <v>0.25210032122559922</v>
      </c>
      <c r="D7" s="47">
        <f t="shared" si="22"/>
        <v>0.2600873362445415</v>
      </c>
      <c r="E7" s="47">
        <f t="shared" si="22"/>
        <v>0.24268483666236229</v>
      </c>
      <c r="F7" s="47">
        <f t="shared" si="22"/>
        <v>0.24526420737786639</v>
      </c>
      <c r="G7" s="47">
        <f t="shared" si="22"/>
        <v>0.20966232655134615</v>
      </c>
      <c r="H7" s="47">
        <f t="shared" si="22"/>
        <v>0.26554852036463245</v>
      </c>
      <c r="I7" s="47">
        <f t="shared" si="22"/>
        <v>0.24934703489616786</v>
      </c>
      <c r="J7" s="47">
        <f>+IFERROR(J5/J$3,"nm")</f>
        <v>0.24555211934012572</v>
      </c>
      <c r="K7" s="47">
        <f t="shared" ref="K7:N7" si="23">+IFERROR(K5/K$3,"nm")</f>
        <v>0.24180978334086001</v>
      </c>
      <c r="L7" s="47">
        <f t="shared" si="23"/>
        <v>0.2381244825061348</v>
      </c>
      <c r="M7" s="47">
        <f t="shared" si="23"/>
        <v>0.23449534758844356</v>
      </c>
      <c r="N7" s="47">
        <f t="shared" si="23"/>
        <v>0.23092152258811885</v>
      </c>
    </row>
    <row r="8" spans="1:15">
      <c r="A8" s="41" t="s">
        <v>130</v>
      </c>
      <c r="B8" s="54">
        <v>3011</v>
      </c>
      <c r="C8" s="54">
        <v>3520</v>
      </c>
      <c r="D8" s="54">
        <v>3989</v>
      </c>
      <c r="E8" s="54">
        <v>4454</v>
      </c>
      <c r="F8" s="54">
        <v>4744</v>
      </c>
      <c r="G8" s="54">
        <v>4866</v>
      </c>
      <c r="H8" s="54">
        <v>4904</v>
      </c>
      <c r="I8" s="54">
        <v>4791</v>
      </c>
      <c r="J8" s="53">
        <f>I8*(1+I9)</f>
        <v>4680.6037928221858</v>
      </c>
      <c r="K8" s="53">
        <f t="shared" ref="K8:N8" si="24">J8*(1+J9)</f>
        <v>4572.7513807934529</v>
      </c>
      <c r="L8" s="53">
        <f t="shared" si="24"/>
        <v>4467.3841487319396</v>
      </c>
      <c r="M8" s="53">
        <f t="shared" si="24"/>
        <v>4364.4448320910933</v>
      </c>
      <c r="N8" s="53">
        <f t="shared" si="24"/>
        <v>4263.8774858377701</v>
      </c>
      <c r="O8" t="s">
        <v>154</v>
      </c>
    </row>
    <row r="9" spans="1:15">
      <c r="A9" s="42" t="s">
        <v>127</v>
      </c>
      <c r="B9" s="47" t="str">
        <f t="shared" ref="B9" si="25">+IFERROR(B8/A8-1,"nm")</f>
        <v>nm</v>
      </c>
      <c r="C9" s="47">
        <f t="shared" ref="C9" si="26">+IFERROR(C8/B8-1,"nm")</f>
        <v>0.16904682829624718</v>
      </c>
      <c r="D9" s="47">
        <f t="shared" ref="D9" si="27">+IFERROR(D8/C8-1,"nm")</f>
        <v>0.13323863636363642</v>
      </c>
      <c r="E9" s="47">
        <f t="shared" ref="E9" si="28">+IFERROR(E8/D8-1,"nm")</f>
        <v>0.11657056906492858</v>
      </c>
      <c r="F9" s="47">
        <f t="shared" ref="F9" si="29">+IFERROR(F8/E8-1,"nm")</f>
        <v>6.5110013471037176E-2</v>
      </c>
      <c r="G9" s="47">
        <f t="shared" ref="G9" si="30">+IFERROR(G8/F8-1,"nm")</f>
        <v>2.5716694772343951E-2</v>
      </c>
      <c r="H9" s="47">
        <f t="shared" ref="H9" si="31">+IFERROR(H8/G8-1,"nm")</f>
        <v>7.8092889436909285E-3</v>
      </c>
      <c r="I9" s="47">
        <f t="shared" ref="I9:J9" si="32">+IFERROR(I8/H8-1,"nm")</f>
        <v>-2.3042414355628038E-2</v>
      </c>
      <c r="J9" s="47">
        <f t="shared" si="32"/>
        <v>-2.3042414355628038E-2</v>
      </c>
      <c r="K9" s="47">
        <f t="shared" ref="K9" si="33">+IFERROR(K8/J8-1,"nm")</f>
        <v>-2.3042414355628038E-2</v>
      </c>
      <c r="L9" s="47">
        <f t="shared" ref="L9" si="34">+IFERROR(L8/K8-1,"nm")</f>
        <v>-2.3042414355628149E-2</v>
      </c>
      <c r="M9" s="47">
        <f t="shared" ref="M9" si="35">+IFERROR(M8/L8-1,"nm")</f>
        <v>-2.3042414355628149E-2</v>
      </c>
      <c r="N9" s="47">
        <f t="shared" ref="N9" si="36">+IFERROR(N8/M8-1,"nm")</f>
        <v>-2.304241435562826E-2</v>
      </c>
    </row>
    <row r="10" spans="1:15">
      <c r="A10" s="42" t="s">
        <v>131</v>
      </c>
      <c r="B10" s="47">
        <f>+IFERROR(B8/B$3,"nm")</f>
        <v>9.8395477271984569E-2</v>
      </c>
      <c r="C10" s="47">
        <f t="shared" ref="C10:I10" si="37">+IFERROR(C8/C$3,"nm")</f>
        <v>0.10872251050160613</v>
      </c>
      <c r="D10" s="47">
        <f t="shared" si="37"/>
        <v>0.11612809315866085</v>
      </c>
      <c r="E10" s="47">
        <f t="shared" si="37"/>
        <v>0.12237272302662307</v>
      </c>
      <c r="F10" s="47">
        <f t="shared" si="37"/>
        <v>0.1212771940588491</v>
      </c>
      <c r="G10" s="47">
        <f t="shared" si="37"/>
        <v>0.13009651632222013</v>
      </c>
      <c r="H10" s="47">
        <f t="shared" si="37"/>
        <v>0.11010822219228523</v>
      </c>
      <c r="I10" s="47">
        <f t="shared" si="37"/>
        <v>0.10256904303147078</v>
      </c>
      <c r="J10" s="47">
        <f>+IFERROR(J8/J$3,"nm")</f>
        <v>0.10020560464187937</v>
      </c>
      <c r="K10" s="47">
        <f t="shared" ref="K10:N10" si="38">+IFERROR(K8/K$3,"nm")</f>
        <v>9.7894529785135256E-2</v>
      </c>
      <c r="L10" s="47">
        <f t="shared" si="38"/>
        <v>9.5636756052661837E-2</v>
      </c>
      <c r="M10" s="47">
        <f t="shared" si="38"/>
        <v>9.3431054141054806E-2</v>
      </c>
      <c r="N10" s="47">
        <f t="shared" si="38"/>
        <v>9.1276223098809145E-2</v>
      </c>
    </row>
    <row r="11" spans="1:15">
      <c r="A11" s="41" t="s">
        <v>132</v>
      </c>
      <c r="B11" s="54">
        <v>4233</v>
      </c>
      <c r="C11" s="54">
        <v>4642</v>
      </c>
      <c r="D11" s="54">
        <v>4945</v>
      </c>
      <c r="E11" s="54">
        <v>4379</v>
      </c>
      <c r="F11" s="54">
        <v>4850</v>
      </c>
      <c r="G11" s="54">
        <v>2976</v>
      </c>
      <c r="H11" s="54">
        <v>6923</v>
      </c>
      <c r="I11" s="54">
        <v>6856</v>
      </c>
      <c r="J11" s="53">
        <f>I11*(1+I12)</f>
        <v>6789.648418315759</v>
      </c>
      <c r="K11" s="53">
        <f t="shared" ref="K11:N11" si="39">J11*(1+J12)</f>
        <v>6723.9389796291844</v>
      </c>
      <c r="L11" s="53">
        <f t="shared" si="39"/>
        <v>6658.865469353992</v>
      </c>
      <c r="M11" s="53">
        <f t="shared" si="39"/>
        <v>6594.4217330479514</v>
      </c>
      <c r="N11" s="53">
        <f t="shared" si="39"/>
        <v>6530.6016758308178</v>
      </c>
      <c r="O11" t="s">
        <v>154</v>
      </c>
    </row>
    <row r="12" spans="1:15">
      <c r="A12" s="42" t="s">
        <v>127</v>
      </c>
      <c r="B12" s="47" t="str">
        <f t="shared" ref="B12" si="40">+IFERROR(B11/A11-1,"nm")</f>
        <v>nm</v>
      </c>
      <c r="C12" s="47">
        <f t="shared" ref="C12" si="41">+IFERROR(C11/B11-1,"nm")</f>
        <v>9.6621781242617555E-2</v>
      </c>
      <c r="D12" s="47">
        <f t="shared" ref="D12" si="42">+IFERROR(D11/C11-1,"nm")</f>
        <v>6.5273588970271357E-2</v>
      </c>
      <c r="E12" s="47">
        <f t="shared" ref="E12" si="43">+IFERROR(E11/D11-1,"nm")</f>
        <v>-0.11445904954499497</v>
      </c>
      <c r="F12" s="47">
        <f t="shared" ref="F12" si="44">+IFERROR(F11/E11-1,"nm")</f>
        <v>0.10755880337976698</v>
      </c>
      <c r="G12" s="47">
        <f t="shared" ref="G12" si="45">+IFERROR(G11/F11-1,"nm")</f>
        <v>-0.38639175257731961</v>
      </c>
      <c r="H12" s="47">
        <f t="shared" ref="H12" si="46">+IFERROR(H11/G11-1,"nm")</f>
        <v>1.32627688172043</v>
      </c>
      <c r="I12" s="47">
        <f t="shared" ref="I12:J12" si="47">+IFERROR(I11/H11-1,"nm")</f>
        <v>-9.67788530983682E-3</v>
      </c>
      <c r="J12" s="47">
        <f t="shared" si="47"/>
        <v>-9.67788530983682E-3</v>
      </c>
      <c r="K12" s="47">
        <f t="shared" ref="K12" si="48">+IFERROR(K11/J11-1,"nm")</f>
        <v>-9.67788530983682E-3</v>
      </c>
      <c r="L12" s="47">
        <f t="shared" ref="L12" si="49">+IFERROR(L11/K11-1,"nm")</f>
        <v>-9.67788530983682E-3</v>
      </c>
      <c r="M12" s="47">
        <f t="shared" ref="M12" si="50">+IFERROR(M11/L11-1,"nm")</f>
        <v>-9.67788530983682E-3</v>
      </c>
      <c r="N12" s="47">
        <f t="shared" ref="N12" si="51">+IFERROR(N11/M11-1,"nm")</f>
        <v>-9.67788530983682E-3</v>
      </c>
    </row>
    <row r="13" spans="1:15">
      <c r="A13" s="42" t="s">
        <v>129</v>
      </c>
      <c r="B13" s="47">
        <f>+IFERROR(B11/B$3,"nm")</f>
        <v>0.13832881278389594</v>
      </c>
      <c r="C13" s="47">
        <f t="shared" ref="C13:I13" si="52">+IFERROR(C11/C$3,"nm")</f>
        <v>0.14337781072399308</v>
      </c>
      <c r="D13" s="47">
        <f t="shared" si="52"/>
        <v>0.14395924308588065</v>
      </c>
      <c r="E13" s="47">
        <f t="shared" si="52"/>
        <v>0.12031211363573921</v>
      </c>
      <c r="F13" s="47">
        <f t="shared" si="52"/>
        <v>0.12398701331901731</v>
      </c>
      <c r="G13" s="47">
        <f t="shared" si="52"/>
        <v>7.9565810229126011E-2</v>
      </c>
      <c r="H13" s="47">
        <f t="shared" si="52"/>
        <v>0.1554402981723472</v>
      </c>
      <c r="I13" s="47">
        <f t="shared" si="52"/>
        <v>0.14677799186469706</v>
      </c>
      <c r="J13" s="47">
        <f>+IFERROR(J11/J$3,"nm")</f>
        <v>0.14535749129342238</v>
      </c>
      <c r="K13" s="47">
        <f t="shared" ref="K13:N13" si="53">+IFERROR(K11/K$3,"nm")</f>
        <v>0.14394765643272858</v>
      </c>
      <c r="L13" s="47">
        <f t="shared" si="53"/>
        <v>0.1425514957474309</v>
      </c>
      <c r="M13" s="47">
        <f t="shared" si="53"/>
        <v>0.1411688766092512</v>
      </c>
      <c r="N13" s="47">
        <f t="shared" si="53"/>
        <v>0.139799667676303</v>
      </c>
    </row>
    <row r="14" spans="1:15">
      <c r="A14" s="41" t="s">
        <v>133</v>
      </c>
      <c r="B14" s="54">
        <v>963</v>
      </c>
      <c r="C14" s="54">
        <v>1143</v>
      </c>
      <c r="D14" s="54">
        <v>1105</v>
      </c>
      <c r="E14" s="54">
        <v>1028</v>
      </c>
      <c r="F14" s="54">
        <v>1119</v>
      </c>
      <c r="G14" s="54">
        <v>1086</v>
      </c>
      <c r="H14" s="54">
        <v>695</v>
      </c>
      <c r="I14" s="54">
        <v>758</v>
      </c>
      <c r="J14" s="53">
        <f>I14*(1+I15)</f>
        <v>826.71079136690651</v>
      </c>
      <c r="K14" s="53">
        <f t="shared" ref="K14:N14" si="54">J14*(1+J15)</f>
        <v>901.65004295843903</v>
      </c>
      <c r="L14" s="53">
        <f t="shared" si="54"/>
        <v>983.38234901078681</v>
      </c>
      <c r="M14" s="53">
        <f t="shared" si="54"/>
        <v>1072.5234828060093</v>
      </c>
      <c r="N14" s="53">
        <f t="shared" si="54"/>
        <v>1169.7450359236764</v>
      </c>
      <c r="O14" t="s">
        <v>154</v>
      </c>
    </row>
    <row r="15" spans="1:15">
      <c r="A15" s="42" t="s">
        <v>127</v>
      </c>
      <c r="B15" s="47" t="str">
        <f t="shared" ref="B15" si="55">+IFERROR(B14/A14-1,"nm")</f>
        <v>nm</v>
      </c>
      <c r="C15" s="47">
        <f t="shared" ref="C15" si="56">+IFERROR(C14/B14-1,"nm")</f>
        <v>0.18691588785046731</v>
      </c>
      <c r="D15" s="47">
        <f t="shared" ref="D15" si="57">+IFERROR(D14/C14-1,"nm")</f>
        <v>-3.3245844269466307E-2</v>
      </c>
      <c r="E15" s="47">
        <f t="shared" ref="E15" si="58">+IFERROR(E14/D14-1,"nm")</f>
        <v>-6.9683257918552011E-2</v>
      </c>
      <c r="F15" s="47">
        <f t="shared" ref="F15" si="59">+IFERROR(F14/E14-1,"nm")</f>
        <v>8.8521400778210024E-2</v>
      </c>
      <c r="G15" s="47">
        <f t="shared" ref="G15" si="60">+IFERROR(G14/F14-1,"nm")</f>
        <v>-2.9490616621983934E-2</v>
      </c>
      <c r="H15" s="47">
        <f t="shared" ref="H15" si="61">+IFERROR(H14/G14-1,"nm")</f>
        <v>-0.36003683241252304</v>
      </c>
      <c r="I15" s="47">
        <f>+IFERROR(I14/H14-1,"nm")</f>
        <v>9.0647482014388547E-2</v>
      </c>
      <c r="J15" s="47">
        <f>+IFERROR(J14/I14-1,"nm")</f>
        <v>9.0647482014388547E-2</v>
      </c>
      <c r="K15" s="47">
        <f t="shared" ref="K15:N15" si="62">+IFERROR(K14/J14-1,"nm")</f>
        <v>9.0647482014388547E-2</v>
      </c>
      <c r="L15" s="47">
        <f t="shared" si="62"/>
        <v>9.0647482014388547E-2</v>
      </c>
      <c r="M15" s="47">
        <f t="shared" si="62"/>
        <v>9.0647482014388547E-2</v>
      </c>
      <c r="N15" s="47">
        <f t="shared" si="62"/>
        <v>9.0647482014388547E-2</v>
      </c>
    </row>
    <row r="16" spans="1:15">
      <c r="A16" s="42" t="s">
        <v>131</v>
      </c>
      <c r="B16" s="47">
        <f>+IFERROR(B14/B$3,"nm")</f>
        <v>3.146955981830659E-2</v>
      </c>
      <c r="C16" s="47">
        <f t="shared" ref="C16:I16" si="63">+IFERROR(C14/C$3,"nm")</f>
        <v>3.5303928836174947E-2</v>
      </c>
      <c r="D16" s="47">
        <f t="shared" si="63"/>
        <v>3.2168850072780204E-2</v>
      </c>
      <c r="E16" s="47">
        <f t="shared" si="63"/>
        <v>2.8244086051048164E-2</v>
      </c>
      <c r="F16" s="47">
        <f t="shared" si="63"/>
        <v>2.8606488227624818E-2</v>
      </c>
      <c r="G16" s="47">
        <f t="shared" si="63"/>
        <v>2.9035104136031869E-2</v>
      </c>
      <c r="H16" s="47">
        <f t="shared" si="63"/>
        <v>1.5604652207104046E-2</v>
      </c>
      <c r="I16" s="47">
        <f t="shared" si="63"/>
        <v>1.6227788482123744E-2</v>
      </c>
      <c r="J16" s="47">
        <f>+IFERROR(J14/J$3,"nm")</f>
        <v>1.7698796646690357E-2</v>
      </c>
      <c r="K16" s="47">
        <f t="shared" ref="K16:N16" si="64">+IFERROR(K14/K$3,"nm")</f>
        <v>1.9302734751095868E-2</v>
      </c>
      <c r="L16" s="47">
        <f t="shared" si="64"/>
        <v>2.1052028365533198E-2</v>
      </c>
      <c r="M16" s="47">
        <f t="shared" si="64"/>
        <v>2.2959850208849983E-2</v>
      </c>
      <c r="N16" s="47">
        <f t="shared" si="64"/>
        <v>2.5040566766358616E-2</v>
      </c>
    </row>
    <row r="17" spans="1:20">
      <c r="A17" s="43" t="str">
        <f>+Historicals!A111</f>
        <v>North America</v>
      </c>
      <c r="B17" s="43"/>
      <c r="C17" s="43"/>
      <c r="D17" s="43"/>
      <c r="E17" s="43"/>
      <c r="F17" s="43"/>
      <c r="G17" s="43"/>
      <c r="H17" s="43"/>
      <c r="I17" s="43"/>
      <c r="J17" s="39"/>
      <c r="K17" s="39"/>
      <c r="L17" s="39"/>
      <c r="M17" s="39"/>
      <c r="N17" s="39"/>
      <c r="O17" t="s">
        <v>153</v>
      </c>
    </row>
    <row r="18" spans="1:20">
      <c r="A18" s="9" t="s">
        <v>134</v>
      </c>
      <c r="B18" s="57">
        <f>+Historicals!B111</f>
        <v>13740</v>
      </c>
      <c r="C18" s="57">
        <f>+Historicals!C111</f>
        <v>14764</v>
      </c>
      <c r="D18" s="57">
        <f>+Historicals!D111</f>
        <v>15216</v>
      </c>
      <c r="E18" s="57">
        <f>+Historicals!E111</f>
        <v>14855</v>
      </c>
      <c r="F18" s="57">
        <f>+Historicals!F111</f>
        <v>15902</v>
      </c>
      <c r="G18" s="57">
        <f>+Historicals!G111</f>
        <v>14484</v>
      </c>
      <c r="H18" s="57">
        <f>+Historicals!H111</f>
        <v>17179</v>
      </c>
      <c r="I18" s="57">
        <f>+Historicals!I111</f>
        <v>18353</v>
      </c>
      <c r="J18" s="9">
        <f>I18*(1+I19)</f>
        <v>19607.230281157226</v>
      </c>
      <c r="K18" s="9">
        <f>J18*(1+J19)</f>
        <v>20947.173720826508</v>
      </c>
      <c r="L18" s="9">
        <f t="shared" ref="L18:N18" si="65">K18*(1+K19)</f>
        <v>22378.687892096681</v>
      </c>
      <c r="M18" s="9">
        <f t="shared" si="65"/>
        <v>23908.030670216565</v>
      </c>
      <c r="N18" s="9">
        <f t="shared" si="65"/>
        <v>25541.887588944912</v>
      </c>
      <c r="O18" t="s">
        <v>152</v>
      </c>
    </row>
    <row r="19" spans="1:20">
      <c r="A19" s="44" t="s">
        <v>127</v>
      </c>
      <c r="B19" s="47" t="str">
        <f t="shared" ref="B19:H19" si="66">+IFERROR(B18/A18-1,"nm")</f>
        <v>nm</v>
      </c>
      <c r="C19" s="47">
        <f t="shared" si="66"/>
        <v>7.4526928675400228E-2</v>
      </c>
      <c r="D19" s="47">
        <f t="shared" si="66"/>
        <v>3.0615009482525046E-2</v>
      </c>
      <c r="E19" s="47">
        <f t="shared" si="66"/>
        <v>-2.372502628811779E-2</v>
      </c>
      <c r="F19" s="47">
        <f t="shared" si="66"/>
        <v>7.0481319421070276E-2</v>
      </c>
      <c r="G19" s="47">
        <f t="shared" si="66"/>
        <v>-8.9171173437303519E-2</v>
      </c>
      <c r="H19" s="47">
        <f t="shared" si="66"/>
        <v>0.18606738470035911</v>
      </c>
      <c r="I19" s="47">
        <f>+IFERROR(I18/H18-1,"nm")</f>
        <v>6.8339251411607238E-2</v>
      </c>
      <c r="J19" s="47">
        <f>+IFERROR(J18/I18-1,"nm")</f>
        <v>6.8339251411607238E-2</v>
      </c>
      <c r="K19" s="47">
        <f>+IFERROR(K18/J18-1,"nm")</f>
        <v>6.8339251411607238E-2</v>
      </c>
      <c r="L19" s="47">
        <f t="shared" ref="L19:N19" si="67">+IFERROR(L18/K18-1,"nm")</f>
        <v>6.8339251411607238E-2</v>
      </c>
      <c r="M19" s="47">
        <f t="shared" si="67"/>
        <v>6.8339251411607238E-2</v>
      </c>
      <c r="N19" s="47">
        <f t="shared" si="67"/>
        <v>6.8339251411607238E-2</v>
      </c>
    </row>
    <row r="20" spans="1:20">
      <c r="A20" s="45" t="s">
        <v>112</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9">
        <f>I20*(1+I21)</f>
        <v>12841.290278254894</v>
      </c>
      <c r="K20" s="9">
        <f t="shared" ref="K20:N20" si="68">J20*(1+J21)</f>
        <v>13485.339876545931</v>
      </c>
      <c r="L20" s="9">
        <f t="shared" si="68"/>
        <v>14161.691515836794</v>
      </c>
      <c r="M20" s="9">
        <f t="shared" si="68"/>
        <v>14871.965291622491</v>
      </c>
      <c r="N20" s="9">
        <f t="shared" si="68"/>
        <v>15617.862554616953</v>
      </c>
    </row>
    <row r="21" spans="1:20">
      <c r="A21" s="44" t="s">
        <v>127</v>
      </c>
      <c r="B21" s="47" t="str">
        <f t="shared" ref="B21" si="69">+IFERROR(B20/A20-1,"nm")</f>
        <v>nm</v>
      </c>
      <c r="C21" s="47">
        <f t="shared" ref="C21" si="70">+IFERROR(C20/B20-1,"nm")</f>
        <v>9.3228309428638578E-2</v>
      </c>
      <c r="D21" s="47">
        <f t="shared" ref="D21" si="71">+IFERROR(D20/C20-1,"nm")</f>
        <v>4.1402301322722934E-2</v>
      </c>
      <c r="E21" s="47">
        <f t="shared" ref="E21" si="72">+IFERROR(E20/D20-1,"nm")</f>
        <v>-3.7381247418422192E-2</v>
      </c>
      <c r="F21" s="47">
        <f t="shared" ref="F21" si="73">+IFERROR(F20/E20-1,"nm")</f>
        <v>7.755846384895948E-2</v>
      </c>
      <c r="G21" s="47">
        <f t="shared" ref="G21" si="74">+IFERROR(G20/F20-1,"nm")</f>
        <v>-7.1279243404678949E-2</v>
      </c>
      <c r="H21" s="47">
        <f t="shared" ref="H21" si="75">+IFERROR(H20/G20-1,"nm")</f>
        <v>0.24815092721620746</v>
      </c>
      <c r="I21" s="47">
        <f>+IFERROR(I20/H20-1,"nm")</f>
        <v>5.0154586052902683E-2</v>
      </c>
      <c r="J21" s="47">
        <f t="shared" ref="J21:L21" si="76">+IFERROR(J20/I20-1,"nm")</f>
        <v>5.0154586052902683E-2</v>
      </c>
      <c r="K21" s="47">
        <f t="shared" si="76"/>
        <v>5.0154586052902683E-2</v>
      </c>
      <c r="L21" s="47">
        <f t="shared" si="76"/>
        <v>5.0154586052902683E-2</v>
      </c>
      <c r="M21" s="47">
        <f t="shared" ref="M21" si="77">+IFERROR(M20/L20-1,"nm")</f>
        <v>5.0154586052902683E-2</v>
      </c>
      <c r="N21" s="47">
        <f t="shared" ref="N21" si="78">+IFERROR(N20/M20-1,"nm")</f>
        <v>5.0154586052902683E-2</v>
      </c>
    </row>
    <row r="22" spans="1:20">
      <c r="A22" s="44" t="s">
        <v>135</v>
      </c>
      <c r="B22" s="47">
        <f>+Historicals!B184</f>
        <v>0.13</v>
      </c>
      <c r="C22" s="47">
        <f>+Historicals!C184</f>
        <v>9.3228309428638606E-2</v>
      </c>
      <c r="D22" s="47">
        <f>+Historicals!D184</f>
        <v>4.1402301322722872E-2</v>
      </c>
      <c r="E22" s="47">
        <f>+Historicals!E184</f>
        <v>-3.7381247418422137E-2</v>
      </c>
      <c r="F22" s="47">
        <f>+Historicals!F184</f>
        <v>7.7558463848959452E-2</v>
      </c>
      <c r="G22" s="47">
        <f>+Historicals!G184</f>
        <v>-7.1279243404678949E-2</v>
      </c>
      <c r="H22" s="47">
        <f>+Historicals!H184</f>
        <v>0.24815092721620752</v>
      </c>
      <c r="I22" s="47">
        <f>+Historicals!I184</f>
        <v>0.05</v>
      </c>
      <c r="J22" s="34">
        <f>(J20-I20)/I20</f>
        <v>5.0154586052902649E-2</v>
      </c>
      <c r="K22" s="34">
        <f t="shared" ref="K22:N22" si="79">(K20-J20)/J20</f>
        <v>5.0154586052902697E-2</v>
      </c>
      <c r="L22" s="34">
        <f t="shared" si="79"/>
        <v>5.0154586052902635E-2</v>
      </c>
      <c r="M22" s="34">
        <f t="shared" si="79"/>
        <v>5.0154586052902635E-2</v>
      </c>
      <c r="N22" s="34">
        <f t="shared" si="79"/>
        <v>5.0154586052902662E-2</v>
      </c>
    </row>
    <row r="23" spans="1:20">
      <c r="A23" s="44" t="s">
        <v>136</v>
      </c>
      <c r="B23" s="47" t="str">
        <f t="shared" ref="B23:H23" si="80">+IFERROR(B21-B22,"nm")</f>
        <v>nm</v>
      </c>
      <c r="C23" s="47">
        <f t="shared" si="80"/>
        <v>-2.7755575615628914E-17</v>
      </c>
      <c r="D23" s="47">
        <f t="shared" si="80"/>
        <v>6.2450045135165055E-17</v>
      </c>
      <c r="E23" s="47">
        <f t="shared" si="80"/>
        <v>-5.5511151231257827E-17</v>
      </c>
      <c r="F23" s="47">
        <f t="shared" si="80"/>
        <v>2.7755575615628914E-17</v>
      </c>
      <c r="G23" s="47">
        <f t="shared" si="80"/>
        <v>0</v>
      </c>
      <c r="H23" s="47">
        <f t="shared" si="80"/>
        <v>-5.5511151231257827E-17</v>
      </c>
      <c r="I23" s="47">
        <f>+IFERROR(I21-I22,"nm")</f>
        <v>1.5458605290268046E-4</v>
      </c>
      <c r="J23" s="47">
        <f t="shared" ref="J23:N23" si="81">+IFERROR(J21-J22,"nm")</f>
        <v>3.4694469519536142E-17</v>
      </c>
      <c r="K23" s="47">
        <f t="shared" si="81"/>
        <v>-1.3877787807814457E-17</v>
      </c>
      <c r="L23" s="47">
        <f t="shared" si="81"/>
        <v>4.8572257327350599E-17</v>
      </c>
      <c r="M23" s="47">
        <f t="shared" si="81"/>
        <v>4.8572257327350599E-17</v>
      </c>
      <c r="N23" s="47">
        <f t="shared" si="81"/>
        <v>2.0816681711721685E-17</v>
      </c>
      <c r="T23" s="47"/>
    </row>
    <row r="24" spans="1:20">
      <c r="A24" s="45" t="s">
        <v>113</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53">
        <f>I24*(1+I25)</f>
        <v>5998.8194112967376</v>
      </c>
      <c r="K24" s="53">
        <f t="shared" ref="K24:N24" si="82">J24*(1+J25)</f>
        <v>6552.409746786333</v>
      </c>
      <c r="L24" s="53">
        <f t="shared" si="82"/>
        <v>7157.0871776751274</v>
      </c>
      <c r="M24" s="53">
        <f t="shared" si="82"/>
        <v>7817.5661853205638</v>
      </c>
      <c r="N24" s="53">
        <f t="shared" si="82"/>
        <v>8538.9963185721026</v>
      </c>
    </row>
    <row r="25" spans="1:20">
      <c r="A25" s="44" t="s">
        <v>127</v>
      </c>
      <c r="B25" s="47" t="str">
        <f t="shared" ref="B25" si="83">+IFERROR(B24/A24-1,"nm")</f>
        <v>nm</v>
      </c>
      <c r="C25" s="47">
        <f t="shared" ref="C25" si="84">+IFERROR(C24/B24-1,"nm")</f>
        <v>7.6190476190476142E-2</v>
      </c>
      <c r="D25" s="47">
        <f t="shared" ref="D25" si="85">+IFERROR(D24/C24-1,"nm")</f>
        <v>2.9498525073746285E-2</v>
      </c>
      <c r="E25" s="47">
        <f t="shared" ref="E25" si="86">+IFERROR(E24/D24-1,"nm")</f>
        <v>1.0642652476463343E-2</v>
      </c>
      <c r="F25" s="47">
        <f t="shared" ref="F25" si="87">+IFERROR(F24/E24-1,"nm")</f>
        <v>6.5208586472256025E-2</v>
      </c>
      <c r="G25" s="47">
        <f t="shared" ref="G25" si="88">+IFERROR(G24/F24-1,"nm")</f>
        <v>-0.11806083650190113</v>
      </c>
      <c r="H25" s="47">
        <f t="shared" ref="H25" si="89">+IFERROR(H24/G24-1,"nm")</f>
        <v>8.3854278939426541E-2</v>
      </c>
      <c r="I25" s="47">
        <f>+IFERROR(I24/H24-1,"nm")</f>
        <v>9.2283214001591007E-2</v>
      </c>
      <c r="J25" s="47">
        <f t="shared" ref="J25:N25" si="90">+IFERROR(J24/I24-1,"nm")</f>
        <v>9.2283214001591007E-2</v>
      </c>
      <c r="K25" s="47">
        <f t="shared" si="90"/>
        <v>9.2283214001591007E-2</v>
      </c>
      <c r="L25" s="47">
        <f t="shared" si="90"/>
        <v>9.2283214001591007E-2</v>
      </c>
      <c r="M25" s="47">
        <f t="shared" si="90"/>
        <v>9.2283214001591007E-2</v>
      </c>
      <c r="N25" s="47">
        <f t="shared" si="90"/>
        <v>9.2283214001591007E-2</v>
      </c>
    </row>
    <row r="26" spans="1:20">
      <c r="A26" s="44" t="s">
        <v>135</v>
      </c>
      <c r="B26" s="47">
        <f>+Historicals!B188</f>
        <v>0.16</v>
      </c>
      <c r="C26" s="47">
        <f>+Historicals!C188</f>
        <v>0.04</v>
      </c>
      <c r="D26" s="47">
        <f>+Historicals!D188</f>
        <v>2.9545905215149711E-2</v>
      </c>
      <c r="E26" s="47">
        <f>+Historicals!E188</f>
        <v>0.13154853620955315</v>
      </c>
      <c r="F26" s="47">
        <f>+Historicals!F188</f>
        <v>7.114893617021277E-2</v>
      </c>
      <c r="G26" s="47">
        <f>+Historicals!G188</f>
        <v>-6.3721595423486418E-2</v>
      </c>
      <c r="H26" s="47">
        <f>+Historicals!H188</f>
        <v>0.18295994568906992</v>
      </c>
      <c r="I26" s="47">
        <f>+Historicals!I188</f>
        <v>0.09</v>
      </c>
      <c r="J26" s="34">
        <f>(J24-I24)/I24</f>
        <v>9.2283214001590966E-2</v>
      </c>
      <c r="K26" s="34">
        <f t="shared" ref="K26:N26" si="91">(K24-J24)/J24</f>
        <v>9.2283214001591077E-2</v>
      </c>
      <c r="L26" s="34">
        <f t="shared" si="91"/>
        <v>9.2283214001591077E-2</v>
      </c>
      <c r="M26" s="34">
        <f t="shared" si="91"/>
        <v>9.2283214001590966E-2</v>
      </c>
      <c r="N26" s="34">
        <f t="shared" si="91"/>
        <v>9.228321400159098E-2</v>
      </c>
    </row>
    <row r="27" spans="1:20">
      <c r="A27" s="44" t="s">
        <v>136</v>
      </c>
      <c r="B27" s="47" t="str">
        <f t="shared" ref="B27" si="92">+IFERROR(B25-B26,"nm")</f>
        <v>nm</v>
      </c>
      <c r="C27" s="47">
        <f t="shared" ref="C27" si="93">+IFERROR(C25-C26,"nm")</f>
        <v>3.6190476190476141E-2</v>
      </c>
      <c r="D27" s="47">
        <f t="shared" ref="D27" si="94">+IFERROR(D25-D26,"nm")</f>
        <v>-4.7380141403426806E-5</v>
      </c>
      <c r="E27" s="47">
        <f t="shared" ref="E27" si="95">+IFERROR(E25-E26,"nm")</f>
        <v>-0.1209058837330898</v>
      </c>
      <c r="F27" s="47">
        <f t="shared" ref="F27" si="96">+IFERROR(F25-F26,"nm")</f>
        <v>-5.9403496979567455E-3</v>
      </c>
      <c r="G27" s="47">
        <f t="shared" ref="G27" si="97">+IFERROR(G25-G26,"nm")</f>
        <v>-5.4339241078414716E-2</v>
      </c>
      <c r="H27" s="47">
        <f t="shared" ref="H27" si="98">+IFERROR(H25-H26,"nm")</f>
        <v>-9.9105666749643384E-2</v>
      </c>
      <c r="I27" s="47">
        <f>+IFERROR(I25-I26,"nm")</f>
        <v>2.2832140015910107E-3</v>
      </c>
      <c r="J27" s="47">
        <f t="shared" ref="J27:N27" si="99">+IFERROR(J25-J26,"nm")</f>
        <v>4.163336342344337E-17</v>
      </c>
      <c r="K27" s="47">
        <f t="shared" si="99"/>
        <v>-6.9388939039072284E-17</v>
      </c>
      <c r="L27" s="47">
        <f t="shared" si="99"/>
        <v>-6.9388939039072284E-17</v>
      </c>
      <c r="M27" s="47">
        <f t="shared" si="99"/>
        <v>4.163336342344337E-17</v>
      </c>
      <c r="N27" s="47">
        <f t="shared" si="99"/>
        <v>2.7755575615628914E-17</v>
      </c>
    </row>
    <row r="28" spans="1:20">
      <c r="A28" s="45" t="s">
        <v>114</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53">
        <f>I28*(1+I29)</f>
        <v>790.31360946745554</v>
      </c>
      <c r="K28" s="53">
        <f t="shared" ref="K28:N28" si="100">J28*(1+J29)</f>
        <v>986.72290886173437</v>
      </c>
      <c r="L28" s="53">
        <f t="shared" si="100"/>
        <v>1231.9439868037039</v>
      </c>
      <c r="M28" s="53">
        <f t="shared" si="100"/>
        <v>1538.1075811572871</v>
      </c>
      <c r="N28" s="53">
        <f t="shared" si="100"/>
        <v>1920.3591693738908</v>
      </c>
    </row>
    <row r="29" spans="1:20">
      <c r="A29" s="44" t="s">
        <v>127</v>
      </c>
      <c r="B29" s="47" t="str">
        <f t="shared" ref="B29" si="101">+IFERROR(B28/A28-1,"nm")</f>
        <v>nm</v>
      </c>
      <c r="C29" s="47">
        <f t="shared" ref="C29" si="102">+IFERROR(C28/B28-1,"nm")</f>
        <v>-0.12742718446601942</v>
      </c>
      <c r="D29" s="47">
        <f t="shared" ref="D29" si="103">+IFERROR(D28/C28-1,"nm")</f>
        <v>-0.10152990264255912</v>
      </c>
      <c r="E29" s="47">
        <f t="shared" ref="E29" si="104">+IFERROR(E28/D28-1,"nm")</f>
        <v>-7.8947368421052655E-2</v>
      </c>
      <c r="F29" s="47">
        <f t="shared" ref="F29" si="105">+IFERROR(F28/E28-1,"nm")</f>
        <v>3.3613445378151141E-3</v>
      </c>
      <c r="G29" s="47">
        <f t="shared" ref="G29" si="106">+IFERROR(G28/F28-1,"nm")</f>
        <v>-0.13567839195979903</v>
      </c>
      <c r="H29" s="47">
        <f t="shared" ref="H29" si="107">+IFERROR(H28/G28-1,"nm")</f>
        <v>-1.744186046511631E-2</v>
      </c>
      <c r="I29" s="47">
        <f>+IFERROR(I28/H28-1,"nm")</f>
        <v>0.24852071005917153</v>
      </c>
      <c r="J29" s="47">
        <f>+IFERROR(J28/I28-1,"nm")</f>
        <v>0.24852071005917153</v>
      </c>
      <c r="K29" s="47">
        <f t="shared" ref="K29:N29" si="108">+IFERROR(K28/J28-1,"nm")</f>
        <v>0.24852071005917153</v>
      </c>
      <c r="L29" s="47">
        <f t="shared" si="108"/>
        <v>0.24852071005917153</v>
      </c>
      <c r="M29" s="47">
        <f t="shared" si="108"/>
        <v>0.24852071005917153</v>
      </c>
      <c r="N29" s="47">
        <f t="shared" si="108"/>
        <v>0.24852071005917153</v>
      </c>
    </row>
    <row r="30" spans="1:20">
      <c r="A30" s="44" t="s">
        <v>135</v>
      </c>
      <c r="B30" s="47">
        <f>+Historicals!B186</f>
        <v>-0.05</v>
      </c>
      <c r="C30" s="47">
        <f>+Historicals!C186</f>
        <v>-0.12742718446601942</v>
      </c>
      <c r="D30" s="47">
        <f>+Historicals!D186</f>
        <v>-0.10152990264255911</v>
      </c>
      <c r="E30" s="47">
        <f>+Historicals!E186</f>
        <v>-7.8947368421052627E-2</v>
      </c>
      <c r="F30" s="47">
        <f>+Historicals!F186</f>
        <v>3.3613445378151263E-3</v>
      </c>
      <c r="G30" s="47">
        <f>+Historicals!G186</f>
        <v>-0.135678391959799</v>
      </c>
      <c r="H30" s="47">
        <f>+Historicals!H186</f>
        <v>-1.7441860465116279E-2</v>
      </c>
      <c r="I30" s="47">
        <f>+Historicals!I186</f>
        <v>0.25</v>
      </c>
      <c r="J30" s="34">
        <f>(J28-I28)/I28</f>
        <v>0.24852071005917145</v>
      </c>
      <c r="K30" s="34">
        <f t="shared" ref="K30:N30" si="109">(K28-J28)/J28</f>
        <v>0.24852071005917153</v>
      </c>
      <c r="L30" s="34">
        <f t="shared" si="109"/>
        <v>0.24852071005917162</v>
      </c>
      <c r="M30" s="34">
        <f t="shared" si="109"/>
        <v>0.24852071005917162</v>
      </c>
      <c r="N30" s="34">
        <f t="shared" si="109"/>
        <v>0.24852071005917151</v>
      </c>
    </row>
    <row r="31" spans="1:20">
      <c r="A31" s="44" t="s">
        <v>136</v>
      </c>
      <c r="B31" s="47" t="str">
        <f t="shared" ref="B31" si="110">+IFERROR(B29-B30,"nm")</f>
        <v>nm</v>
      </c>
      <c r="C31" s="47">
        <f t="shared" ref="C31" si="111">+IFERROR(C29-C30,"nm")</f>
        <v>0</v>
      </c>
      <c r="D31" s="47">
        <f t="shared" ref="D31" si="112">+IFERROR(D29-D30,"nm")</f>
        <v>-1.3877787807814457E-17</v>
      </c>
      <c r="E31" s="47">
        <f t="shared" ref="E31" si="113">+IFERROR(E29-E30,"nm")</f>
        <v>-2.7755575615628914E-17</v>
      </c>
      <c r="F31" s="47">
        <f t="shared" ref="F31" si="114">+IFERROR(F29-F30,"nm")</f>
        <v>-1.214306433183765E-17</v>
      </c>
      <c r="G31" s="47">
        <f t="shared" ref="G31" si="115">+IFERROR(G29-G30,"nm")</f>
        <v>-2.7755575615628914E-17</v>
      </c>
      <c r="H31" s="47">
        <f t="shared" ref="H31" si="116">+IFERROR(H29-H30,"nm")</f>
        <v>-3.1225022567582528E-17</v>
      </c>
      <c r="I31" s="47">
        <f>+IFERROR(I29-I30,"nm")</f>
        <v>-1.4792899408284654E-3</v>
      </c>
      <c r="J31" s="47">
        <f t="shared" ref="J31:N31" si="117">+IFERROR(J29-J30,"nm")</f>
        <v>8.3266726846886741E-17</v>
      </c>
      <c r="K31" s="47">
        <f t="shared" si="117"/>
        <v>0</v>
      </c>
      <c r="L31" s="47">
        <f t="shared" si="117"/>
        <v>-8.3266726846886741E-17</v>
      </c>
      <c r="M31" s="47">
        <f t="shared" si="117"/>
        <v>-8.3266726846886741E-17</v>
      </c>
      <c r="N31" s="47">
        <f t="shared" si="117"/>
        <v>2.7755575615628914E-17</v>
      </c>
    </row>
    <row r="32" spans="1:20">
      <c r="A32" s="9" t="s">
        <v>128</v>
      </c>
      <c r="B32" s="48">
        <f t="shared" ref="B32:H32" si="118">+B38+B35</f>
        <v>3766</v>
      </c>
      <c r="C32" s="48">
        <f t="shared" si="118"/>
        <v>3896</v>
      </c>
      <c r="D32" s="48">
        <f t="shared" si="118"/>
        <v>4015</v>
      </c>
      <c r="E32" s="48">
        <f t="shared" si="118"/>
        <v>3760</v>
      </c>
      <c r="F32" s="48">
        <f t="shared" si="118"/>
        <v>4074</v>
      </c>
      <c r="G32" s="48">
        <f t="shared" si="118"/>
        <v>3047</v>
      </c>
      <c r="H32" s="48">
        <f t="shared" si="118"/>
        <v>5219</v>
      </c>
      <c r="I32" s="48">
        <f>+I38+I35</f>
        <v>5238</v>
      </c>
      <c r="J32" s="53">
        <f>I32*(1+I33)</f>
        <v>5257.0691703391449</v>
      </c>
      <c r="K32" s="53">
        <f t="shared" ref="K32:N32" si="119">J32*(1+J33)</f>
        <v>5276.2077628351099</v>
      </c>
      <c r="L32" s="53">
        <f t="shared" si="119"/>
        <v>5295.4160302223236</v>
      </c>
      <c r="M32" s="53">
        <f t="shared" si="119"/>
        <v>5314.694226155304</v>
      </c>
      <c r="N32" s="53">
        <f t="shared" si="119"/>
        <v>5334.0426052120101</v>
      </c>
    </row>
    <row r="33" spans="1:14">
      <c r="A33" s="46" t="s">
        <v>127</v>
      </c>
      <c r="B33" s="47" t="str">
        <f t="shared" ref="B33" si="120">+IFERROR(B32/A32-1,"nm")</f>
        <v>nm</v>
      </c>
      <c r="C33" s="47">
        <f t="shared" ref="C33" si="121">+IFERROR(C32/B32-1,"nm")</f>
        <v>3.4519383961763239E-2</v>
      </c>
      <c r="D33" s="47">
        <f t="shared" ref="D33" si="122">+IFERROR(D32/C32-1,"nm")</f>
        <v>3.0544147843942548E-2</v>
      </c>
      <c r="E33" s="47">
        <f t="shared" ref="E33" si="123">+IFERROR(E32/D32-1,"nm")</f>
        <v>-6.3511830635118338E-2</v>
      </c>
      <c r="F33" s="47">
        <f t="shared" ref="F33" si="124">+IFERROR(F32/E32-1,"nm")</f>
        <v>8.3510638297872308E-2</v>
      </c>
      <c r="G33" s="47">
        <f t="shared" ref="G33" si="125">+IFERROR(G32/F32-1,"nm")</f>
        <v>-0.25208640157093765</v>
      </c>
      <c r="H33" s="47">
        <f t="shared" ref="H33" si="126">+IFERROR(H32/G32-1,"nm")</f>
        <v>0.71283229405973092</v>
      </c>
      <c r="I33" s="47">
        <f>+IFERROR(I32/H32-1,"nm")</f>
        <v>3.6405441655489312E-3</v>
      </c>
      <c r="J33" s="47">
        <f>+IFERROR(J32/I32-1,"nm")</f>
        <v>3.6405441655489312E-3</v>
      </c>
      <c r="K33" s="47">
        <f t="shared" ref="K33:N33" si="127">+IFERROR(K32/J32-1,"nm")</f>
        <v>3.6405441655489312E-3</v>
      </c>
      <c r="L33" s="47">
        <f t="shared" si="127"/>
        <v>3.6405441655489312E-3</v>
      </c>
      <c r="M33" s="47">
        <f t="shared" si="127"/>
        <v>3.6405441655489312E-3</v>
      </c>
      <c r="N33" s="47">
        <f t="shared" si="127"/>
        <v>3.6405441655489312E-3</v>
      </c>
    </row>
    <row r="34" spans="1:14">
      <c r="A34" s="46" t="s">
        <v>129</v>
      </c>
      <c r="B34" s="47">
        <f t="shared" ref="B34:H34" si="128">+IFERROR(B32/B$18,"nm")</f>
        <v>0.27409024745269289</v>
      </c>
      <c r="C34" s="47">
        <f t="shared" si="128"/>
        <v>0.26388512598211866</v>
      </c>
      <c r="D34" s="47">
        <f t="shared" si="128"/>
        <v>0.26386698212407994</v>
      </c>
      <c r="E34" s="47">
        <f t="shared" si="128"/>
        <v>0.25311342982160889</v>
      </c>
      <c r="F34" s="47">
        <f t="shared" si="128"/>
        <v>0.25619418941013711</v>
      </c>
      <c r="G34" s="47">
        <f t="shared" si="128"/>
        <v>0.2103700635183651</v>
      </c>
      <c r="H34" s="47">
        <f t="shared" si="128"/>
        <v>0.30380115256999823</v>
      </c>
      <c r="I34" s="47">
        <f>+IFERROR(I32/I$18,"nm")</f>
        <v>0.28540293140086087</v>
      </c>
      <c r="J34" s="47">
        <f>+IFERROR(J32/J$18,"nm")</f>
        <v>0.26811890792098508</v>
      </c>
      <c r="K34" s="47">
        <f t="shared" ref="K34:N34" si="129">+IFERROR(K32/K$18,"nm")</f>
        <v>0.25188160623260097</v>
      </c>
      <c r="L34" s="47">
        <f t="shared" si="129"/>
        <v>0.23662763678349824</v>
      </c>
      <c r="M34" s="47">
        <f t="shared" si="129"/>
        <v>0.2222974488976244</v>
      </c>
      <c r="N34" s="47">
        <f t="shared" si="129"/>
        <v>0.20883509829244964</v>
      </c>
    </row>
    <row r="35" spans="1:14">
      <c r="A35" s="9" t="s">
        <v>130</v>
      </c>
      <c r="B35" s="9">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53">
        <f>I35*(1+I36)</f>
        <v>118.27692307692308</v>
      </c>
      <c r="K35" s="53">
        <f t="shared" ref="K35:N35" si="130">J35*(1+J36)</f>
        <v>112.81798816568049</v>
      </c>
      <c r="L35" s="53">
        <f t="shared" si="130"/>
        <v>107.61100409649524</v>
      </c>
      <c r="M35" s="53">
        <f t="shared" si="130"/>
        <v>102.64434236896469</v>
      </c>
      <c r="N35" s="53">
        <f t="shared" si="130"/>
        <v>97.906911182704775</v>
      </c>
    </row>
    <row r="36" spans="1:14">
      <c r="A36" s="46" t="s">
        <v>127</v>
      </c>
      <c r="B36" s="47" t="str">
        <f t="shared" ref="B36" si="131">+IFERROR(B35/A35-1,"nm")</f>
        <v>nm</v>
      </c>
      <c r="C36" s="47">
        <f t="shared" ref="C36" si="132">+IFERROR(C35/B35-1,"nm")</f>
        <v>9.9173553719008156E-2</v>
      </c>
      <c r="D36" s="47">
        <f t="shared" ref="D36" si="133">+IFERROR(D35/C35-1,"nm")</f>
        <v>5.2631578947368363E-2</v>
      </c>
      <c r="E36" s="47">
        <f t="shared" ref="E36" si="134">+IFERROR(E35/D35-1,"nm")</f>
        <v>0.14285714285714279</v>
      </c>
      <c r="F36" s="47">
        <f t="shared" ref="F36" si="135">+IFERROR(F35/E35-1,"nm")</f>
        <v>-6.8749999999999978E-2</v>
      </c>
      <c r="G36" s="47">
        <f t="shared" ref="G36" si="136">+IFERROR(G35/F35-1,"nm")</f>
        <v>-6.7114093959731447E-3</v>
      </c>
      <c r="H36" s="47">
        <f t="shared" ref="H36" si="137">+IFERROR(H35/G35-1,"nm")</f>
        <v>-0.1216216216216216</v>
      </c>
      <c r="I36" s="47">
        <f>+IFERROR(I35/H35-1,"nm")</f>
        <v>-4.6153846153846101E-2</v>
      </c>
      <c r="J36" s="47">
        <f t="shared" ref="J36:N36" si="138">+IFERROR(J35/I35-1,"nm")</f>
        <v>-4.6153846153846101E-2</v>
      </c>
      <c r="K36" s="47">
        <f t="shared" si="138"/>
        <v>-4.6153846153846101E-2</v>
      </c>
      <c r="L36" s="47">
        <f t="shared" si="138"/>
        <v>-4.6153846153846101E-2</v>
      </c>
      <c r="M36" s="47">
        <f t="shared" si="138"/>
        <v>-4.6153846153846212E-2</v>
      </c>
      <c r="N36" s="47">
        <f t="shared" si="138"/>
        <v>-4.6153846153846212E-2</v>
      </c>
    </row>
    <row r="37" spans="1:14">
      <c r="A37" s="46" t="s">
        <v>131</v>
      </c>
      <c r="B37" s="47">
        <f t="shared" ref="B37:H37" si="139">+IFERROR(B35/B$18,"nm")</f>
        <v>8.8064046579330417E-3</v>
      </c>
      <c r="C37" s="47">
        <f t="shared" si="139"/>
        <v>9.0083988079111346E-3</v>
      </c>
      <c r="D37" s="47">
        <f t="shared" si="139"/>
        <v>9.2008412197686646E-3</v>
      </c>
      <c r="E37" s="47">
        <f t="shared" si="139"/>
        <v>1.0770784247728038E-2</v>
      </c>
      <c r="F37" s="47">
        <f t="shared" si="139"/>
        <v>9.3698905798012821E-3</v>
      </c>
      <c r="G37" s="47">
        <f t="shared" si="139"/>
        <v>1.0218171775752554E-2</v>
      </c>
      <c r="H37" s="47">
        <f t="shared" si="139"/>
        <v>7.5673787764130628E-3</v>
      </c>
      <c r="I37" s="47">
        <f>+IFERROR(I35/I$18,"nm")</f>
        <v>6.7563886013185855E-3</v>
      </c>
      <c r="J37" s="47">
        <f t="shared" ref="J37:N37" si="140">+IFERROR(J35/J$18,"nm")</f>
        <v>6.0323116208100321E-3</v>
      </c>
      <c r="K37" s="47">
        <f t="shared" si="140"/>
        <v>5.385833414534219E-3</v>
      </c>
      <c r="L37" s="47">
        <f t="shared" si="140"/>
        <v>4.8086377814178924E-3</v>
      </c>
      <c r="M37" s="47">
        <f t="shared" si="140"/>
        <v>4.2932997612736834E-3</v>
      </c>
      <c r="N37" s="47">
        <f t="shared" si="140"/>
        <v>3.8331901211984439E-3</v>
      </c>
    </row>
    <row r="38" spans="1:14">
      <c r="A38" s="9" t="s">
        <v>132</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53">
        <f>I38*(1+I39)</f>
        <v>5139.1228139123605</v>
      </c>
      <c r="K38" s="53">
        <f t="shared" ref="K38:N38" si="141">J38*(1+J39)</f>
        <v>5164.369045067363</v>
      </c>
      <c r="L38" s="53">
        <f t="shared" si="141"/>
        <v>5189.7392997591851</v>
      </c>
      <c r="M38" s="53">
        <f t="shared" si="141"/>
        <v>5215.2341872604584</v>
      </c>
      <c r="N38" s="53">
        <f t="shared" si="141"/>
        <v>5240.8543198368998</v>
      </c>
    </row>
    <row r="39" spans="1:14">
      <c r="A39" s="46" t="s">
        <v>127</v>
      </c>
      <c r="B39" s="47" t="str">
        <f t="shared" ref="B39" si="142">+IFERROR(B38/A38-1,"nm")</f>
        <v>nm</v>
      </c>
      <c r="C39" s="47">
        <f t="shared" ref="C39" si="143">+IFERROR(C38/B38-1,"nm")</f>
        <v>3.2373113854595292E-2</v>
      </c>
      <c r="D39" s="47">
        <f t="shared" ref="D39" si="144">+IFERROR(D38/C38-1,"nm")</f>
        <v>2.9763486579856391E-2</v>
      </c>
      <c r="E39" s="47">
        <f t="shared" ref="E39" si="145">+IFERROR(E38/D38-1,"nm")</f>
        <v>-7.096774193548383E-2</v>
      </c>
      <c r="F39" s="47">
        <f t="shared" ref="F39" si="146">+IFERROR(F38/E38-1,"nm")</f>
        <v>9.0277777777777679E-2</v>
      </c>
      <c r="G39" s="47">
        <f t="shared" ref="G39" si="147">+IFERROR(G38/F38-1,"nm")</f>
        <v>-0.26140127388535028</v>
      </c>
      <c r="H39" s="47">
        <f t="shared" ref="H39" si="148">+IFERROR(H38/G38-1,"nm")</f>
        <v>0.75543290789927564</v>
      </c>
      <c r="I39" s="47">
        <f>+IFERROR(I38/H38-1,"nm")</f>
        <v>4.9125564943997002E-3</v>
      </c>
      <c r="J39" s="47">
        <f t="shared" ref="J39:N39" si="149">+IFERROR(J38/I38-1,"nm")</f>
        <v>4.9125564943997002E-3</v>
      </c>
      <c r="K39" s="47">
        <f t="shared" si="149"/>
        <v>4.9125564943997002E-3</v>
      </c>
      <c r="L39" s="47">
        <f t="shared" si="149"/>
        <v>4.9125564943997002E-3</v>
      </c>
      <c r="M39" s="47">
        <f t="shared" si="149"/>
        <v>4.9125564943997002E-3</v>
      </c>
      <c r="N39" s="47">
        <f t="shared" si="149"/>
        <v>4.9125564943997002E-3</v>
      </c>
    </row>
    <row r="40" spans="1:14">
      <c r="A40" s="46" t="s">
        <v>129</v>
      </c>
      <c r="B40" s="47">
        <f t="shared" ref="B40:H40" si="150">+IFERROR(B38/B$18,"nm")</f>
        <v>0.26528384279475981</v>
      </c>
      <c r="C40" s="47">
        <f t="shared" si="150"/>
        <v>0.25487672717420751</v>
      </c>
      <c r="D40" s="47">
        <f t="shared" si="150"/>
        <v>0.25466614090431128</v>
      </c>
      <c r="E40" s="47">
        <f t="shared" si="150"/>
        <v>0.24234264557388085</v>
      </c>
      <c r="F40" s="47">
        <f t="shared" si="150"/>
        <v>0.2468242988303358</v>
      </c>
      <c r="G40" s="47">
        <f t="shared" si="150"/>
        <v>0.20015189174261253</v>
      </c>
      <c r="H40" s="47">
        <f t="shared" si="150"/>
        <v>0.29623377379358518</v>
      </c>
      <c r="I40" s="47">
        <f>+IFERROR(I38/I$18,"nm")</f>
        <v>0.27864654279954232</v>
      </c>
      <c r="J40" s="47">
        <f t="shared" ref="J40:N40" si="151">+IFERROR(J38/J$18,"nm")</f>
        <v>0.26210345572628463</v>
      </c>
      <c r="K40" s="47">
        <f t="shared" si="151"/>
        <v>0.24654252234193977</v>
      </c>
      <c r="L40" s="47">
        <f t="shared" si="151"/>
        <v>0.2319054327395132</v>
      </c>
      <c r="M40" s="47">
        <f t="shared" si="151"/>
        <v>0.21813733883808914</v>
      </c>
      <c r="N40" s="47">
        <f t="shared" si="151"/>
        <v>0.20518664885618149</v>
      </c>
    </row>
    <row r="41" spans="1:14">
      <c r="A41" s="9" t="s">
        <v>133</v>
      </c>
      <c r="B41" s="9">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53">
        <f>I41*(1+I42)</f>
        <v>217.51020408163268</v>
      </c>
      <c r="K41" s="53">
        <f t="shared" ref="K41:N41" si="152">J41*(1+J42)</f>
        <v>324.04581424406501</v>
      </c>
      <c r="L41" s="53">
        <f t="shared" si="152"/>
        <v>482.76213142483158</v>
      </c>
      <c r="M41" s="53">
        <f t="shared" si="152"/>
        <v>719.21705293903483</v>
      </c>
      <c r="N41" s="53">
        <f t="shared" si="152"/>
        <v>1071.4866298887662</v>
      </c>
    </row>
    <row r="42" spans="1:14">
      <c r="A42" s="46" t="s">
        <v>127</v>
      </c>
      <c r="B42" s="47" t="str">
        <f t="shared" ref="B42" si="153">+IFERROR(B41/A41-1,"nm")</f>
        <v>nm</v>
      </c>
      <c r="C42" s="47">
        <f t="shared" ref="C42" si="154">+IFERROR(C41/B41-1,"nm")</f>
        <v>0.16346153846153855</v>
      </c>
      <c r="D42" s="47">
        <f t="shared" ref="D42" si="155">+IFERROR(D41/C41-1,"nm")</f>
        <v>-7.8512396694214837E-2</v>
      </c>
      <c r="E42" s="47">
        <f t="shared" ref="E42" si="156">+IFERROR(E41/D41-1,"nm")</f>
        <v>-0.12107623318385652</v>
      </c>
      <c r="F42" s="47">
        <f t="shared" ref="F42" si="157">+IFERROR(F41/E41-1,"nm")</f>
        <v>-0.40306122448979587</v>
      </c>
      <c r="G42" s="47">
        <f t="shared" ref="G42" si="158">+IFERROR(G41/F41-1,"nm")</f>
        <v>-5.9829059829059839E-2</v>
      </c>
      <c r="H42" s="47">
        <f t="shared" ref="H42" si="159">+IFERROR(H41/G41-1,"nm")</f>
        <v>-0.10909090909090913</v>
      </c>
      <c r="I42" s="47">
        <f>+IFERROR(I41/H41-1,"nm")</f>
        <v>0.48979591836734704</v>
      </c>
      <c r="J42" s="47">
        <f>+IFERROR(J41/I41-1,"nm")</f>
        <v>0.48979591836734704</v>
      </c>
      <c r="K42" s="47">
        <f t="shared" ref="K42:N42" si="160">+IFERROR(K41/J41-1,"nm")</f>
        <v>0.48979591836734704</v>
      </c>
      <c r="L42" s="47">
        <f t="shared" si="160"/>
        <v>0.48979591836734704</v>
      </c>
      <c r="M42" s="47">
        <f t="shared" si="160"/>
        <v>0.48979591836734704</v>
      </c>
      <c r="N42" s="47">
        <f t="shared" si="160"/>
        <v>0.48979591836734704</v>
      </c>
    </row>
    <row r="43" spans="1:14">
      <c r="A43" s="46" t="s">
        <v>131</v>
      </c>
      <c r="B43" s="47">
        <f t="shared" ref="B43:H43" si="161">+IFERROR(B41/B$18,"nm")</f>
        <v>1.5138282387190683E-2</v>
      </c>
      <c r="C43" s="47">
        <f t="shared" si="161"/>
        <v>1.6391221891086428E-2</v>
      </c>
      <c r="D43" s="47">
        <f t="shared" si="161"/>
        <v>1.4655625657202945E-2</v>
      </c>
      <c r="E43" s="47">
        <f t="shared" si="161"/>
        <v>1.3194210703466847E-2</v>
      </c>
      <c r="F43" s="47">
        <f t="shared" si="161"/>
        <v>7.3575650861526856E-3</v>
      </c>
      <c r="G43" s="47">
        <f t="shared" si="161"/>
        <v>7.5945871306268989E-3</v>
      </c>
      <c r="H43" s="47">
        <f t="shared" si="161"/>
        <v>5.7046393852960009E-3</v>
      </c>
      <c r="I43" s="47">
        <f>+IFERROR(I41/I$18,"nm")</f>
        <v>7.9551027080041418E-3</v>
      </c>
      <c r="J43" s="47">
        <f t="shared" ref="J43:N43" si="162">+IFERROR(J41/J$18,"nm")</f>
        <v>1.1093367138685696E-2</v>
      </c>
      <c r="K43" s="47">
        <f t="shared" si="162"/>
        <v>1.5469667582022574E-2</v>
      </c>
      <c r="L43" s="47">
        <f t="shared" si="162"/>
        <v>2.1572405574114342E-2</v>
      </c>
      <c r="M43" s="47">
        <f t="shared" si="162"/>
        <v>3.0082655608895451E-2</v>
      </c>
      <c r="N43" s="47">
        <f t="shared" si="162"/>
        <v>4.1950174048707704E-2</v>
      </c>
    </row>
    <row r="44" spans="1:14">
      <c r="A44" s="43" t="str">
        <f>+Historicals!A115</f>
        <v>Europe, Middle East &amp; Africa (Europe only for 2015)</v>
      </c>
      <c r="B44" s="43"/>
      <c r="C44" s="43"/>
      <c r="D44" s="43"/>
      <c r="E44" s="43"/>
      <c r="F44" s="43"/>
      <c r="G44" s="43"/>
      <c r="H44" s="43"/>
      <c r="I44" s="43"/>
      <c r="J44" s="39"/>
      <c r="K44" s="39"/>
      <c r="L44" s="39"/>
      <c r="M44" s="39"/>
      <c r="N44" s="39"/>
    </row>
    <row r="45" spans="1:14">
      <c r="A45" s="9" t="s">
        <v>134</v>
      </c>
      <c r="B45" s="8">
        <f>Historicals!B115</f>
        <v>7126</v>
      </c>
      <c r="C45" s="8">
        <f>Historicals!C115</f>
        <v>7568</v>
      </c>
      <c r="D45" s="8">
        <f>Historicals!D115</f>
        <v>7970</v>
      </c>
      <c r="E45" s="8">
        <f>Historicals!E115</f>
        <v>9242</v>
      </c>
      <c r="F45" s="8">
        <f>Historicals!F115</f>
        <v>9812</v>
      </c>
      <c r="G45" s="8">
        <f>Historicals!G115</f>
        <v>9347</v>
      </c>
      <c r="H45" s="8">
        <f>Historicals!H115</f>
        <v>11456</v>
      </c>
      <c r="I45" s="8">
        <f>Historicals!I115</f>
        <v>12479</v>
      </c>
      <c r="J45" s="9">
        <f>I45*(1+I46)</f>
        <v>13593.352042597766</v>
      </c>
      <c r="K45" s="9">
        <f t="shared" ref="K45:N45" si="163">J45*(1+J46)</f>
        <v>14807.213699334632</v>
      </c>
      <c r="L45" s="9">
        <f t="shared" si="163"/>
        <v>16129.470998079338</v>
      </c>
      <c r="M45" s="9">
        <f t="shared" si="163"/>
        <v>17569.803472855452</v>
      </c>
      <c r="N45" s="9">
        <f t="shared" si="163"/>
        <v>19138.755022500281</v>
      </c>
    </row>
    <row r="46" spans="1:14">
      <c r="A46" s="44" t="s">
        <v>127</v>
      </c>
      <c r="B46" s="47" t="str">
        <f t="shared" ref="B46" si="164">+IFERROR(B45/A45-1,"nm")</f>
        <v>nm</v>
      </c>
      <c r="C46" s="47">
        <f t="shared" ref="C46" si="165">+IFERROR(C45/B45-1,"nm")</f>
        <v>6.2026382262138746E-2</v>
      </c>
      <c r="D46" s="47">
        <f t="shared" ref="D46" si="166">+IFERROR(D45/C45-1,"nm")</f>
        <v>5.3118393234672379E-2</v>
      </c>
      <c r="E46" s="47">
        <f t="shared" ref="E46" si="167">+IFERROR(E45/D45-1,"nm")</f>
        <v>0.15959849435382689</v>
      </c>
      <c r="F46" s="47">
        <f t="shared" ref="F46" si="168">+IFERROR(F45/E45-1,"nm")</f>
        <v>6.1674962129409261E-2</v>
      </c>
      <c r="G46" s="47">
        <f t="shared" ref="G46" si="169">+IFERROR(G45/F45-1,"nm")</f>
        <v>-4.7390949857317621E-2</v>
      </c>
      <c r="H46" s="47">
        <f t="shared" ref="H46" si="170">+IFERROR(H45/G45-1,"nm")</f>
        <v>0.22563389322777372</v>
      </c>
      <c r="I46" s="47">
        <f t="shared" ref="I46:J46" si="171">+IFERROR(I45/H45-1,"nm")</f>
        <v>8.9298184357541999E-2</v>
      </c>
      <c r="J46" s="47">
        <f t="shared" si="171"/>
        <v>8.9298184357541999E-2</v>
      </c>
      <c r="K46" s="47">
        <f t="shared" ref="K46" si="172">+IFERROR(K45/J45-1,"nm")</f>
        <v>8.9298184357541999E-2</v>
      </c>
      <c r="L46" s="47">
        <f t="shared" ref="L46" si="173">+IFERROR(L45/K45-1,"nm")</f>
        <v>8.9298184357541999E-2</v>
      </c>
      <c r="M46" s="47">
        <f t="shared" ref="M46" si="174">+IFERROR(M45/L45-1,"nm")</f>
        <v>8.9298184357541999E-2</v>
      </c>
      <c r="N46" s="47">
        <f t="shared" ref="N46" si="175">+IFERROR(N45/M45-1,"nm")</f>
        <v>8.9298184357541999E-2</v>
      </c>
    </row>
    <row r="47" spans="1:14">
      <c r="A47" s="45" t="s">
        <v>112</v>
      </c>
      <c r="B47" s="8">
        <f>827+3876</f>
        <v>4703</v>
      </c>
      <c r="C47" s="8">
        <v>5043</v>
      </c>
      <c r="D47" s="8">
        <v>5192</v>
      </c>
      <c r="E47" s="8">
        <v>5875</v>
      </c>
      <c r="F47" s="8">
        <v>6293</v>
      </c>
      <c r="G47" s="8">
        <v>5892</v>
      </c>
      <c r="H47" s="8">
        <v>6970</v>
      </c>
      <c r="I47" s="8">
        <v>7388</v>
      </c>
      <c r="J47" s="9">
        <f>I47*(1+I48)</f>
        <v>7831.0680057388818</v>
      </c>
      <c r="K47" s="9">
        <f t="shared" ref="K47:N47" si="176">J47*(1+J48)</f>
        <v>8300.707378249479</v>
      </c>
      <c r="L47" s="9">
        <f t="shared" si="176"/>
        <v>8798.5116370885444</v>
      </c>
      <c r="M47" s="9">
        <f t="shared" si="176"/>
        <v>9326.1698672611437</v>
      </c>
      <c r="N47" s="9">
        <f t="shared" si="176"/>
        <v>9885.4724504053574</v>
      </c>
    </row>
    <row r="48" spans="1:14">
      <c r="A48" s="44" t="s">
        <v>127</v>
      </c>
      <c r="B48" s="47" t="str">
        <f t="shared" ref="B48" si="177">+IFERROR(B47/A47-1,"nm")</f>
        <v>nm</v>
      </c>
      <c r="C48" s="47">
        <f t="shared" ref="C48" si="178">+IFERROR(C47/B47-1,"nm")</f>
        <v>7.2294280246651077E-2</v>
      </c>
      <c r="D48" s="47">
        <f t="shared" ref="D48" si="179">+IFERROR(D47/C47-1,"nm")</f>
        <v>2.9545905215149659E-2</v>
      </c>
      <c r="E48" s="47">
        <f t="shared" ref="E48" si="180">+IFERROR(E47/D47-1,"nm")</f>
        <v>0.1315485362095532</v>
      </c>
      <c r="F48" s="47">
        <f t="shared" ref="F48" si="181">+IFERROR(F47/E47-1,"nm")</f>
        <v>7.1148936170212673E-2</v>
      </c>
      <c r="G48" s="47">
        <f t="shared" ref="G48" si="182">+IFERROR(G47/F47-1,"nm")</f>
        <v>-6.3721595423486432E-2</v>
      </c>
      <c r="H48" s="47">
        <f t="shared" ref="H48:J48" si="183">+IFERROR(H47/G47-1,"nm")</f>
        <v>0.18295994568907004</v>
      </c>
      <c r="I48" s="47">
        <f t="shared" si="183"/>
        <v>5.9971305595408975E-2</v>
      </c>
      <c r="J48" s="47">
        <f t="shared" si="183"/>
        <v>5.9971305595408975E-2</v>
      </c>
      <c r="K48" s="47">
        <f t="shared" ref="K48" si="184">+IFERROR(K47/J47-1,"nm")</f>
        <v>5.9971305595408975E-2</v>
      </c>
      <c r="L48" s="47">
        <f t="shared" ref="L48" si="185">+IFERROR(L47/K47-1,"nm")</f>
        <v>5.9971305595408975E-2</v>
      </c>
      <c r="M48" s="47">
        <f t="shared" ref="M48" si="186">+IFERROR(M47/L47-1,"nm")</f>
        <v>5.9971305595408975E-2</v>
      </c>
      <c r="N48" s="47">
        <f t="shared" ref="N48" si="187">+IFERROR(N47/M47-1,"nm")</f>
        <v>5.9971305595408975E-2</v>
      </c>
    </row>
    <row r="49" spans="1:14">
      <c r="A49" s="44" t="s">
        <v>135</v>
      </c>
      <c r="B49" s="55">
        <v>0.16</v>
      </c>
      <c r="C49" s="55">
        <v>0.04</v>
      </c>
      <c r="D49" s="55">
        <v>0.03</v>
      </c>
      <c r="E49" s="55">
        <v>0.13200000000000001</v>
      </c>
      <c r="F49" s="55">
        <v>7.0999999999999994E-2</v>
      </c>
      <c r="G49" s="55">
        <v>-6.4000000000000001E-2</v>
      </c>
      <c r="H49" s="55">
        <v>0.183</v>
      </c>
      <c r="I49" s="55">
        <v>0.09</v>
      </c>
      <c r="J49" s="34">
        <f>(J47-I47)/I47</f>
        <v>5.9971305595409009E-2</v>
      </c>
      <c r="K49" s="34">
        <f t="shared" ref="K49:N49" si="188">(K47-J47)/J47</f>
        <v>5.9971305595409079E-2</v>
      </c>
      <c r="L49" s="34">
        <f t="shared" si="188"/>
        <v>5.9971305595408954E-2</v>
      </c>
      <c r="M49" s="34">
        <f t="shared" si="188"/>
        <v>5.9971305595408995E-2</v>
      </c>
      <c r="N49" s="34">
        <f t="shared" si="188"/>
        <v>5.9971305595409072E-2</v>
      </c>
    </row>
    <row r="50" spans="1:14">
      <c r="A50" s="44" t="s">
        <v>136</v>
      </c>
      <c r="B50" s="47" t="str">
        <f t="shared" ref="B50:N50" si="189">+IFERROR(B48-B49,"nm")</f>
        <v>nm</v>
      </c>
      <c r="C50" s="47">
        <f t="shared" si="189"/>
        <v>3.2294280246651076E-2</v>
      </c>
      <c r="D50" s="47">
        <f t="shared" si="189"/>
        <v>-4.5409478485033961E-4</v>
      </c>
      <c r="E50" s="47">
        <f t="shared" si="189"/>
        <v>-4.514637904468044E-4</v>
      </c>
      <c r="F50" s="47">
        <f t="shared" si="189"/>
        <v>1.4893617021267958E-4</v>
      </c>
      <c r="G50" s="47">
        <f t="shared" si="189"/>
        <v>2.7840457651356898E-4</v>
      </c>
      <c r="H50" s="47">
        <f t="shared" si="189"/>
        <v>-4.0054310929960035E-5</v>
      </c>
      <c r="I50" s="47">
        <f t="shared" si="189"/>
        <v>-3.0028694404591022E-2</v>
      </c>
      <c r="J50" s="47">
        <f t="shared" si="189"/>
        <v>-3.4694469519536142E-17</v>
      </c>
      <c r="K50" s="47">
        <f t="shared" si="189"/>
        <v>-1.0408340855860843E-16</v>
      </c>
      <c r="L50" s="47">
        <f t="shared" si="189"/>
        <v>2.0816681711721685E-17</v>
      </c>
      <c r="M50" s="47">
        <f t="shared" si="189"/>
        <v>-2.0816681711721685E-17</v>
      </c>
      <c r="N50" s="47">
        <f t="shared" si="189"/>
        <v>-9.7144514654701197E-17</v>
      </c>
    </row>
    <row r="51" spans="1:14">
      <c r="A51" s="45" t="s">
        <v>113</v>
      </c>
      <c r="B51" s="8">
        <f>1552+499</f>
        <v>2051</v>
      </c>
      <c r="C51" s="8">
        <v>2149</v>
      </c>
      <c r="D51" s="8">
        <v>2395</v>
      </c>
      <c r="E51" s="8">
        <v>2940</v>
      </c>
      <c r="F51" s="8">
        <v>3087</v>
      </c>
      <c r="G51" s="8">
        <v>3053</v>
      </c>
      <c r="H51" s="8">
        <v>3996</v>
      </c>
      <c r="I51" s="8">
        <v>4527</v>
      </c>
      <c r="J51" s="53">
        <f>I51*(1+I52)</f>
        <v>5128.5608108108108</v>
      </c>
      <c r="K51" s="53">
        <f t="shared" ref="K51:N51" si="190">J51*(1+J52)</f>
        <v>5810.0587563915269</v>
      </c>
      <c r="L51" s="53">
        <f t="shared" si="190"/>
        <v>6582.1161136597711</v>
      </c>
      <c r="M51" s="53">
        <f t="shared" si="190"/>
        <v>7456.7666783127597</v>
      </c>
      <c r="N51" s="53">
        <f t="shared" si="190"/>
        <v>8447.6433315119793</v>
      </c>
    </row>
    <row r="52" spans="1:14">
      <c r="A52" s="44" t="s">
        <v>127</v>
      </c>
      <c r="B52" s="47" t="str">
        <f t="shared" ref="B52" si="191">+IFERROR(B51/A51-1,"nm")</f>
        <v>nm</v>
      </c>
      <c r="C52" s="47">
        <f t="shared" ref="C52" si="192">+IFERROR(C51/B51-1,"nm")</f>
        <v>4.7781569965870352E-2</v>
      </c>
      <c r="D52" s="47">
        <f t="shared" ref="D52" si="193">+IFERROR(D51/C51-1,"nm")</f>
        <v>0.11447184737087013</v>
      </c>
      <c r="E52" s="47">
        <f t="shared" ref="E52" si="194">+IFERROR(E51/D51-1,"nm")</f>
        <v>0.22755741127348639</v>
      </c>
      <c r="F52" s="47">
        <f t="shared" ref="F52" si="195">+IFERROR(F51/E51-1,"nm")</f>
        <v>5.0000000000000044E-2</v>
      </c>
      <c r="G52" s="47">
        <f t="shared" ref="G52" si="196">+IFERROR(G51/F51-1,"nm")</f>
        <v>-1.1013929381276322E-2</v>
      </c>
      <c r="H52" s="47">
        <f t="shared" ref="H52" si="197">+IFERROR(H51/G51-1,"nm")</f>
        <v>0.30887651490337364</v>
      </c>
      <c r="I52" s="47">
        <f t="shared" ref="I52:J52" si="198">+IFERROR(I51/H51-1,"nm")</f>
        <v>0.13288288288288297</v>
      </c>
      <c r="J52" s="47">
        <f t="shared" si="198"/>
        <v>0.13288288288288297</v>
      </c>
      <c r="K52" s="47">
        <f t="shared" ref="K52" si="199">+IFERROR(K51/J51-1,"nm")</f>
        <v>0.13288288288288297</v>
      </c>
      <c r="L52" s="47">
        <f t="shared" ref="L52" si="200">+IFERROR(L51/K51-1,"nm")</f>
        <v>0.13288288288288297</v>
      </c>
      <c r="M52" s="47">
        <f t="shared" ref="M52" si="201">+IFERROR(M51/L51-1,"nm")</f>
        <v>0.13288288288288297</v>
      </c>
      <c r="N52" s="47">
        <f t="shared" ref="N52" si="202">+IFERROR(N51/M51-1,"nm")</f>
        <v>0.13288288288288319</v>
      </c>
    </row>
    <row r="53" spans="1:14">
      <c r="A53" s="44" t="s">
        <v>135</v>
      </c>
      <c r="B53" s="55">
        <v>0.05</v>
      </c>
      <c r="C53" s="55">
        <v>0.02</v>
      </c>
      <c r="D53" s="55">
        <v>0.114</v>
      </c>
      <c r="E53" s="55">
        <v>0.22800000000000001</v>
      </c>
      <c r="F53" s="55">
        <v>0.05</v>
      </c>
      <c r="G53" s="55">
        <v>-1.0999999999999999E-2</v>
      </c>
      <c r="H53" s="55">
        <v>0.309</v>
      </c>
      <c r="I53" s="55">
        <v>0.16</v>
      </c>
      <c r="J53" s="34">
        <f>(J51-I51)/I51</f>
        <v>0.13288288288288289</v>
      </c>
      <c r="K53" s="34">
        <f t="shared" ref="K53:N53" si="203">(K51-J51)/J51</f>
        <v>0.13288288288288291</v>
      </c>
      <c r="L53" s="34">
        <f t="shared" si="203"/>
        <v>0.13288288288288302</v>
      </c>
      <c r="M53" s="34">
        <f t="shared" si="203"/>
        <v>0.13288288288288302</v>
      </c>
      <c r="N53" s="34">
        <f t="shared" si="203"/>
        <v>0.13288288288288308</v>
      </c>
    </row>
    <row r="54" spans="1:14">
      <c r="A54" s="44" t="s">
        <v>136</v>
      </c>
      <c r="B54" s="47" t="str">
        <f t="shared" ref="B54:H54" si="204">+IFERROR(B52-B53,"nm")</f>
        <v>nm</v>
      </c>
      <c r="C54" s="47">
        <f t="shared" si="204"/>
        <v>2.7781569965870351E-2</v>
      </c>
      <c r="D54" s="47">
        <f t="shared" si="204"/>
        <v>4.7184737087012374E-4</v>
      </c>
      <c r="E54" s="47">
        <f t="shared" si="204"/>
        <v>-4.425887265136208E-4</v>
      </c>
      <c r="F54" s="47">
        <f t="shared" si="204"/>
        <v>4.163336342344337E-17</v>
      </c>
      <c r="G54" s="47">
        <f t="shared" si="204"/>
        <v>-1.3929381276322345E-5</v>
      </c>
      <c r="H54" s="47">
        <f t="shared" si="204"/>
        <v>-1.2348509662635232E-4</v>
      </c>
      <c r="I54" s="47">
        <f>+IFERROR(I52-I53,"nm")</f>
        <v>-2.7117117117117034E-2</v>
      </c>
      <c r="J54" s="47">
        <f t="shared" ref="J54:N54" si="205">+IFERROR(J52-J53,"nm")</f>
        <v>8.3266726846886741E-17</v>
      </c>
      <c r="K54" s="47">
        <f t="shared" si="205"/>
        <v>5.5511151231257827E-17</v>
      </c>
      <c r="L54" s="47">
        <f t="shared" si="205"/>
        <v>-5.5511151231257827E-17</v>
      </c>
      <c r="M54" s="47">
        <f t="shared" si="205"/>
        <v>-5.5511151231257827E-17</v>
      </c>
      <c r="N54" s="47">
        <f t="shared" si="205"/>
        <v>1.1102230246251565E-16</v>
      </c>
    </row>
    <row r="55" spans="1:14">
      <c r="A55" s="45" t="s">
        <v>114</v>
      </c>
      <c r="B55">
        <f>95+277</f>
        <v>372</v>
      </c>
      <c r="C55">
        <v>376</v>
      </c>
      <c r="D55">
        <v>383</v>
      </c>
      <c r="E55">
        <v>427</v>
      </c>
      <c r="F55">
        <v>432</v>
      </c>
      <c r="G55">
        <v>402</v>
      </c>
      <c r="H55">
        <v>490</v>
      </c>
      <c r="I55">
        <v>564</v>
      </c>
      <c r="J55" s="53">
        <f>I55*(1+I56)</f>
        <v>649.17551020408166</v>
      </c>
      <c r="K55" s="53">
        <f t="shared" ref="K55:N55" si="206">J55*(1+J56)</f>
        <v>747.21426072469808</v>
      </c>
      <c r="L55" s="53">
        <f t="shared" si="206"/>
        <v>860.05886336475453</v>
      </c>
      <c r="M55" s="53">
        <f t="shared" si="206"/>
        <v>989.94530395453387</v>
      </c>
      <c r="N55" s="53">
        <f t="shared" si="206"/>
        <v>1139.4472478170553</v>
      </c>
    </row>
    <row r="56" spans="1:14">
      <c r="A56" s="44" t="s">
        <v>127</v>
      </c>
      <c r="B56" s="47" t="str">
        <f t="shared" ref="B56" si="207">+IFERROR(B55/A55-1,"nm")</f>
        <v>nm</v>
      </c>
      <c r="C56" s="47">
        <f t="shared" ref="C56" si="208">+IFERROR(C55/B55-1,"nm")</f>
        <v>1.0752688172043001E-2</v>
      </c>
      <c r="D56" s="47">
        <f t="shared" ref="D56" si="209">+IFERROR(D55/C55-1,"nm")</f>
        <v>1.8617021276595702E-2</v>
      </c>
      <c r="E56" s="47">
        <f t="shared" ref="E56" si="210">+IFERROR(E55/D55-1,"nm")</f>
        <v>0.11488250652741505</v>
      </c>
      <c r="F56" s="47">
        <f t="shared" ref="F56" si="211">+IFERROR(F55/E55-1,"nm")</f>
        <v>1.1709601873536313E-2</v>
      </c>
      <c r="G56" s="47">
        <f t="shared" ref="G56" si="212">+IFERROR(G55/F55-1,"nm")</f>
        <v>-6.944444444444442E-2</v>
      </c>
      <c r="H56" s="47">
        <f t="shared" ref="H56" si="213">+IFERROR(H55/G55-1,"nm")</f>
        <v>0.21890547263681581</v>
      </c>
      <c r="I56" s="47">
        <f>+IFERROR(I55/H55-1,"nm")</f>
        <v>0.15102040816326534</v>
      </c>
      <c r="J56" s="47">
        <f>+IFERROR(J55/I55-1,"nm")</f>
        <v>0.15102040816326534</v>
      </c>
      <c r="K56" s="47">
        <f t="shared" ref="K56:N56" si="214">+IFERROR(K55/J55-1,"nm")</f>
        <v>0.15102040816326534</v>
      </c>
      <c r="L56" s="47">
        <f t="shared" si="214"/>
        <v>0.15102040816326534</v>
      </c>
      <c r="M56" s="47">
        <f t="shared" si="214"/>
        <v>0.15102040816326534</v>
      </c>
      <c r="N56" s="47">
        <f t="shared" si="214"/>
        <v>0.15102040816326534</v>
      </c>
    </row>
    <row r="57" spans="1:14">
      <c r="A57" s="44" t="s">
        <v>135</v>
      </c>
      <c r="B57" s="30">
        <v>0.08</v>
      </c>
      <c r="C57" s="30">
        <v>-0.04</v>
      </c>
      <c r="D57" s="34">
        <v>1.9E-2</v>
      </c>
      <c r="E57" s="34">
        <v>0.115</v>
      </c>
      <c r="F57" s="34">
        <v>1.2E-2</v>
      </c>
      <c r="G57" s="34">
        <v>-6.9000000000000006E-2</v>
      </c>
      <c r="H57" s="34">
        <v>0.219</v>
      </c>
      <c r="I57" s="30">
        <v>0.17</v>
      </c>
      <c r="J57" s="34">
        <f>(J55-I55)/I55</f>
        <v>0.15102040816326537</v>
      </c>
      <c r="K57" s="34">
        <f t="shared" ref="K57:N57" si="215">(K55-J55)/J55</f>
        <v>0.15102040816326531</v>
      </c>
      <c r="L57" s="34">
        <f t="shared" si="215"/>
        <v>0.15102040816326531</v>
      </c>
      <c r="M57" s="34">
        <f t="shared" si="215"/>
        <v>0.1510204081632654</v>
      </c>
      <c r="N57" s="34">
        <f t="shared" si="215"/>
        <v>0.15102040816326531</v>
      </c>
    </row>
    <row r="58" spans="1:14">
      <c r="A58" s="44" t="s">
        <v>136</v>
      </c>
      <c r="B58" s="47" t="str">
        <f t="shared" ref="B58:H58" si="216">+IFERROR(B56-B57,"nm")</f>
        <v>nm</v>
      </c>
      <c r="C58" s="47">
        <f t="shared" si="216"/>
        <v>5.0752688172043002E-2</v>
      </c>
      <c r="D58" s="47">
        <f t="shared" si="216"/>
        <v>-3.8297872340429737E-4</v>
      </c>
      <c r="E58" s="47">
        <f t="shared" si="216"/>
        <v>-1.1749347258495357E-4</v>
      </c>
      <c r="F58" s="47">
        <f t="shared" si="216"/>
        <v>-2.9039812646368748E-4</v>
      </c>
      <c r="G58" s="47">
        <f t="shared" si="216"/>
        <v>-4.44444444444414E-4</v>
      </c>
      <c r="H58" s="47">
        <f t="shared" si="216"/>
        <v>-9.4527363184188085E-5</v>
      </c>
      <c r="I58" s="47">
        <f>+IFERROR(I56-I57,"nm")</f>
        <v>-1.8979591836734672E-2</v>
      </c>
      <c r="J58" s="47">
        <f t="shared" ref="J58" si="217">+IFERROR(J56-J57,"nm")</f>
        <v>-2.7755575615628914E-17</v>
      </c>
      <c r="K58" s="47">
        <f t="shared" ref="K58" si="218">+IFERROR(K56-K57,"nm")</f>
        <v>2.7755575615628914E-17</v>
      </c>
      <c r="L58" s="47">
        <f t="shared" ref="L58" si="219">+IFERROR(L56-L57,"nm")</f>
        <v>2.7755575615628914E-17</v>
      </c>
      <c r="M58" s="47">
        <f t="shared" ref="M58" si="220">+IFERROR(M56-M57,"nm")</f>
        <v>-5.5511151231257827E-17</v>
      </c>
      <c r="N58" s="47">
        <f t="shared" ref="N58" si="221">+IFERROR(N56-N57,"nm")</f>
        <v>2.7755575615628914E-17</v>
      </c>
    </row>
    <row r="59" spans="1:14">
      <c r="A59" s="9" t="s">
        <v>128</v>
      </c>
      <c r="B59" s="54">
        <f>B62+B65</f>
        <v>1611</v>
      </c>
      <c r="C59" s="54">
        <f t="shared" ref="C59:I59" si="222">C62+C65</f>
        <v>1872</v>
      </c>
      <c r="D59" s="54">
        <f t="shared" si="222"/>
        <v>1613</v>
      </c>
      <c r="E59" s="54">
        <f t="shared" si="222"/>
        <v>1703</v>
      </c>
      <c r="F59" s="54">
        <f t="shared" si="222"/>
        <v>2106</v>
      </c>
      <c r="G59" s="54">
        <f t="shared" si="222"/>
        <v>1673</v>
      </c>
      <c r="H59" s="54">
        <f t="shared" si="222"/>
        <v>2571</v>
      </c>
      <c r="I59" s="54">
        <f t="shared" si="222"/>
        <v>3427</v>
      </c>
      <c r="J59" s="53">
        <f>I59*(1+I60)</f>
        <v>4568.0003889537147</v>
      </c>
      <c r="K59" s="53">
        <f t="shared" ref="K59:N59" si="223">J59*(1+J60)</f>
        <v>6088.8904445524622</v>
      </c>
      <c r="L59" s="53">
        <f t="shared" si="223"/>
        <v>8116.152296180976</v>
      </c>
      <c r="M59" s="53">
        <f t="shared" si="223"/>
        <v>10818.379587324856</v>
      </c>
      <c r="N59" s="53">
        <f t="shared" si="223"/>
        <v>14420.298267507695</v>
      </c>
    </row>
    <row r="60" spans="1:14">
      <c r="A60" s="46" t="s">
        <v>127</v>
      </c>
      <c r="B60" s="47" t="str">
        <f t="shared" ref="B60" si="224">+IFERROR(B59/A59-1,"nm")</f>
        <v>nm</v>
      </c>
      <c r="C60" s="47">
        <f t="shared" ref="C60" si="225">+IFERROR(C59/B59-1,"nm")</f>
        <v>0.16201117318435765</v>
      </c>
      <c r="D60" s="47">
        <f t="shared" ref="D60" si="226">+IFERROR(D59/C59-1,"nm")</f>
        <v>-0.13835470085470081</v>
      </c>
      <c r="E60" s="47">
        <f t="shared" ref="E60" si="227">+IFERROR(E59/D59-1,"nm")</f>
        <v>5.5796652200867936E-2</v>
      </c>
      <c r="F60" s="47">
        <f t="shared" ref="F60" si="228">+IFERROR(F59/E59-1,"nm")</f>
        <v>0.23664122137404586</v>
      </c>
      <c r="G60" s="47">
        <f t="shared" ref="G60" si="229">+IFERROR(G59/F59-1,"nm")</f>
        <v>-0.20560303893637222</v>
      </c>
      <c r="H60" s="47">
        <f t="shared" ref="H60" si="230">+IFERROR(H59/G59-1,"nm")</f>
        <v>0.53676031081888831</v>
      </c>
      <c r="I60" s="47">
        <f>+IFERROR(I59/H59-1,"nm")</f>
        <v>0.33294437961882539</v>
      </c>
      <c r="J60" s="47">
        <f>+IFERROR(J59/I59-1,"nm")</f>
        <v>0.33294437961882539</v>
      </c>
      <c r="K60" s="47">
        <f t="shared" ref="K60:N60" si="231">+IFERROR(K59/J59-1,"nm")</f>
        <v>0.33294437961882539</v>
      </c>
      <c r="L60" s="47">
        <f t="shared" si="231"/>
        <v>0.33294437961882539</v>
      </c>
      <c r="M60" s="47">
        <f t="shared" si="231"/>
        <v>0.33294437961882539</v>
      </c>
      <c r="N60" s="47">
        <f t="shared" si="231"/>
        <v>0.33294437961882539</v>
      </c>
    </row>
    <row r="61" spans="1:14">
      <c r="A61" s="46" t="s">
        <v>129</v>
      </c>
      <c r="B61" s="47">
        <f t="shared" ref="B61:H61" si="232">+IFERROR(B59/B$18,"nm")</f>
        <v>0.11724890829694323</v>
      </c>
      <c r="C61" s="47">
        <f t="shared" si="232"/>
        <v>0.12679490652939582</v>
      </c>
      <c r="D61" s="47">
        <f t="shared" si="232"/>
        <v>0.10600683491062039</v>
      </c>
      <c r="E61" s="47">
        <f t="shared" si="232"/>
        <v>0.11464153483675531</v>
      </c>
      <c r="F61" s="47">
        <f t="shared" si="232"/>
        <v>0.13243617155074833</v>
      </c>
      <c r="G61" s="47">
        <f t="shared" si="232"/>
        <v>0.11550676608671638</v>
      </c>
      <c r="H61" s="47">
        <f t="shared" si="232"/>
        <v>0.14965946795506141</v>
      </c>
      <c r="I61" s="47">
        <f>+IFERROR(I59/I$18,"nm")</f>
        <v>0.18672696561869995</v>
      </c>
      <c r="J61" s="47">
        <f>+IFERROR(J59/J$45,"nm")</f>
        <v>0.33604664799667355</v>
      </c>
      <c r="K61" s="47">
        <f t="shared" ref="K61:N61" si="233">+IFERROR(K59/K$45,"nm")</f>
        <v>0.41121108725715688</v>
      </c>
      <c r="L61" s="47">
        <f t="shared" si="233"/>
        <v>0.50318775470983701</v>
      </c>
      <c r="M61" s="47">
        <f t="shared" si="233"/>
        <v>0.61573708573569197</v>
      </c>
      <c r="N61" s="47">
        <f t="shared" si="233"/>
        <v>0.7534606222063357</v>
      </c>
    </row>
    <row r="62" spans="1:14">
      <c r="A62" s="9" t="s">
        <v>130</v>
      </c>
      <c r="B62" s="3">
        <v>87</v>
      </c>
      <c r="C62" s="3">
        <v>85</v>
      </c>
      <c r="D62" s="3">
        <v>106</v>
      </c>
      <c r="E62" s="3">
        <v>116</v>
      </c>
      <c r="F62" s="3">
        <v>111</v>
      </c>
      <c r="G62" s="3">
        <v>132</v>
      </c>
      <c r="H62" s="3">
        <v>136</v>
      </c>
      <c r="I62" s="3">
        <v>134</v>
      </c>
      <c r="J62" s="53">
        <f>I62*(1+I63)</f>
        <v>132.02941176470588</v>
      </c>
      <c r="K62" s="53">
        <f t="shared" ref="K62:N62" si="234">J62*(1+J63)</f>
        <v>130.08780276816609</v>
      </c>
      <c r="L62" s="53">
        <f t="shared" si="234"/>
        <v>128.17474684510481</v>
      </c>
      <c r="M62" s="53">
        <f t="shared" si="234"/>
        <v>126.28982409738266</v>
      </c>
      <c r="N62" s="53">
        <f t="shared" si="234"/>
        <v>124.43262080183291</v>
      </c>
    </row>
    <row r="63" spans="1:14">
      <c r="A63" s="46" t="s">
        <v>127</v>
      </c>
      <c r="B63" s="47" t="str">
        <f t="shared" ref="B63" si="235">+IFERROR(B62/A62-1,"nm")</f>
        <v>nm</v>
      </c>
      <c r="C63" s="47">
        <f t="shared" ref="C63" si="236">+IFERROR(C62/B62-1,"nm")</f>
        <v>-2.2988505747126409E-2</v>
      </c>
      <c r="D63" s="47">
        <f t="shared" ref="D63" si="237">+IFERROR(D62/C62-1,"nm")</f>
        <v>0.24705882352941178</v>
      </c>
      <c r="E63" s="47">
        <f t="shared" ref="E63" si="238">+IFERROR(E62/D62-1,"nm")</f>
        <v>9.4339622641509413E-2</v>
      </c>
      <c r="F63" s="47">
        <f t="shared" ref="F63" si="239">+IFERROR(F62/E62-1,"nm")</f>
        <v>-4.31034482758621E-2</v>
      </c>
      <c r="G63" s="47">
        <f t="shared" ref="G63" si="240">+IFERROR(G62/F62-1,"nm")</f>
        <v>0.18918918918918926</v>
      </c>
      <c r="H63" s="47">
        <f t="shared" ref="H63" si="241">+IFERROR(H62/G62-1,"nm")</f>
        <v>3.0303030303030276E-2</v>
      </c>
      <c r="I63" s="47">
        <f>+IFERROR(I62/H62-1,"nm")</f>
        <v>-1.4705882352941124E-2</v>
      </c>
      <c r="J63" s="47">
        <f t="shared" ref="J63" si="242">+IFERROR(J62/I62-1,"nm")</f>
        <v>-1.4705882352941124E-2</v>
      </c>
      <c r="K63" s="47">
        <f t="shared" ref="K63" si="243">+IFERROR(K62/J62-1,"nm")</f>
        <v>-1.4705882352941235E-2</v>
      </c>
      <c r="L63" s="47">
        <f t="shared" ref="L63" si="244">+IFERROR(L62/K62-1,"nm")</f>
        <v>-1.4705882352941235E-2</v>
      </c>
      <c r="M63" s="47">
        <f t="shared" ref="M63" si="245">+IFERROR(M62/L62-1,"nm")</f>
        <v>-1.4705882352941235E-2</v>
      </c>
      <c r="N63" s="47">
        <f t="shared" ref="N63" si="246">+IFERROR(N62/M62-1,"nm")</f>
        <v>-1.4705882352941235E-2</v>
      </c>
    </row>
    <row r="64" spans="1:14">
      <c r="A64" s="46" t="s">
        <v>131</v>
      </c>
      <c r="B64" s="47">
        <f t="shared" ref="B64:H64" si="247">+IFERROR(B62/B$18,"nm")</f>
        <v>6.3318777292576418E-3</v>
      </c>
      <c r="C64" s="47">
        <f t="shared" si="247"/>
        <v>5.7572473584394475E-3</v>
      </c>
      <c r="D64" s="47">
        <f t="shared" si="247"/>
        <v>6.9663512092534175E-3</v>
      </c>
      <c r="E64" s="47">
        <f t="shared" si="247"/>
        <v>7.808818579602827E-3</v>
      </c>
      <c r="F64" s="47">
        <f t="shared" si="247"/>
        <v>6.9802540560935733E-3</v>
      </c>
      <c r="G64" s="47">
        <f t="shared" si="247"/>
        <v>9.1135045567522777E-3</v>
      </c>
      <c r="H64" s="47">
        <f t="shared" si="247"/>
        <v>7.9166424122475119E-3</v>
      </c>
      <c r="I64" s="47">
        <f>+IFERROR(I62/I$18,"nm")</f>
        <v>7.3012586498120199E-3</v>
      </c>
      <c r="J64" s="47">
        <f>+IFERROR(J62/J$45,"nm")</f>
        <v>9.7127927939306361E-3</v>
      </c>
      <c r="K64" s="47">
        <f t="shared" ref="K64:N64" si="248">+IFERROR(K62/K$45,"nm")</f>
        <v>8.7854342761333713E-3</v>
      </c>
      <c r="L64" s="47">
        <f t="shared" si="248"/>
        <v>7.9466181414361067E-3</v>
      </c>
      <c r="M64" s="47">
        <f t="shared" si="248"/>
        <v>7.1878905357418881E-3</v>
      </c>
      <c r="N64" s="47">
        <f t="shared" si="248"/>
        <v>6.5016047624594691E-3</v>
      </c>
    </row>
    <row r="65" spans="1:14">
      <c r="A65" s="9" t="s">
        <v>132</v>
      </c>
      <c r="B65" s="3">
        <v>1524</v>
      </c>
      <c r="C65" s="3">
        <v>1787</v>
      </c>
      <c r="D65" s="3">
        <v>1507</v>
      </c>
      <c r="E65" s="3">
        <v>1587</v>
      </c>
      <c r="F65" s="3">
        <v>1995</v>
      </c>
      <c r="G65" s="3">
        <v>1541</v>
      </c>
      <c r="H65" s="3">
        <v>2435</v>
      </c>
      <c r="I65" s="3">
        <v>3293</v>
      </c>
      <c r="J65" s="53">
        <f>I65*(1+I66)</f>
        <v>4453.3260780287474</v>
      </c>
      <c r="K65" s="53">
        <f t="shared" ref="K65:N65" si="249">J65*(1+J66)</f>
        <v>6022.5062730795335</v>
      </c>
      <c r="L65" s="53">
        <f t="shared" si="249"/>
        <v>8144.6049927108434</v>
      </c>
      <c r="M65" s="53">
        <f t="shared" si="249"/>
        <v>11014.449380286163</v>
      </c>
      <c r="N65" s="53">
        <f t="shared" si="249"/>
        <v>14895.516143442437</v>
      </c>
    </row>
    <row r="66" spans="1:14">
      <c r="A66" s="46" t="s">
        <v>127</v>
      </c>
      <c r="B66" s="47" t="str">
        <f t="shared" ref="B66" si="250">+IFERROR(B65/A65-1,"nm")</f>
        <v>nm</v>
      </c>
      <c r="C66" s="47">
        <f t="shared" ref="C66" si="251">+IFERROR(C65/B65-1,"nm")</f>
        <v>0.17257217847769035</v>
      </c>
      <c r="D66" s="47">
        <f t="shared" ref="D66" si="252">+IFERROR(D65/C65-1,"nm")</f>
        <v>-0.15668718522663683</v>
      </c>
      <c r="E66" s="47">
        <f t="shared" ref="E66" si="253">+IFERROR(E65/D65-1,"nm")</f>
        <v>5.3085600530855981E-2</v>
      </c>
      <c r="F66" s="47">
        <f t="shared" ref="F66" si="254">+IFERROR(F65/E65-1,"nm")</f>
        <v>0.25708884688090738</v>
      </c>
      <c r="G66" s="47">
        <f t="shared" ref="G66" si="255">+IFERROR(G65/F65-1,"nm")</f>
        <v>-0.22756892230576442</v>
      </c>
      <c r="H66" s="47">
        <f t="shared" ref="H66" si="256">+IFERROR(H65/G65-1,"nm")</f>
        <v>0.58014276443867629</v>
      </c>
      <c r="I66" s="47">
        <f>+IFERROR(I65/H65-1,"nm")</f>
        <v>0.3523613963039014</v>
      </c>
      <c r="J66" s="47">
        <f t="shared" ref="J66" si="257">+IFERROR(J65/I65-1,"nm")</f>
        <v>0.3523613963039014</v>
      </c>
      <c r="K66" s="47">
        <f t="shared" ref="K66" si="258">+IFERROR(K65/J65-1,"nm")</f>
        <v>0.3523613963039014</v>
      </c>
      <c r="L66" s="47">
        <f t="shared" ref="L66" si="259">+IFERROR(L65/K65-1,"nm")</f>
        <v>0.3523613963039014</v>
      </c>
      <c r="M66" s="47">
        <f t="shared" ref="M66" si="260">+IFERROR(M65/L65-1,"nm")</f>
        <v>0.3523613963039014</v>
      </c>
      <c r="N66" s="47">
        <f t="shared" ref="N66" si="261">+IFERROR(N65/M65-1,"nm")</f>
        <v>0.3523613963039014</v>
      </c>
    </row>
    <row r="67" spans="1:14">
      <c r="A67" s="46" t="s">
        <v>129</v>
      </c>
      <c r="B67" s="47">
        <f t="shared" ref="B67:H67" si="262">+IFERROR(B65/B$18,"nm")</f>
        <v>0.11091703056768559</v>
      </c>
      <c r="C67" s="47">
        <f t="shared" si="262"/>
        <v>0.12103765917095638</v>
      </c>
      <c r="D67" s="47">
        <f t="shared" si="262"/>
        <v>9.9040483701366977E-2</v>
      </c>
      <c r="E67" s="47">
        <f t="shared" si="262"/>
        <v>0.10683271625715247</v>
      </c>
      <c r="F67" s="47">
        <f t="shared" si="262"/>
        <v>0.12545591749465476</v>
      </c>
      <c r="G67" s="47">
        <f t="shared" si="262"/>
        <v>0.1063932615299641</v>
      </c>
      <c r="H67" s="47">
        <f t="shared" si="262"/>
        <v>0.14174282554281389</v>
      </c>
      <c r="I67" s="47">
        <f>+IFERROR(I65/I$18,"nm")</f>
        <v>0.17942570696888793</v>
      </c>
      <c r="J67" s="47">
        <f>+IFERROR(J65/J$45,"nm")</f>
        <v>0.32761058965244688</v>
      </c>
      <c r="K67" s="47">
        <f t="shared" ref="K67:N67" si="263">+IFERROR(K65/K$45,"nm")</f>
        <v>0.40672785544725115</v>
      </c>
      <c r="L67" s="47">
        <f t="shared" si="263"/>
        <v>0.50495177391004853</v>
      </c>
      <c r="M67" s="47">
        <f t="shared" si="263"/>
        <v>0.6268965613248314</v>
      </c>
      <c r="N67" s="47">
        <f t="shared" si="263"/>
        <v>0.77829075746727916</v>
      </c>
    </row>
    <row r="68" spans="1:14">
      <c r="A68" s="9" t="s">
        <v>133</v>
      </c>
      <c r="B68" s="3">
        <v>236</v>
      </c>
      <c r="C68" s="3">
        <v>234</v>
      </c>
      <c r="D68" s="3">
        <v>173</v>
      </c>
      <c r="E68" s="3">
        <v>240</v>
      </c>
      <c r="F68" s="3">
        <v>233</v>
      </c>
      <c r="G68" s="3">
        <v>139</v>
      </c>
      <c r="H68" s="3">
        <v>153</v>
      </c>
      <c r="I68" s="3">
        <v>197</v>
      </c>
      <c r="J68" s="53">
        <f>I68*(1+I69)</f>
        <v>253.65359477124184</v>
      </c>
      <c r="K68" s="53">
        <f t="shared" ref="K68:N68" si="264">J68*(1+J69)</f>
        <v>326.59972660088005</v>
      </c>
      <c r="L68" s="53">
        <f t="shared" si="264"/>
        <v>420.52383098283252</v>
      </c>
      <c r="M68" s="53">
        <f t="shared" si="264"/>
        <v>541.45878891253608</v>
      </c>
      <c r="N68" s="53">
        <f t="shared" si="264"/>
        <v>697.17242755404993</v>
      </c>
    </row>
    <row r="69" spans="1:14">
      <c r="A69" s="46" t="s">
        <v>127</v>
      </c>
      <c r="B69" s="47" t="str">
        <f t="shared" ref="B69" si="265">+IFERROR(B68/A68-1,"nm")</f>
        <v>nm</v>
      </c>
      <c r="C69" s="47">
        <f t="shared" ref="C69" si="266">+IFERROR(C68/B68-1,"nm")</f>
        <v>-8.4745762711864181E-3</v>
      </c>
      <c r="D69" s="47">
        <f t="shared" ref="D69" si="267">+IFERROR(D68/C68-1,"nm")</f>
        <v>-0.26068376068376065</v>
      </c>
      <c r="E69" s="47">
        <f t="shared" ref="E69" si="268">+IFERROR(E68/D68-1,"nm")</f>
        <v>0.38728323699421963</v>
      </c>
      <c r="F69" s="47">
        <f t="shared" ref="F69" si="269">+IFERROR(F68/E68-1,"nm")</f>
        <v>-2.9166666666666674E-2</v>
      </c>
      <c r="G69" s="47">
        <f t="shared" ref="G69" si="270">+IFERROR(G68/F68-1,"nm")</f>
        <v>-0.40343347639484983</v>
      </c>
      <c r="H69" s="47">
        <f t="shared" ref="H69" si="271">+IFERROR(H68/G68-1,"nm")</f>
        <v>0.10071942446043169</v>
      </c>
      <c r="I69" s="47">
        <f>+IFERROR(I68/H68-1,"nm")</f>
        <v>0.28758169934640532</v>
      </c>
      <c r="J69" s="47">
        <f>+IFERROR(J68/I68-1,"nm")</f>
        <v>0.28758169934640532</v>
      </c>
      <c r="K69" s="47">
        <f t="shared" ref="K69:N69" si="272">+IFERROR(K68/J68-1,"nm")</f>
        <v>0.28758169934640532</v>
      </c>
      <c r="L69" s="47">
        <f t="shared" si="272"/>
        <v>0.28758169934640532</v>
      </c>
      <c r="M69" s="47">
        <f t="shared" si="272"/>
        <v>0.28758169934640554</v>
      </c>
      <c r="N69" s="47">
        <f t="shared" si="272"/>
        <v>0.28758169934640554</v>
      </c>
    </row>
    <row r="70" spans="1:14">
      <c r="A70" s="46" t="s">
        <v>131</v>
      </c>
      <c r="B70" s="47">
        <f t="shared" ref="B70:H70" si="273">+IFERROR(B68/B$18,"nm")</f>
        <v>1.717612809315866E-2</v>
      </c>
      <c r="C70" s="47">
        <f t="shared" si="273"/>
        <v>1.5849363316174477E-2</v>
      </c>
      <c r="D70" s="47">
        <f t="shared" si="273"/>
        <v>1.1369610935856993E-2</v>
      </c>
      <c r="E70" s="47">
        <f t="shared" si="273"/>
        <v>1.6156176371592057E-2</v>
      </c>
      <c r="F70" s="47">
        <f t="shared" si="273"/>
        <v>1.4652245000628852E-2</v>
      </c>
      <c r="G70" s="47">
        <f t="shared" si="273"/>
        <v>9.5967964650648992E-3</v>
      </c>
      <c r="H70" s="47">
        <f t="shared" si="273"/>
        <v>8.9062227137784496E-3</v>
      </c>
      <c r="I70" s="47">
        <f>+IFERROR(I68/I$18,"nm")</f>
        <v>1.0733939955320656E-2</v>
      </c>
      <c r="J70" s="47">
        <f>+IFERROR(J68/J$45,"nm")</f>
        <v>1.8660121063322894E-2</v>
      </c>
      <c r="K70" s="47">
        <f t="shared" ref="K70:N70" si="274">+IFERROR(K68/K$45,"nm")</f>
        <v>2.2056798343874508E-2</v>
      </c>
      <c r="L70" s="47">
        <f t="shared" si="274"/>
        <v>2.6071768319798436E-2</v>
      </c>
      <c r="M70" s="47">
        <f t="shared" si="274"/>
        <v>3.0817577996763896E-2</v>
      </c>
      <c r="N70" s="47">
        <f t="shared" si="274"/>
        <v>3.6427261163770909E-2</v>
      </c>
    </row>
  </sheetData>
  <pageMargins left="0.7" right="0.7" top="0.75" bottom="0.75" header="0.3" footer="0.3"/>
  <ignoredErrors>
    <ignoredError sqref="J19 B5:C5 J5 D5:I5 K5:N5 B20:K20 K19:N19 B47 J46:N4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2023-12-01T18:58:43Z</dcterms:modified>
</cp:coreProperties>
</file>