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B8F9234-44D1-4557-B8B6-17ECB5E7338E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6" i="3" l="1"/>
  <c r="M316" i="3"/>
  <c r="L316" i="3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K308" i="3" s="1"/>
  <c r="J307" i="3"/>
  <c r="J135" i="3"/>
  <c r="K135" i="3" s="1"/>
  <c r="J126" i="3"/>
  <c r="K126" i="3" s="1"/>
  <c r="L126" i="3" s="1"/>
  <c r="M126" i="3" s="1"/>
  <c r="N126" i="3" s="1"/>
  <c r="K122" i="3"/>
  <c r="J122" i="3"/>
  <c r="J114" i="3"/>
  <c r="J104" i="3"/>
  <c r="K104" i="3" s="1"/>
  <c r="L104" i="3" s="1"/>
  <c r="M104" i="3" s="1"/>
  <c r="N104" i="3" s="1"/>
  <c r="J95" i="3"/>
  <c r="J91" i="3"/>
  <c r="J83" i="3"/>
  <c r="K83" i="3" s="1"/>
  <c r="L83" i="3" s="1"/>
  <c r="M83" i="3" s="1"/>
  <c r="N83" i="3" s="1"/>
  <c r="J64" i="3"/>
  <c r="M60" i="3"/>
  <c r="K60" i="3"/>
  <c r="J60" i="3"/>
  <c r="J58" i="3"/>
  <c r="K58" i="3" s="1"/>
  <c r="L58" i="3" s="1"/>
  <c r="M58" i="3" s="1"/>
  <c r="N58" i="3" s="1"/>
  <c r="J56" i="3"/>
  <c r="K56" i="3" s="1"/>
  <c r="J54" i="3"/>
  <c r="K54" i="3" s="1"/>
  <c r="L54" i="3" s="1"/>
  <c r="M54" i="3" s="1"/>
  <c r="N54" i="3" s="1"/>
  <c r="L53" i="3"/>
  <c r="M53" i="3" s="1"/>
  <c r="N53" i="3" s="1"/>
  <c r="K53" i="3"/>
  <c r="J52" i="3"/>
  <c r="K52" i="3" s="1"/>
  <c r="J42" i="3"/>
  <c r="J33" i="3"/>
  <c r="K29" i="3"/>
  <c r="L29" i="3" s="1"/>
  <c r="M29" i="3" s="1"/>
  <c r="N29" i="3" s="1"/>
  <c r="J29" i="3"/>
  <c r="J27" i="3"/>
  <c r="K27" i="3" s="1"/>
  <c r="L27" i="3" s="1"/>
  <c r="M27" i="3" s="1"/>
  <c r="N27" i="3" s="1"/>
  <c r="M23" i="3"/>
  <c r="N23" i="3" s="1"/>
  <c r="J23" i="3"/>
  <c r="K23" i="3" s="1"/>
  <c r="L23" i="3" s="1"/>
  <c r="J21" i="3"/>
  <c r="K21" i="3" s="1"/>
  <c r="M122" i="3" l="1"/>
  <c r="L122" i="3"/>
  <c r="N122" i="3" s="1"/>
  <c r="N317" i="3"/>
  <c r="K33" i="3"/>
  <c r="N60" i="3"/>
  <c r="L52" i="3"/>
  <c r="M52" i="3" s="1"/>
  <c r="N52" i="3" s="1"/>
  <c r="L60" i="3"/>
  <c r="L317" i="3"/>
  <c r="L21" i="3"/>
  <c r="J137" i="3"/>
  <c r="K317" i="3"/>
  <c r="L135" i="3"/>
  <c r="L308" i="3"/>
  <c r="L56" i="3"/>
  <c r="M56" i="3" s="1"/>
  <c r="M308" i="3"/>
  <c r="N308" i="3"/>
  <c r="M317" i="3"/>
  <c r="N314" i="3"/>
  <c r="K64" i="3"/>
  <c r="L311" i="3"/>
  <c r="L95" i="3"/>
  <c r="M95" i="3" s="1"/>
  <c r="K95" i="3"/>
  <c r="J44" i="3"/>
  <c r="K42" i="3"/>
  <c r="M311" i="3"/>
  <c r="K311" i="3"/>
  <c r="K314" i="3"/>
  <c r="N311" i="3"/>
  <c r="L314" i="3"/>
  <c r="K91" i="3"/>
  <c r="L33" i="3" l="1"/>
  <c r="M33" i="3" s="1"/>
  <c r="N33" i="3" s="1"/>
  <c r="M135" i="3"/>
  <c r="L42" i="3"/>
  <c r="K44" i="3"/>
  <c r="M21" i="3"/>
  <c r="N95" i="3"/>
  <c r="N56" i="3"/>
  <c r="L91" i="3"/>
  <c r="M91" i="3" s="1"/>
  <c r="L64" i="3"/>
  <c r="M64" i="3" s="1"/>
  <c r="N135" i="3" l="1"/>
  <c r="N64" i="3"/>
  <c r="L44" i="3"/>
  <c r="M42" i="3"/>
  <c r="N21" i="3"/>
  <c r="N91" i="3"/>
  <c r="N42" i="3" l="1"/>
  <c r="M44" i="3"/>
  <c r="N44" i="3" l="1"/>
  <c r="F63" i="4" l="1"/>
  <c r="G63" i="4"/>
  <c r="E63" i="4"/>
  <c r="I63" i="4"/>
  <c r="J63" i="4" s="1"/>
  <c r="K63" i="4" s="1"/>
  <c r="L63" i="4" s="1"/>
  <c r="M63" i="4" s="1"/>
  <c r="N63" i="4" s="1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H211" i="1" s="1"/>
  <c r="I208" i="1"/>
  <c r="D211" i="1"/>
  <c r="I211" i="1"/>
  <c r="B67" i="4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B59" i="4"/>
  <c r="C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17" i="4"/>
  <c r="D17" i="4"/>
  <c r="E17" i="4"/>
  <c r="F17" i="4"/>
  <c r="G17" i="4"/>
  <c r="H17" i="4"/>
  <c r="I17" i="4"/>
  <c r="B1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N131" i="3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J60" i="4" s="1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B15" i="4"/>
  <c r="C12" i="4"/>
  <c r="D12" i="4"/>
  <c r="E12" i="4"/>
  <c r="F12" i="4"/>
  <c r="G12" i="4"/>
  <c r="H12" i="4"/>
  <c r="I12" i="4"/>
  <c r="B12" i="4"/>
  <c r="K38" i="4" l="1"/>
  <c r="J62" i="4"/>
  <c r="K60" i="4"/>
  <c r="L60" i="4" s="1"/>
  <c r="M60" i="4" s="1"/>
  <c r="N60" i="4" s="1"/>
  <c r="J59" i="4"/>
  <c r="K15" i="4"/>
  <c r="L15" i="4" s="1"/>
  <c r="M15" i="4" s="1"/>
  <c r="N15" i="4" s="1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L38" i="4" l="1"/>
  <c r="K62" i="4"/>
  <c r="I43" i="4"/>
  <c r="J32" i="4"/>
  <c r="L48" i="4"/>
  <c r="C18" i="4"/>
  <c r="J18" i="4" s="1"/>
  <c r="K18" i="4" l="1"/>
  <c r="L18" i="4" s="1"/>
  <c r="M38" i="4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C4" i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I77" i="3"/>
  <c r="J77" i="3" s="1"/>
  <c r="H77" i="3"/>
  <c r="G77" i="3"/>
  <c r="F77" i="3"/>
  <c r="I74" i="3"/>
  <c r="J74" i="3" s="1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J331" i="3" l="1"/>
  <c r="K332" i="3"/>
  <c r="L332" i="3" s="1"/>
  <c r="M332" i="3" s="1"/>
  <c r="N332" i="3" s="1"/>
  <c r="F65" i="3"/>
  <c r="K72" i="3"/>
  <c r="L72" i="3" s="1"/>
  <c r="J80" i="3"/>
  <c r="J79" i="3" s="1"/>
  <c r="K80" i="3"/>
  <c r="L80" i="3" s="1"/>
  <c r="M72" i="3"/>
  <c r="N72" i="3" s="1"/>
  <c r="M80" i="3"/>
  <c r="N80" i="3" s="1"/>
  <c r="B10" i="1"/>
  <c r="B12" i="1" s="1"/>
  <c r="B20" i="1" s="1"/>
  <c r="C10" i="1"/>
  <c r="C12" i="1" s="1"/>
  <c r="C20" i="1" s="1"/>
  <c r="D10" i="1"/>
  <c r="D12" i="1" s="1"/>
  <c r="D20" i="1" s="1"/>
  <c r="K77" i="3"/>
  <c r="L77" i="3" s="1"/>
  <c r="M77" i="3" s="1"/>
  <c r="N77" i="3" s="1"/>
  <c r="J76" i="3"/>
  <c r="E92" i="3"/>
  <c r="K74" i="3"/>
  <c r="L74" i="3" s="1"/>
  <c r="M74" i="3" s="1"/>
  <c r="N74" i="3" s="1"/>
  <c r="J73" i="3"/>
  <c r="J110" i="3"/>
  <c r="K111" i="3"/>
  <c r="L111" i="3" s="1"/>
  <c r="M111" i="3" s="1"/>
  <c r="N111" i="3" s="1"/>
  <c r="K363" i="3"/>
  <c r="L363" i="3" s="1"/>
  <c r="M363" i="3" s="1"/>
  <c r="N363" i="3" s="1"/>
  <c r="J362" i="3"/>
  <c r="N38" i="4"/>
  <c r="N62" i="4" s="1"/>
  <c r="M62" i="4"/>
  <c r="J120" i="3"/>
  <c r="K120" i="3" s="1"/>
  <c r="L120" i="3" s="1"/>
  <c r="M120" i="3" s="1"/>
  <c r="N120" i="3" s="1"/>
  <c r="K121" i="3"/>
  <c r="L121" i="3" s="1"/>
  <c r="M121" i="3" s="1"/>
  <c r="N121" i="3" s="1"/>
  <c r="K70" i="3"/>
  <c r="L70" i="3" s="1"/>
  <c r="M70" i="3" s="1"/>
  <c r="N70" i="3" s="1"/>
  <c r="J69" i="3"/>
  <c r="K69" i="3" s="1"/>
  <c r="L69" i="3" s="1"/>
  <c r="M69" i="3" s="1"/>
  <c r="N69" i="3" s="1"/>
  <c r="M18" i="4"/>
  <c r="N18" i="4" s="1"/>
  <c r="L32" i="4"/>
  <c r="K43" i="4"/>
  <c r="K70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F36" i="3" s="1"/>
  <c r="I35" i="3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J142" i="3" s="1"/>
  <c r="J141" i="3" s="1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J357" i="3" s="1"/>
  <c r="I358" i="3"/>
  <c r="I349" i="3"/>
  <c r="D3" i="3"/>
  <c r="D3" i="4" s="1"/>
  <c r="C17" i="3"/>
  <c r="C18" i="3" s="1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G19" i="3" s="1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I37" i="3"/>
  <c r="C4" i="3"/>
  <c r="B4" i="3"/>
  <c r="F10" i="3"/>
  <c r="I15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I22" i="3"/>
  <c r="F28" i="3"/>
  <c r="F30" i="3" s="1"/>
  <c r="E32" i="3"/>
  <c r="E34" i="3" s="1"/>
  <c r="I32" i="3"/>
  <c r="I34" i="3" s="1"/>
  <c r="F37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J103" i="3" s="1"/>
  <c r="H105" i="3"/>
  <c r="C112" i="3"/>
  <c r="C185" i="3"/>
  <c r="D327" i="3"/>
  <c r="D333" i="3"/>
  <c r="D320" i="3"/>
  <c r="D301" i="3"/>
  <c r="J301" i="3" s="1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J71" i="3" s="1"/>
  <c r="H75" i="3"/>
  <c r="I78" i="3"/>
  <c r="E81" i="3"/>
  <c r="E88" i="3"/>
  <c r="I88" i="3"/>
  <c r="G97" i="3"/>
  <c r="C98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J101" i="3" s="1"/>
  <c r="J100" i="3" s="1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J291" i="3" s="1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J326" i="3" s="1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01" i="3" l="1"/>
  <c r="J300" i="3"/>
  <c r="K300" i="3" s="1"/>
  <c r="I65" i="3"/>
  <c r="D88" i="3"/>
  <c r="K86" i="3"/>
  <c r="K49" i="3"/>
  <c r="I119" i="3"/>
  <c r="J117" i="3"/>
  <c r="C92" i="3"/>
  <c r="J90" i="3"/>
  <c r="J356" i="3"/>
  <c r="K357" i="3"/>
  <c r="L357" i="3" s="1"/>
  <c r="M357" i="3" s="1"/>
  <c r="N357" i="3" s="1"/>
  <c r="K115" i="3"/>
  <c r="K114" i="3" s="1"/>
  <c r="J68" i="3"/>
  <c r="K68" i="3" s="1"/>
  <c r="J112" i="3"/>
  <c r="K110" i="3"/>
  <c r="J66" i="3"/>
  <c r="K66" i="3" s="1"/>
  <c r="L66" i="3" s="1"/>
  <c r="M66" i="3" s="1"/>
  <c r="N66" i="3" s="1"/>
  <c r="K108" i="3"/>
  <c r="L108" i="3" s="1"/>
  <c r="M108" i="3" s="1"/>
  <c r="N108" i="3" s="1"/>
  <c r="J107" i="3"/>
  <c r="F96" i="3"/>
  <c r="K46" i="3"/>
  <c r="K322" i="3"/>
  <c r="L322" i="3" s="1"/>
  <c r="M322" i="3" s="1"/>
  <c r="N322" i="3" s="1"/>
  <c r="J321" i="3"/>
  <c r="J75" i="3"/>
  <c r="K73" i="3"/>
  <c r="J11" i="3"/>
  <c r="F92" i="3"/>
  <c r="C34" i="3"/>
  <c r="J32" i="3"/>
  <c r="J31" i="3" s="1"/>
  <c r="D4" i="3"/>
  <c r="L50" i="3"/>
  <c r="M50" i="3" s="1"/>
  <c r="N50" i="3" s="1"/>
  <c r="K39" i="3"/>
  <c r="L39" i="3" s="1"/>
  <c r="J46" i="3"/>
  <c r="J45" i="3" s="1"/>
  <c r="J49" i="3"/>
  <c r="J48" i="3" s="1"/>
  <c r="J353" i="3"/>
  <c r="J352" i="3" s="1"/>
  <c r="K362" i="3"/>
  <c r="J138" i="3"/>
  <c r="K139" i="3"/>
  <c r="L139" i="3" s="1"/>
  <c r="M139" i="3" s="1"/>
  <c r="N139" i="3" s="1"/>
  <c r="K291" i="3"/>
  <c r="L291" i="3" s="1"/>
  <c r="M291" i="3" s="1"/>
  <c r="N291" i="3" s="1"/>
  <c r="J290" i="3"/>
  <c r="F34" i="3"/>
  <c r="J86" i="3"/>
  <c r="L301" i="3"/>
  <c r="K101" i="3"/>
  <c r="K100" i="3" s="1"/>
  <c r="L100" i="3" s="1"/>
  <c r="L142" i="3"/>
  <c r="I18" i="3"/>
  <c r="K270" i="3"/>
  <c r="L270" i="3" s="1"/>
  <c r="G65" i="3"/>
  <c r="J143" i="3"/>
  <c r="K141" i="3"/>
  <c r="J134" i="3"/>
  <c r="K287" i="3"/>
  <c r="L287" i="3" s="1"/>
  <c r="M287" i="3" s="1"/>
  <c r="N287" i="3" s="1"/>
  <c r="J286" i="3"/>
  <c r="M301" i="3"/>
  <c r="N301" i="3" s="1"/>
  <c r="M103" i="3"/>
  <c r="N103" i="3" s="1"/>
  <c r="M142" i="3"/>
  <c r="N142" i="3" s="1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L86" i="3"/>
  <c r="K79" i="3"/>
  <c r="L79" i="3" s="1"/>
  <c r="M79" i="3" s="1"/>
  <c r="N79" i="3" s="1"/>
  <c r="J328" i="3"/>
  <c r="K329" i="3"/>
  <c r="L329" i="3" s="1"/>
  <c r="M329" i="3" s="1"/>
  <c r="N329" i="3" s="1"/>
  <c r="I351" i="3"/>
  <c r="K326" i="3"/>
  <c r="L326" i="3" s="1"/>
  <c r="M326" i="3" s="1"/>
  <c r="N326" i="3" s="1"/>
  <c r="J325" i="3"/>
  <c r="K353" i="3"/>
  <c r="J270" i="3"/>
  <c r="J269" i="3" s="1"/>
  <c r="L353" i="3"/>
  <c r="M353" i="3" s="1"/>
  <c r="N353" i="3" s="1"/>
  <c r="J102" i="3"/>
  <c r="K102" i="3" s="1"/>
  <c r="L101" i="3"/>
  <c r="M101" i="3" s="1"/>
  <c r="H18" i="3"/>
  <c r="J50" i="3"/>
  <c r="K50" i="3" s="1"/>
  <c r="D34" i="3"/>
  <c r="K32" i="3"/>
  <c r="L32" i="3" s="1"/>
  <c r="J360" i="3"/>
  <c r="J359" i="3" s="1"/>
  <c r="K297" i="3"/>
  <c r="L297" i="3" s="1"/>
  <c r="M297" i="3" s="1"/>
  <c r="N297" i="3" s="1"/>
  <c r="J296" i="3"/>
  <c r="H65" i="3"/>
  <c r="J39" i="3"/>
  <c r="J38" i="3" s="1"/>
  <c r="K142" i="3"/>
  <c r="I127" i="3"/>
  <c r="J125" i="3"/>
  <c r="G34" i="3"/>
  <c r="K103" i="3"/>
  <c r="L103" i="3" s="1"/>
  <c r="K76" i="3"/>
  <c r="J78" i="3"/>
  <c r="K71" i="3"/>
  <c r="L71" i="3" s="1"/>
  <c r="J63" i="3"/>
  <c r="J62" i="3" s="1"/>
  <c r="J94" i="3"/>
  <c r="K331" i="3"/>
  <c r="J333" i="3"/>
  <c r="L70" i="4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99" i="3" l="1"/>
  <c r="L99" i="3" s="1"/>
  <c r="M99" i="3" s="1"/>
  <c r="N99" i="3" s="1"/>
  <c r="M100" i="3"/>
  <c r="K112" i="3"/>
  <c r="L110" i="3"/>
  <c r="L73" i="3"/>
  <c r="K75" i="3"/>
  <c r="J99" i="3"/>
  <c r="J289" i="3"/>
  <c r="J288" i="3"/>
  <c r="K286" i="3"/>
  <c r="J323" i="3"/>
  <c r="J305" i="3" s="1"/>
  <c r="J306" i="3" s="1"/>
  <c r="J324" i="3"/>
  <c r="K321" i="3"/>
  <c r="N270" i="3"/>
  <c r="K325" i="3"/>
  <c r="J327" i="3"/>
  <c r="N39" i="3"/>
  <c r="K333" i="3"/>
  <c r="L331" i="3"/>
  <c r="M39" i="3"/>
  <c r="J140" i="3"/>
  <c r="K138" i="3"/>
  <c r="L114" i="3"/>
  <c r="K137" i="3"/>
  <c r="K3" i="3"/>
  <c r="K133" i="3"/>
  <c r="J116" i="3"/>
  <c r="K117" i="3"/>
  <c r="L117" i="3" s="1"/>
  <c r="M117" i="3" s="1"/>
  <c r="N117" i="3" s="1"/>
  <c r="J3" i="3"/>
  <c r="K269" i="3"/>
  <c r="J124" i="3"/>
  <c r="K124" i="3" s="1"/>
  <c r="L124" i="3" s="1"/>
  <c r="M124" i="3" s="1"/>
  <c r="N124" i="3" s="1"/>
  <c r="K125" i="3"/>
  <c r="L125" i="3" s="1"/>
  <c r="M125" i="3" s="1"/>
  <c r="N125" i="3" s="1"/>
  <c r="K94" i="3"/>
  <c r="L94" i="3" s="1"/>
  <c r="M94" i="3" s="1"/>
  <c r="N94" i="3" s="1"/>
  <c r="J93" i="3"/>
  <c r="K93" i="3" s="1"/>
  <c r="L93" i="3" s="1"/>
  <c r="J349" i="3"/>
  <c r="J302" i="3"/>
  <c r="K303" i="3"/>
  <c r="L303" i="3" s="1"/>
  <c r="M303" i="3" s="1"/>
  <c r="N303" i="3" s="1"/>
  <c r="K143" i="3"/>
  <c r="L141" i="3"/>
  <c r="K134" i="3"/>
  <c r="L362" i="3"/>
  <c r="K364" i="3"/>
  <c r="K31" i="3"/>
  <c r="L31" i="3" s="1"/>
  <c r="L115" i="3"/>
  <c r="J12" i="3"/>
  <c r="J13" i="3"/>
  <c r="J7" i="4"/>
  <c r="J46" i="4"/>
  <c r="J49" i="4" s="1"/>
  <c r="J97" i="3"/>
  <c r="K98" i="3"/>
  <c r="K62" i="3"/>
  <c r="J364" i="3"/>
  <c r="L102" i="3"/>
  <c r="K38" i="3"/>
  <c r="J40" i="3"/>
  <c r="J8" i="3"/>
  <c r="J41" i="3"/>
  <c r="N101" i="3"/>
  <c r="K352" i="3"/>
  <c r="J354" i="3"/>
  <c r="J355" i="3"/>
  <c r="J358" i="3"/>
  <c r="K356" i="3"/>
  <c r="K290" i="3"/>
  <c r="L290" i="3" s="1"/>
  <c r="J292" i="3"/>
  <c r="K37" i="3"/>
  <c r="L63" i="3"/>
  <c r="L68" i="3"/>
  <c r="M68" i="3" s="1"/>
  <c r="N68" i="3" s="1"/>
  <c r="J330" i="3"/>
  <c r="K328" i="3"/>
  <c r="K63" i="3"/>
  <c r="M63" i="3" s="1"/>
  <c r="N63" i="3" s="1"/>
  <c r="L49" i="3"/>
  <c r="M49" i="3" s="1"/>
  <c r="N49" i="3" s="1"/>
  <c r="J109" i="3"/>
  <c r="K107" i="3"/>
  <c r="K90" i="3"/>
  <c r="J89" i="3"/>
  <c r="K89" i="3" s="1"/>
  <c r="M71" i="3"/>
  <c r="N71" i="3" s="1"/>
  <c r="K359" i="3"/>
  <c r="J361" i="3"/>
  <c r="K360" i="3"/>
  <c r="J36" i="3"/>
  <c r="J35" i="3" s="1"/>
  <c r="J37" i="3"/>
  <c r="L37" i="3" s="1"/>
  <c r="K78" i="3"/>
  <c r="L76" i="3"/>
  <c r="M270" i="3"/>
  <c r="M86" i="3"/>
  <c r="N86" i="3" s="1"/>
  <c r="J85" i="3"/>
  <c r="K85" i="3" s="1"/>
  <c r="L85" i="3" s="1"/>
  <c r="M85" i="3" s="1"/>
  <c r="N85" i="3" s="1"/>
  <c r="K48" i="3"/>
  <c r="J17" i="3"/>
  <c r="J128" i="3"/>
  <c r="K128" i="3" s="1"/>
  <c r="L128" i="3" s="1"/>
  <c r="M128" i="3" s="1"/>
  <c r="N128" i="3" s="1"/>
  <c r="L300" i="3"/>
  <c r="M300" i="3" s="1"/>
  <c r="N300" i="3" s="1"/>
  <c r="J284" i="3"/>
  <c r="J283" i="3" s="1"/>
  <c r="K296" i="3"/>
  <c r="J298" i="3"/>
  <c r="M32" i="3"/>
  <c r="N32" i="3" s="1"/>
  <c r="K45" i="3"/>
  <c r="J47" i="3"/>
  <c r="J14" i="3"/>
  <c r="L46" i="3"/>
  <c r="M46" i="3" s="1"/>
  <c r="N46" i="3" s="1"/>
  <c r="M70" i="4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M37" i="3" l="1"/>
  <c r="N37" i="3" s="1"/>
  <c r="K361" i="3"/>
  <c r="K302" i="3"/>
  <c r="L302" i="3" s="1"/>
  <c r="M302" i="3" s="1"/>
  <c r="N302" i="3" s="1"/>
  <c r="K309" i="3"/>
  <c r="K315" i="3"/>
  <c r="K318" i="3"/>
  <c r="K320" i="3" s="1"/>
  <c r="K4" i="3"/>
  <c r="K4" i="4" s="1"/>
  <c r="K312" i="3"/>
  <c r="K3" i="4"/>
  <c r="M73" i="3"/>
  <c r="L75" i="3"/>
  <c r="K41" i="3"/>
  <c r="K40" i="3"/>
  <c r="L38" i="3"/>
  <c r="K8" i="3"/>
  <c r="L138" i="3"/>
  <c r="K140" i="3"/>
  <c r="L321" i="3"/>
  <c r="K324" i="3"/>
  <c r="K323" i="3"/>
  <c r="K305" i="3" s="1"/>
  <c r="K306" i="3" s="1"/>
  <c r="L107" i="3"/>
  <c r="K109" i="3"/>
  <c r="M290" i="3"/>
  <c r="J9" i="3"/>
  <c r="J10" i="3"/>
  <c r="J47" i="4"/>
  <c r="J6" i="4"/>
  <c r="M115" i="3"/>
  <c r="N115" i="3" s="1"/>
  <c r="N114" i="3" s="1"/>
  <c r="K358" i="3"/>
  <c r="L356" i="3"/>
  <c r="M31" i="3"/>
  <c r="N31" i="3" s="1"/>
  <c r="N100" i="3"/>
  <c r="J16" i="3"/>
  <c r="J15" i="3"/>
  <c r="J52" i="4"/>
  <c r="M93" i="3"/>
  <c r="N93" i="3" s="1"/>
  <c r="L78" i="3"/>
  <c r="M76" i="3"/>
  <c r="L62" i="3"/>
  <c r="M62" i="3" s="1"/>
  <c r="N62" i="3" s="1"/>
  <c r="K292" i="3"/>
  <c r="L269" i="3"/>
  <c r="L333" i="3"/>
  <c r="M331" i="3"/>
  <c r="L286" i="3"/>
  <c r="K289" i="3"/>
  <c r="K288" i="3"/>
  <c r="L90" i="3"/>
  <c r="L89" i="3" s="1"/>
  <c r="M89" i="3" s="1"/>
  <c r="N89" i="3" s="1"/>
  <c r="M90" i="3"/>
  <c r="N90" i="3" s="1"/>
  <c r="K97" i="3"/>
  <c r="L98" i="3"/>
  <c r="M98" i="3" s="1"/>
  <c r="N98" i="3" s="1"/>
  <c r="M362" i="3"/>
  <c r="L364" i="3"/>
  <c r="J315" i="3"/>
  <c r="J318" i="3"/>
  <c r="J320" i="3" s="1"/>
  <c r="J312" i="3"/>
  <c r="J309" i="3"/>
  <c r="J4" i="3"/>
  <c r="J4" i="4" s="1"/>
  <c r="J3" i="4"/>
  <c r="L112" i="3"/>
  <c r="M110" i="3"/>
  <c r="M114" i="3"/>
  <c r="L137" i="3"/>
  <c r="L3" i="3"/>
  <c r="L133" i="3"/>
  <c r="L45" i="3"/>
  <c r="K14" i="3"/>
  <c r="K47" i="3"/>
  <c r="K298" i="3"/>
  <c r="L296" i="3"/>
  <c r="M296" i="3" s="1"/>
  <c r="L284" i="3"/>
  <c r="M284" i="3" s="1"/>
  <c r="M102" i="3"/>
  <c r="N102" i="3" s="1"/>
  <c r="K349" i="3"/>
  <c r="J351" i="3"/>
  <c r="L48" i="3"/>
  <c r="K17" i="3"/>
  <c r="K283" i="3"/>
  <c r="J285" i="3"/>
  <c r="J5" i="3"/>
  <c r="L352" i="3"/>
  <c r="L355" i="3" s="1"/>
  <c r="K354" i="3"/>
  <c r="K355" i="3"/>
  <c r="K284" i="3"/>
  <c r="M141" i="3"/>
  <c r="L143" i="3"/>
  <c r="L134" i="3"/>
  <c r="K116" i="3"/>
  <c r="L116" i="3" s="1"/>
  <c r="M116" i="3" s="1"/>
  <c r="N116" i="3" s="1"/>
  <c r="J19" i="3"/>
  <c r="J18" i="3"/>
  <c r="K327" i="3"/>
  <c r="L325" i="3"/>
  <c r="K330" i="3"/>
  <c r="L328" i="3"/>
  <c r="L360" i="3"/>
  <c r="M360" i="3" s="1"/>
  <c r="N360" i="3" s="1"/>
  <c r="K36" i="3"/>
  <c r="L36" i="3" s="1"/>
  <c r="K11" i="3"/>
  <c r="M36" i="3"/>
  <c r="N36" i="3" s="1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N137" i="3" l="1"/>
  <c r="N133" i="3"/>
  <c r="K285" i="3"/>
  <c r="L283" i="3"/>
  <c r="K19" i="3"/>
  <c r="K18" i="3"/>
  <c r="L315" i="3"/>
  <c r="L4" i="3"/>
  <c r="L4" i="4" s="1"/>
  <c r="L318" i="3"/>
  <c r="L320" i="3" s="1"/>
  <c r="L312" i="3"/>
  <c r="L309" i="3"/>
  <c r="L3" i="4"/>
  <c r="M364" i="3"/>
  <c r="N362" i="3"/>
  <c r="N364" i="3" s="1"/>
  <c r="L298" i="3"/>
  <c r="M269" i="3"/>
  <c r="N269" i="3" s="1"/>
  <c r="N3" i="3" s="1"/>
  <c r="L323" i="3"/>
  <c r="L324" i="3"/>
  <c r="M321" i="3"/>
  <c r="M48" i="3"/>
  <c r="L17" i="3"/>
  <c r="M45" i="3"/>
  <c r="L47" i="3"/>
  <c r="L140" i="3"/>
  <c r="M138" i="3"/>
  <c r="K12" i="3"/>
  <c r="K13" i="3"/>
  <c r="K7" i="4"/>
  <c r="K46" i="4"/>
  <c r="K49" i="4" s="1"/>
  <c r="N141" i="3"/>
  <c r="M143" i="3"/>
  <c r="M134" i="3"/>
  <c r="K351" i="3"/>
  <c r="L349" i="3"/>
  <c r="M112" i="3"/>
  <c r="N110" i="3"/>
  <c r="N112" i="3" s="1"/>
  <c r="L97" i="3"/>
  <c r="M97" i="3" s="1"/>
  <c r="N97" i="3" s="1"/>
  <c r="M78" i="3"/>
  <c r="N76" i="3"/>
  <c r="N78" i="3" s="1"/>
  <c r="K9" i="3"/>
  <c r="K10" i="3"/>
  <c r="K47" i="4"/>
  <c r="K6" i="4"/>
  <c r="M333" i="3"/>
  <c r="N331" i="3"/>
  <c r="N333" i="3" s="1"/>
  <c r="N284" i="3"/>
  <c r="L41" i="3"/>
  <c r="L40" i="3"/>
  <c r="M38" i="3"/>
  <c r="L8" i="3"/>
  <c r="M356" i="3"/>
  <c r="L358" i="3"/>
  <c r="M137" i="3"/>
  <c r="M3" i="3"/>
  <c r="M133" i="3"/>
  <c r="L330" i="3"/>
  <c r="M328" i="3"/>
  <c r="N296" i="3"/>
  <c r="J58" i="4"/>
  <c r="J26" i="4"/>
  <c r="L292" i="3"/>
  <c r="L359" i="3"/>
  <c r="L354" i="3"/>
  <c r="M352" i="3"/>
  <c r="N290" i="3"/>
  <c r="N292" i="3" s="1"/>
  <c r="M292" i="3"/>
  <c r="M325" i="3"/>
  <c r="L327" i="3"/>
  <c r="J5" i="4"/>
  <c r="J7" i="3"/>
  <c r="J6" i="3"/>
  <c r="M75" i="3"/>
  <c r="N73" i="3"/>
  <c r="K35" i="3"/>
  <c r="K16" i="3"/>
  <c r="K15" i="3"/>
  <c r="K52" i="4"/>
  <c r="K58" i="4" s="1"/>
  <c r="L289" i="3"/>
  <c r="L288" i="3"/>
  <c r="M286" i="3"/>
  <c r="M107" i="3"/>
  <c r="L109" i="3"/>
  <c r="L11" i="3"/>
  <c r="L13" i="3" s="1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N328" i="3" l="1"/>
  <c r="N330" i="3" s="1"/>
  <c r="M330" i="3"/>
  <c r="M327" i="3"/>
  <c r="N325" i="3"/>
  <c r="N327" i="3" s="1"/>
  <c r="L18" i="3"/>
  <c r="L19" i="3"/>
  <c r="M324" i="3"/>
  <c r="M323" i="3"/>
  <c r="M305" i="3" s="1"/>
  <c r="N321" i="3"/>
  <c r="L305" i="3"/>
  <c r="L306" i="3" s="1"/>
  <c r="M315" i="3"/>
  <c r="M4" i="3"/>
  <c r="M4" i="4" s="1"/>
  <c r="M318" i="3"/>
  <c r="M320" i="3" s="1"/>
  <c r="M309" i="3"/>
  <c r="M312" i="3"/>
  <c r="M3" i="4"/>
  <c r="N356" i="3"/>
  <c r="N358" i="3" s="1"/>
  <c r="M358" i="3"/>
  <c r="N4" i="3"/>
  <c r="N4" i="4" s="1"/>
  <c r="N318" i="3"/>
  <c r="N320" i="3" s="1"/>
  <c r="N315" i="3"/>
  <c r="N309" i="3"/>
  <c r="N312" i="3"/>
  <c r="N3" i="4"/>
  <c r="L12" i="3"/>
  <c r="L7" i="4"/>
  <c r="L46" i="4"/>
  <c r="L49" i="4" s="1"/>
  <c r="N75" i="3"/>
  <c r="N11" i="3"/>
  <c r="L10" i="3"/>
  <c r="L9" i="3"/>
  <c r="L47" i="4"/>
  <c r="L6" i="4"/>
  <c r="N48" i="3"/>
  <c r="N17" i="3" s="1"/>
  <c r="M17" i="3"/>
  <c r="M40" i="3"/>
  <c r="N38" i="3"/>
  <c r="M41" i="3"/>
  <c r="M8" i="3"/>
  <c r="N138" i="3"/>
  <c r="N140" i="3" s="1"/>
  <c r="M140" i="3"/>
  <c r="M283" i="3"/>
  <c r="L285" i="3"/>
  <c r="K26" i="4"/>
  <c r="M109" i="3"/>
  <c r="N107" i="3"/>
  <c r="N109" i="3" s="1"/>
  <c r="N45" i="3"/>
  <c r="M47" i="3"/>
  <c r="N143" i="3"/>
  <c r="N134" i="3"/>
  <c r="M354" i="3"/>
  <c r="N352" i="3"/>
  <c r="L35" i="3"/>
  <c r="K5" i="3"/>
  <c r="M359" i="3"/>
  <c r="M14" i="3" s="1"/>
  <c r="L361" i="3"/>
  <c r="M298" i="3"/>
  <c r="M355" i="3"/>
  <c r="M11" i="3"/>
  <c r="M289" i="3"/>
  <c r="N286" i="3"/>
  <c r="M288" i="3"/>
  <c r="N298" i="3"/>
  <c r="M349" i="3"/>
  <c r="L351" i="3"/>
  <c r="L14" i="3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M16" i="3" l="1"/>
  <c r="M15" i="3"/>
  <c r="M52" i="4"/>
  <c r="M58" i="4" s="1"/>
  <c r="M19" i="3"/>
  <c r="M18" i="3"/>
  <c r="M306" i="3"/>
  <c r="N47" i="3"/>
  <c r="N19" i="3"/>
  <c r="N18" i="3"/>
  <c r="M35" i="3"/>
  <c r="L5" i="3"/>
  <c r="N283" i="3"/>
  <c r="N285" i="3" s="1"/>
  <c r="M285" i="3"/>
  <c r="K5" i="4"/>
  <c r="K6" i="3"/>
  <c r="K7" i="3"/>
  <c r="M351" i="3"/>
  <c r="N349" i="3"/>
  <c r="N351" i="3" s="1"/>
  <c r="N355" i="3"/>
  <c r="N354" i="3"/>
  <c r="N13" i="3"/>
  <c r="N12" i="3"/>
  <c r="N7" i="4"/>
  <c r="N46" i="4"/>
  <c r="N49" i="4" s="1"/>
  <c r="M12" i="3"/>
  <c r="M13" i="3"/>
  <c r="M7" i="4"/>
  <c r="M46" i="4"/>
  <c r="M49" i="4" s="1"/>
  <c r="N323" i="3"/>
  <c r="N324" i="3"/>
  <c r="M361" i="3"/>
  <c r="N359" i="3"/>
  <c r="N361" i="3" s="1"/>
  <c r="L16" i="3"/>
  <c r="L15" i="3"/>
  <c r="L52" i="4"/>
  <c r="L58" i="4" s="1"/>
  <c r="M9" i="3"/>
  <c r="M10" i="3"/>
  <c r="M47" i="4"/>
  <c r="M6" i="4"/>
  <c r="N289" i="3"/>
  <c r="N288" i="3"/>
  <c r="K13" i="4"/>
  <c r="L13" i="4" s="1"/>
  <c r="M13" i="4" s="1"/>
  <c r="N13" i="4" s="1"/>
  <c r="N41" i="3"/>
  <c r="N40" i="3"/>
  <c r="N8" i="3"/>
  <c r="B69" i="4"/>
  <c r="C67" i="4"/>
  <c r="H99" i="1"/>
  <c r="H100" i="1" s="1"/>
  <c r="G101" i="1"/>
  <c r="C66" i="4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L26" i="4" l="1"/>
  <c r="M26" i="4" s="1"/>
  <c r="C68" i="4"/>
  <c r="N35" i="3"/>
  <c r="N5" i="3" s="1"/>
  <c r="M5" i="3"/>
  <c r="N305" i="3"/>
  <c r="N306" i="3" s="1"/>
  <c r="N14" i="3"/>
  <c r="J19" i="4"/>
  <c r="K19" i="4" s="1"/>
  <c r="L19" i="4" s="1"/>
  <c r="N10" i="3"/>
  <c r="N9" i="3"/>
  <c r="N47" i="4"/>
  <c r="N6" i="4"/>
  <c r="L5" i="4"/>
  <c r="L6" i="3"/>
  <c r="L7" i="3"/>
  <c r="D67" i="4"/>
  <c r="D68" i="4" s="1"/>
  <c r="C69" i="4"/>
  <c r="I99" i="1"/>
  <c r="I100" i="1" s="1"/>
  <c r="I101" i="1" s="1"/>
  <c r="H101" i="1"/>
  <c r="G167" i="1"/>
  <c r="M5" i="4" l="1"/>
  <c r="M6" i="3"/>
  <c r="M7" i="3"/>
  <c r="M19" i="4"/>
  <c r="N19" i="4" s="1"/>
  <c r="N5" i="4"/>
  <c r="N6" i="3"/>
  <c r="N7" i="3"/>
  <c r="N15" i="3"/>
  <c r="N16" i="3"/>
  <c r="N52" i="4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N58" i="4" l="1"/>
  <c r="N26" i="4"/>
  <c r="F67" i="4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J25" i="4" l="1"/>
  <c r="K67" i="4"/>
  <c r="J23" i="4"/>
  <c r="J51" i="4" s="1"/>
  <c r="L67" i="4" l="1"/>
  <c r="K25" i="4"/>
  <c r="K23" i="4"/>
  <c r="K51" i="4" l="1"/>
  <c r="M67" i="4"/>
  <c r="L25" i="4"/>
  <c r="L23" i="4" l="1"/>
  <c r="N67" i="4"/>
  <c r="M25" i="4"/>
  <c r="L51" i="4" l="1"/>
  <c r="M23" i="4"/>
  <c r="N23" i="4"/>
  <c r="N25" i="4"/>
  <c r="N51" i="4" l="1"/>
  <c r="M51" i="4"/>
  <c r="K59" i="4" l="1"/>
  <c r="L59" i="4"/>
  <c r="M59" i="4"/>
  <c r="N59" i="4" s="1"/>
  <c r="J11" i="4" l="1"/>
  <c r="J54" i="4"/>
  <c r="J55" i="4" s="1"/>
  <c r="J50" i="4"/>
  <c r="J53" i="4" s="1"/>
  <c r="K10" i="4"/>
  <c r="K50" i="4" s="1"/>
  <c r="K53" i="4" s="1"/>
  <c r="L10" i="4" l="1"/>
  <c r="L54" i="4" s="1"/>
  <c r="L55" i="4" s="1"/>
  <c r="K54" i="4"/>
  <c r="K55" i="4" s="1"/>
  <c r="J12" i="4"/>
  <c r="J14" i="4" s="1"/>
  <c r="J16" i="4" s="1"/>
  <c r="J17" i="4" s="1"/>
  <c r="L11" i="4"/>
  <c r="K11" i="4"/>
  <c r="M10" i="4"/>
  <c r="L50" i="4"/>
  <c r="L53" i="4" s="1"/>
  <c r="K12" i="4" l="1"/>
  <c r="K14" i="4" s="1"/>
  <c r="K16" i="4" s="1"/>
  <c r="K17" i="4" s="1"/>
  <c r="L12" i="4"/>
  <c r="L14" i="4" s="1"/>
  <c r="L16" i="4" s="1"/>
  <c r="L17" i="4" s="1"/>
  <c r="M11" i="4"/>
  <c r="M54" i="4"/>
  <c r="M55" i="4" s="1"/>
  <c r="M50" i="4"/>
  <c r="M53" i="4" s="1"/>
  <c r="N10" i="4"/>
  <c r="M12" i="4" l="1"/>
  <c r="M14" i="4" s="1"/>
  <c r="M16" i="4" s="1"/>
  <c r="M17" i="4" s="1"/>
  <c r="N54" i="4"/>
  <c r="N55" i="4" s="1"/>
  <c r="N11" i="4"/>
  <c r="N50" i="4"/>
  <c r="N53" i="4" s="1"/>
  <c r="N12" i="4" l="1"/>
  <c r="N14" i="4" s="1"/>
  <c r="N16" i="4" s="1"/>
  <c r="N17" i="4" s="1"/>
  <c r="K61" i="4"/>
  <c r="J61" i="4"/>
  <c r="J64" i="4" l="1"/>
  <c r="J66" i="4" s="1"/>
  <c r="J68" i="4" s="1"/>
  <c r="J21" i="4" s="1"/>
  <c r="K21" i="4" s="1"/>
  <c r="J41" i="4"/>
  <c r="K41" i="4" s="1"/>
  <c r="K64" i="4"/>
  <c r="K66" i="4" s="1"/>
  <c r="K68" i="4" s="1"/>
  <c r="J31" i="4" l="1"/>
  <c r="L61" i="4"/>
  <c r="L41" i="4" s="1"/>
  <c r="K31" i="4"/>
  <c r="L21" i="4"/>
  <c r="M61" i="4" l="1"/>
  <c r="M41" i="4" s="1"/>
  <c r="L64" i="4"/>
  <c r="L66" i="4" s="1"/>
  <c r="L68" i="4" s="1"/>
  <c r="M21" i="4"/>
  <c r="L31" i="4"/>
  <c r="M64" i="4" l="1"/>
  <c r="M66" i="4" s="1"/>
  <c r="M68" i="4" s="1"/>
  <c r="N21" i="4"/>
  <c r="N31" i="4" s="1"/>
  <c r="M31" i="4"/>
  <c r="N61" i="4"/>
  <c r="N41" i="4" s="1"/>
  <c r="N64" i="4" l="1"/>
  <c r="N66" i="4" s="1"/>
  <c r="N6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<sst xmlns="http://schemas.openxmlformats.org/spreadsheetml/2006/main" count="823" uniqueCount="222">
  <si>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</si>
  <si>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</si>
  <si>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</si>
  <si>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</si>
  <si>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</si>
  <si>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</si>
  <si>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</si>
  <si>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</si>
  <si>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</si>
  <si>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</si>
  <si>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</si>
  <si>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</si>
  <si>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</si>
  <si>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</si>
  <si>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</si>
  <si>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</si>
  <si>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</si>
  <si>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</si>
  <si>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</si>
  <si>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</si>
  <si>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</si>
  <si>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</si>
  <si>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</si>
  <si>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</si>
  <si>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</si>
  <si>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</si>
  <si>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</si>
  <si>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</si>
  <si>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</si>
  <si>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</si>
  <si>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</si>
  <si>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</si>
  <si>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</si>
  <si>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</si>
  <si>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</si>
  <si>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</si>
  <si>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</si>
  <si>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</si>
  <si>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</si>
  <si>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</si>
  <si>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</si>
  <si>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</si>
  <si>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</si>
  <si>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</si>
  <si>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</si>
  <si>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</si>
  <si>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</si>
  <si>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</si>
  <si>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</si>
  <si>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</si>
  <si>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</si>
  <si>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</si>
  <si>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</si>
  <si>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</si>
  <si>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</si>
  <si>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</si>
  <si>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</si>
  <si>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</si>
  <si>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</si>
  <si>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</si>
  <si>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</si>
  <si>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</si>
  <si>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</si>
  <si>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</si>
  <si>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</si>
  <si>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</si>
  <si>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</si>
  <si>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</si>
  <si>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</si>
  <si>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</si>
  <si>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</si>
  <si>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</si>
  <si>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</si>
  <si>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</si>
  <si>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</si>
  <si>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</si>
  <si>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</si>
  <si>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</si>
  <si>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</si>
  <si>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</si>
  <si>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</si>
  <si>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</si>
  <si>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</si>
  <si>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</si>
  <si>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</si>
  <si>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</si>
  <si>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</si>
  <si>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</si>
  <si>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</si>
  <si>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</si>
  <si>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</si>
  <si>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</si>
  <si>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</si>
  <si>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</si>
  <si>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</si>
  <si>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</si>
  <si>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</si>
  <si>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</si>
  <si>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</si>
  <si>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</si>
  <si>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</si>
  <si>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</si>
  <si>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</si>
  <si>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</si>
  <si>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</si>
  <si>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</si>
  <si>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</si>
  <si>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</si>
  <si>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</si>
  <si>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</si>
  <si>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</si>
  <si>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</si>
  <si>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</si>
  <si>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</si>
  <si>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</si>
  <si>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</si>
  <si>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</si>
  <si>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</si>
  <si>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</si>
  <si>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</si>
  <si>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</si>
  <si>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</si>
  <si>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</si>
  <si>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</si>
  <si>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</si>
  <si>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</si>
  <si>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</si>
  <si>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</si>
  <si>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</si>
  <si>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</si>
  <si>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</si>
  <si>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</si>
  <si>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</si>
  <si>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</si>
  <si>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</si>
  <si>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</si>
  <si>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</si>
  <si>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</si>
  <si>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</si>
  <si>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</si>
  <si>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</si>
  <si>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</si>
  <si>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</si>
  <si>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</si>
  <si>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</si>
  <si>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</si>
  <si>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</si>
  <si>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</si>
  <si>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</si>
  <si>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</si>
  <si>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</si>
  <si>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</si>
  <si>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</si>
  <si>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</si>
  <si>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</si>
  <si>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</si>
  <si>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</si>
  <si>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</si>
  <si>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</si>
  <si>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</si>
  <si>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</si>
  <si>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</si>
  <si>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</si>
  <si>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</si>
  <si>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</si>
  <si>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</si>
  <si>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</si>
  <si>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</si>
  <si>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</si>
  <si>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</si>
  <si>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</si>
  <si>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</si>
  <si>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</si>
  <si>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</si>
  <si>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</si>
  <si>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</si>
  <si>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</si>
  <si>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</si>
  <si>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</si>
  <si>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</si>
  <si>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</si>
  <si>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</si>
  <si>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</si>
  <si>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</si>
  <si>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</si>
  <si>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</si>
  <si>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</si>
  <si>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</si>
  <si>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</si>
  <si>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</si>
  <si>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</si>
  <si>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</si>
  <si>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</si>
  <si>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</si>
  <si>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</si>
  <si>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</si>
  <si>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</si>
  <si>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</si>
  <si>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</si>
  <si>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</si>
  <si>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</si>
  <si>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</si>
  <si>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</si>
  <si>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</si>
  <si>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</si>
  <si>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</si>
  <si>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</si>
  <si>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</si>
  <si>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</si>
  <si>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</si>
  <si>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Based on 2023 tax rates, which exclude the rate for the final quarter, the avarege is something close to 16%. For the rest of the years, I calculated the average based on the previous years, excluding 2018 ta rate whicch was extremely high compared to the rest of the years so I ecluded it as an outlier.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</si>
  <si>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</si>
  <si>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</si>
  <si>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</si>
  <si>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</si>
  <si>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Your Hisotrical DPS is incorrect, it should be linked to Dividends paid in cash flow divided by the share count in the row above</t>
  </si>
  <si>
    <t>Forecast dividends based on payout ratio</t>
  </si>
  <si>
    <t>tax rate too high, keep it at 12%</t>
  </si>
  <si>
    <t>Feedback</t>
  </si>
  <si>
    <t>Keep it equal to 2022 number</t>
  </si>
  <si>
    <t>Retained earnings + Net income - Dividends paid - Share repurchases</t>
  </si>
  <si>
    <t>Addition of below three 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</si>
</sst>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0" fontId="23" fillId="6" borderId="0" xfId="0" applyFont="1" applyFill="1"/>
    <xf numFmtId="165" fontId="23" fillId="0" borderId="0" xfId="1" applyNumberFormat="1" applyFont="1"/>
    <xf numFmtId="165" fontId="24" fillId="0" borderId="0" xfId="1" applyNumberFormat="1" applyFont="1" applyFill="1"/>
    <xf numFmtId="165" fontId="23" fillId="0" borderId="0" xfId="1" applyNumberFormat="1" applyFont="1" applyFill="1" applyBorder="1"/>
    <xf numFmtId="164" fontId="24" fillId="0" borderId="0" xfId="1" applyFont="1" applyFill="1"/>
    <xf numFmtId="165" fontId="24" fillId="0" borderId="0" xfId="1" applyNumberFormat="1" applyFont="1"/>
    <xf numFmtId="165" fontId="23" fillId="0" borderId="0" xfId="1" applyNumberFormat="1" applyFont="1" applyBorder="1"/>
    <xf numFmtId="164" fontId="23" fillId="0" borderId="0" xfId="1" applyFont="1" applyBorder="1"/>
    <xf numFmtId="165" fontId="24" fillId="0" borderId="0" xfId="0" applyNumberFormat="1" applyFont="1"/>
    <xf numFmtId="165" fontId="23" fillId="0" borderId="0" xfId="0" applyNumberFormat="1" applyFont="1"/>
    <xf numFmtId="0" fontId="24" fillId="0" borderId="0" xfId="0" applyFont="1"/>
    <xf numFmtId="166" fontId="24" fillId="0" borderId="0" xfId="2" applyNumberFormat="1" applyFont="1" applyBorder="1" applyAlignment="1">
      <alignment horizontal="right"/>
    </xf>
    <xf numFmtId="166" fontId="24" fillId="0" borderId="0" xfId="2" applyNumberFormat="1" applyFont="1" applyFill="1" applyBorder="1" applyAlignment="1">
      <alignment horizontal="right"/>
    </xf>
    <xf numFmtId="166" fontId="24" fillId="0" borderId="0" xfId="2" applyNumberFormat="1" applyFont="1" applyFill="1"/>
    <xf numFmtId="166" fontId="24" fillId="0" borderId="0" xfId="2" applyNumberFormat="1" applyFont="1" applyFill="1" applyAlignment="1">
      <alignment horizontal="right"/>
    </xf>
    <xf numFmtId="166" fontId="24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78" activePane="bottomLeft" state="frozen"/>
      <selection pane="bottomLeft" activeCell="B89" sqref="B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3" workbookViewId="0">
      <selection activeCell="J5" sqref="J5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211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2">
        <f>J38+J69+J100+J131+J286+J321+J352</f>
        <v>722.35626729696696</v>
      </c>
      <c r="K8" s="82">
        <f t="shared" ref="K8:N8" si="13">K38+K69+K100+K131+K286+K321+K352</f>
        <v>726.86508888046012</v>
      </c>
      <c r="L8" s="82">
        <f t="shared" si="13"/>
        <v>731.24139556730415</v>
      </c>
      <c r="M8" s="82">
        <f t="shared" si="13"/>
        <v>731.21297332920824</v>
      </c>
      <c r="N8" s="82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212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3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3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3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3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3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3">
        <f>I58*(1+J59)</f>
        <v>4979.7000000000007</v>
      </c>
      <c r="K58" s="83">
        <f t="shared" ref="K58:N58" si="80">J58*(1+K59)</f>
        <v>5328.2790000000014</v>
      </c>
      <c r="L58" s="83">
        <f t="shared" si="80"/>
        <v>5594.6929500000015</v>
      </c>
      <c r="M58" s="83">
        <f t="shared" si="80"/>
        <v>5706.5868090000013</v>
      </c>
      <c r="N58" s="83">
        <f t="shared" si="80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3">
        <f>I62*(1+J63)</f>
        <v>608.01893639031346</v>
      </c>
      <c r="K62" s="83">
        <f t="shared" ref="K62:N62" si="84">J62*(1+K63)</f>
        <v>665.55716616322854</v>
      </c>
      <c r="L62" s="83">
        <f t="shared" si="84"/>
        <v>755.84098399511436</v>
      </c>
      <c r="M62" s="83">
        <f t="shared" si="84"/>
        <v>842.64024175675092</v>
      </c>
      <c r="N62" s="83">
        <f t="shared" si="84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3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3">
        <f>I76*(1+J77)</f>
        <v>253.65359477124184</v>
      </c>
      <c r="K76" s="83">
        <f t="shared" ref="K76:N76" si="102">J76*(1+K77)</f>
        <v>326.59972660088005</v>
      </c>
      <c r="L76" s="83">
        <f t="shared" si="102"/>
        <v>420.52383098283252</v>
      </c>
      <c r="M76" s="83">
        <f t="shared" si="102"/>
        <v>541.45878891253608</v>
      </c>
      <c r="N76" s="83">
        <f t="shared" si="102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213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214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2">
        <f>J340+J371+J402+J433+J588+J623+J654</f>
        <v>0</v>
      </c>
      <c r="K310" s="82">
        <f t="shared" ref="K310:N310" si="252">K340+K371+K402+K433+K588+K623+K654</f>
        <v>0</v>
      </c>
      <c r="L310" s="82">
        <f t="shared" si="252"/>
        <v>0</v>
      </c>
      <c r="M310" s="82">
        <f t="shared" si="252"/>
        <v>0</v>
      </c>
      <c r="N310" s="82">
        <f t="shared" si="252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N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0"/>
  <sheetViews>
    <sheetView tabSelected="1" topLeftCell="B12" workbookViewId="0">
      <selection activeCell="O28" sqref="O28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26.21875" style="94" customWidth="1"/>
    <col min="16" max="16" width="84.33203125" customWidth="1"/>
    <col min="17" max="18" width="12.44140625" customWidth="1"/>
    <col min="19" max="20" width="13.33203125" customWidth="1"/>
  </cols>
  <sheetData>
    <row r="1" spans="1:20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84"/>
      <c r="P1" s="39"/>
      <c r="Q1" s="39"/>
      <c r="R1" s="39"/>
      <c r="S1" s="39"/>
      <c r="T1" s="39"/>
    </row>
    <row r="2" spans="1:20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84" t="s">
        <v>218</v>
      </c>
      <c r="P2" s="39"/>
      <c r="Q2" s="39"/>
      <c r="R2" s="39"/>
      <c r="S2" s="39"/>
      <c r="T2" s="39"/>
    </row>
    <row r="3" spans="1:20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85"/>
      <c r="P3" s="9"/>
      <c r="Q3" s="9"/>
      <c r="R3" s="9"/>
      <c r="S3" s="9"/>
      <c r="T3" s="9"/>
    </row>
    <row r="4" spans="1:20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95"/>
      <c r="P4" s="54"/>
      <c r="Q4" s="54"/>
      <c r="R4" s="54"/>
      <c r="S4" s="54"/>
      <c r="T4" s="54"/>
    </row>
    <row r="5" spans="1:20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85"/>
      <c r="P5" s="9"/>
    </row>
    <row r="6" spans="1:20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86"/>
      <c r="P6" s="55"/>
    </row>
    <row r="7" spans="1:20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87"/>
      <c r="P7" s="41"/>
    </row>
    <row r="8" spans="1:20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96"/>
      <c r="P8" s="54"/>
    </row>
    <row r="9" spans="1:20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96"/>
      <c r="P9" s="54"/>
    </row>
    <row r="10" spans="1:20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86"/>
      <c r="P10" s="3"/>
    </row>
    <row r="11" spans="1:20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87"/>
      <c r="P11" s="41"/>
    </row>
    <row r="12" spans="1:20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1966.9222158815066</v>
      </c>
      <c r="K12" s="3">
        <f t="shared" ref="K12:N12" si="7">K11*K13</f>
        <v>2428.1335396948402</v>
      </c>
      <c r="L12" s="3">
        <f t="shared" si="7"/>
        <v>3874.4469713088702</v>
      </c>
      <c r="M12" s="3">
        <f t="shared" si="7"/>
        <v>5016.9110604314055</v>
      </c>
      <c r="N12" s="3">
        <f t="shared" si="7"/>
        <v>6509.341896968006</v>
      </c>
      <c r="O12" s="86"/>
      <c r="P12" s="3"/>
    </row>
    <row r="13" spans="1:20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0.16</v>
      </c>
      <c r="K13" s="57">
        <f>AVERAGE(C13,B13,D13,F13,G13,H13,I13,J13)</f>
        <v>0.15163173136942384</v>
      </c>
      <c r="L13" s="57">
        <f t="shared" ref="L13:N13" si="9">AVERAGE(D13,C13,E13,G13,H13,I13,J13,K13)</f>
        <v>0.19191355363571339</v>
      </c>
      <c r="M13" s="57">
        <f t="shared" si="9"/>
        <v>0.1976007679655809</v>
      </c>
      <c r="N13" s="57">
        <f t="shared" si="9"/>
        <v>0.2033141985386398</v>
      </c>
      <c r="O13" s="97" t="s">
        <v>217</v>
      </c>
      <c r="P13" s="57" t="s">
        <v>210</v>
      </c>
    </row>
    <row r="14" spans="1:20" ht="15" thickBot="1" x14ac:dyDescent="0.35">
      <c r="A14" s="6" t="s">
        <v>145</v>
      </c>
      <c r="B14" s="7">
        <f>B11-B12</f>
        <v>3273</v>
      </c>
      <c r="C14" s="7">
        <f t="shared" ref="C14:I14" si="10">C11-C12</f>
        <v>3760</v>
      </c>
      <c r="D14" s="7">
        <f t="shared" si="10"/>
        <v>4240</v>
      </c>
      <c r="E14" s="7">
        <f t="shared" si="10"/>
        <v>1933</v>
      </c>
      <c r="F14" s="7">
        <f t="shared" si="10"/>
        <v>4029</v>
      </c>
      <c r="G14" s="7">
        <f t="shared" si="10"/>
        <v>2539</v>
      </c>
      <c r="H14" s="7">
        <f t="shared" si="10"/>
        <v>5727</v>
      </c>
      <c r="I14" s="7">
        <f t="shared" si="10"/>
        <v>6046</v>
      </c>
      <c r="J14" s="7">
        <f>J11-J12</f>
        <v>10326.34163337791</v>
      </c>
      <c r="K14" s="7">
        <f t="shared" ref="K14:N14" si="11">K11-K12</f>
        <v>13585.226709942641</v>
      </c>
      <c r="L14" s="7">
        <f t="shared" si="11"/>
        <v>16314.054038178303</v>
      </c>
      <c r="M14" s="7">
        <f t="shared" si="11"/>
        <v>20372.21627993033</v>
      </c>
      <c r="N14" s="7">
        <f t="shared" si="11"/>
        <v>25506.827872557005</v>
      </c>
      <c r="O14" s="87"/>
      <c r="P14" s="41"/>
    </row>
    <row r="15" spans="1:20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2">J15</f>
        <v>1610.8</v>
      </c>
      <c r="L15" s="3">
        <f t="shared" si="12"/>
        <v>1610.8</v>
      </c>
      <c r="M15" s="3">
        <f t="shared" si="12"/>
        <v>1610.8</v>
      </c>
      <c r="N15" s="3">
        <f t="shared" si="12"/>
        <v>1610.8</v>
      </c>
      <c r="O15" s="86"/>
      <c r="P15" s="3"/>
    </row>
    <row r="16" spans="1:20" x14ac:dyDescent="0.3">
      <c r="A16" t="s">
        <v>147</v>
      </c>
      <c r="B16" s="58">
        <f>B14/B15</f>
        <v>1.8504070556309362</v>
      </c>
      <c r="C16" s="58">
        <f t="shared" ref="C16:N16" si="13">C14/C15</f>
        <v>2.1578192252510759</v>
      </c>
      <c r="D16" s="58">
        <f t="shared" si="13"/>
        <v>2.5059101654846336</v>
      </c>
      <c r="E16" s="58">
        <f t="shared" si="13"/>
        <v>1.165159734779988</v>
      </c>
      <c r="F16" s="58">
        <f t="shared" si="13"/>
        <v>2.4901112484548826</v>
      </c>
      <c r="G16" s="58">
        <f t="shared" si="13"/>
        <v>1.5952500628298569</v>
      </c>
      <c r="H16" s="58">
        <f t="shared" si="13"/>
        <v>3.5584689946563937</v>
      </c>
      <c r="I16" s="58">
        <f t="shared" si="13"/>
        <v>3.7534144524459898</v>
      </c>
      <c r="J16" s="58">
        <f t="shared" si="13"/>
        <v>6.4106913542202069</v>
      </c>
      <c r="K16" s="58">
        <f t="shared" si="13"/>
        <v>8.4338382852884539</v>
      </c>
      <c r="L16" s="58">
        <f t="shared" si="13"/>
        <v>10.12792031175708</v>
      </c>
      <c r="M16" s="58">
        <f t="shared" si="13"/>
        <v>12.647266128588484</v>
      </c>
      <c r="N16" s="58">
        <f t="shared" si="13"/>
        <v>15.834881967070404</v>
      </c>
      <c r="O16" s="88"/>
      <c r="P16" s="58"/>
    </row>
    <row r="17" spans="1:16" x14ac:dyDescent="0.3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6.4179276793811573</v>
      </c>
      <c r="K17" s="58">
        <f t="shared" ref="K17:N17" si="14">K16*K19</f>
        <v>8.444780234156692</v>
      </c>
      <c r="L17" s="58">
        <f t="shared" si="14"/>
        <v>10.14142316047165</v>
      </c>
      <c r="M17" s="58">
        <f t="shared" si="14"/>
        <v>12.663655398064225</v>
      </c>
      <c r="N17" s="58">
        <f t="shared" si="14"/>
        <v>15.849744400928136</v>
      </c>
      <c r="O17" s="88" t="s">
        <v>215</v>
      </c>
      <c r="P17" s="58"/>
    </row>
    <row r="18" spans="1:16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5">-(D17/C17-1)</f>
        <v>-0.16203703703703676</v>
      </c>
      <c r="E18" s="56">
        <f t="shared" si="15"/>
        <v>0.53386454183266929</v>
      </c>
      <c r="F18" s="56">
        <f t="shared" si="15"/>
        <v>-1.1282051282051286</v>
      </c>
      <c r="G18" s="56">
        <f t="shared" si="15"/>
        <v>0.35742971887550201</v>
      </c>
      <c r="H18" s="56">
        <f t="shared" si="15"/>
        <v>-1.2250000000000001</v>
      </c>
      <c r="I18" s="56">
        <f t="shared" si="15"/>
        <v>-5.3370786516854007E-2</v>
      </c>
      <c r="J18" s="57">
        <f>AVERAGE(C18:I18)</f>
        <v>-0.26355517980263082</v>
      </c>
      <c r="K18" s="57">
        <f t="shared" ref="K18:N18" si="16">AVERAGE(D18:J18)</f>
        <v>-0.2772676958362113</v>
      </c>
      <c r="L18" s="57">
        <f t="shared" si="16"/>
        <v>-0.29372921852180767</v>
      </c>
      <c r="M18" s="57">
        <f t="shared" si="16"/>
        <v>-0.41195689857244722</v>
      </c>
      <c r="N18" s="57">
        <f t="shared" si="16"/>
        <v>-0.30963572291063557</v>
      </c>
      <c r="O18" s="97" t="s">
        <v>216</v>
      </c>
      <c r="P18" s="57"/>
    </row>
    <row r="19" spans="1:16" x14ac:dyDescent="0.3">
      <c r="A19" s="51" t="s">
        <v>149</v>
      </c>
      <c r="B19" s="56">
        <f>B17/B16</f>
        <v>0.99978001833180574</v>
      </c>
      <c r="C19" s="56">
        <f t="shared" ref="C19:I19" si="17">C17/C16</f>
        <v>1.0010106382978725</v>
      </c>
      <c r="D19" s="56">
        <f t="shared" si="17"/>
        <v>1.0016320754716981</v>
      </c>
      <c r="E19" s="56">
        <f t="shared" si="17"/>
        <v>1.0041541645111225</v>
      </c>
      <c r="F19" s="56">
        <f t="shared" si="17"/>
        <v>0.9999553239017126</v>
      </c>
      <c r="G19" s="56">
        <f t="shared" si="17"/>
        <v>1.0029775502166207</v>
      </c>
      <c r="H19" s="56">
        <f t="shared" si="17"/>
        <v>1.0004302427099703</v>
      </c>
      <c r="I19" s="56">
        <f t="shared" si="17"/>
        <v>0.99909030764141571</v>
      </c>
      <c r="J19" s="56">
        <f>AVERAGE(B19:I19)</f>
        <v>1.0011287901352772</v>
      </c>
      <c r="K19" s="56">
        <f t="shared" ref="K19:N19" si="18">AVERAGE(C19:J19)</f>
        <v>1.0012973866107113</v>
      </c>
      <c r="L19" s="56">
        <f t="shared" si="18"/>
        <v>1.0013332301498161</v>
      </c>
      <c r="M19" s="56">
        <f t="shared" si="18"/>
        <v>1.0012958744845808</v>
      </c>
      <c r="N19" s="56">
        <f t="shared" si="18"/>
        <v>1.0009385882312631</v>
      </c>
      <c r="O19" s="98"/>
      <c r="P19" s="56"/>
    </row>
    <row r="20" spans="1:16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84"/>
      <c r="P20" s="39"/>
    </row>
    <row r="21" spans="1:16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45663.185717508371</v>
      </c>
      <c r="K21" s="3">
        <f t="shared" ref="K21:N21" si="19">J21</f>
        <v>45663.185717508371</v>
      </c>
      <c r="L21" s="3">
        <f t="shared" si="19"/>
        <v>45663.185717508371</v>
      </c>
      <c r="M21" s="3">
        <f t="shared" si="19"/>
        <v>45663.185717508371</v>
      </c>
      <c r="N21" s="3">
        <f t="shared" si="19"/>
        <v>45663.185717508371</v>
      </c>
      <c r="O21" s="89"/>
      <c r="P21" s="3"/>
    </row>
    <row r="22" spans="1:16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0">J22</f>
        <v>4423</v>
      </c>
      <c r="L22" s="3">
        <f t="shared" si="20"/>
        <v>4423</v>
      </c>
      <c r="M22" s="3">
        <f t="shared" si="20"/>
        <v>4423</v>
      </c>
      <c r="N22" s="3">
        <f t="shared" si="20"/>
        <v>4423</v>
      </c>
      <c r="O22" s="89"/>
      <c r="P22" s="3"/>
    </row>
    <row r="23" spans="1:16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1">K24*K3</f>
        <v>11832.847166474896</v>
      </c>
      <c r="L23" s="3">
        <f t="shared" si="21"/>
        <v>14765.770364786835</v>
      </c>
      <c r="M23" s="3">
        <f t="shared" si="21"/>
        <v>13353.265098867167</v>
      </c>
      <c r="N23" s="3">
        <f t="shared" si="21"/>
        <v>30348.937325638224</v>
      </c>
      <c r="O23" s="89"/>
      <c r="P23" s="3"/>
    </row>
    <row r="24" spans="1:16" x14ac:dyDescent="0.3">
      <c r="A24" s="51" t="s">
        <v>154</v>
      </c>
      <c r="B24" s="56">
        <f>B23/B3</f>
        <v>0.18182412339466031</v>
      </c>
      <c r="C24" s="56">
        <f t="shared" ref="C24:I24" si="22">C23/C3</f>
        <v>0.1818631084754139</v>
      </c>
      <c r="D24" s="56">
        <f t="shared" si="22"/>
        <v>0.19458515283842795</v>
      </c>
      <c r="E24" s="56">
        <f t="shared" si="22"/>
        <v>0.17803665137236585</v>
      </c>
      <c r="F24" s="56">
        <f t="shared" si="22"/>
        <v>0.18615947030702765</v>
      </c>
      <c r="G24" s="56">
        <f t="shared" si="22"/>
        <v>0.21035745795791783</v>
      </c>
      <c r="H24" s="56">
        <f t="shared" si="22"/>
        <v>0.19042166240064665</v>
      </c>
      <c r="I24" s="56">
        <f t="shared" si="22"/>
        <v>0.20828516377649325</v>
      </c>
      <c r="J24" s="56">
        <f>AVERAGE(B24:I24)</f>
        <v>0.19144159881536918</v>
      </c>
      <c r="K24" s="56">
        <f t="shared" ref="K24:N24" si="23">AVERAGE(C24:J24)</f>
        <v>0.19264378324295781</v>
      </c>
      <c r="L24" s="56">
        <f t="shared" si="23"/>
        <v>0.19399136758890076</v>
      </c>
      <c r="M24" s="56">
        <f t="shared" si="23"/>
        <v>0.19391714443270985</v>
      </c>
      <c r="N24" s="56">
        <f t="shared" si="23"/>
        <v>0.19590220606525285</v>
      </c>
      <c r="O24" s="99"/>
      <c r="P24" s="56"/>
    </row>
    <row r="25" spans="1:16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J67+J52-J47</f>
        <v>9991.7534553743972</v>
      </c>
      <c r="K25" s="3">
        <f t="shared" ref="K25:N25" si="24">K67+K52-K47</f>
        <v>10099.835723663035</v>
      </c>
      <c r="L25" s="3">
        <f t="shared" si="24"/>
        <v>10262.184316610548</v>
      </c>
      <c r="M25" s="3">
        <f t="shared" si="24"/>
        <v>10535.511540072082</v>
      </c>
      <c r="N25" s="3">
        <f t="shared" si="24"/>
        <v>10900.080256412959</v>
      </c>
      <c r="O25" s="89" t="s">
        <v>219</v>
      </c>
      <c r="P25" s="3"/>
    </row>
    <row r="26" spans="1:16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5">J26+K52-K47</f>
        <v>5104.5891790374326</v>
      </c>
      <c r="L26" s="3">
        <f t="shared" si="25"/>
        <v>5477.7734956479817</v>
      </c>
      <c r="M26" s="3">
        <f t="shared" si="25"/>
        <v>6124.2850357200632</v>
      </c>
      <c r="N26" s="3">
        <f t="shared" si="25"/>
        <v>7135.3652921330222</v>
      </c>
      <c r="O26" s="89"/>
      <c r="P26" s="3"/>
    </row>
    <row r="27" spans="1:16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6">J27</f>
        <v>286</v>
      </c>
      <c r="L27" s="3">
        <f t="shared" si="26"/>
        <v>286</v>
      </c>
      <c r="M27" s="3">
        <f t="shared" si="26"/>
        <v>286</v>
      </c>
      <c r="N27" s="3">
        <f t="shared" si="26"/>
        <v>286</v>
      </c>
      <c r="O27" s="89"/>
      <c r="P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7">J28</f>
        <v>284</v>
      </c>
      <c r="L28" s="3">
        <f t="shared" si="27"/>
        <v>284</v>
      </c>
      <c r="M28" s="3">
        <f t="shared" si="27"/>
        <v>284</v>
      </c>
      <c r="N28" s="3">
        <f t="shared" si="27"/>
        <v>284</v>
      </c>
      <c r="O28" s="89"/>
      <c r="P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28">J29</f>
        <v>2926</v>
      </c>
      <c r="L29" s="3">
        <f t="shared" si="28"/>
        <v>2926</v>
      </c>
      <c r="M29" s="3">
        <f t="shared" si="28"/>
        <v>2926</v>
      </c>
      <c r="N29" s="3">
        <f t="shared" si="28"/>
        <v>2926</v>
      </c>
      <c r="O29" s="89"/>
      <c r="P29" s="3"/>
    </row>
    <row r="30" spans="1:16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28"/>
        <v>3821</v>
      </c>
      <c r="L30" s="3">
        <f t="shared" si="28"/>
        <v>3821</v>
      </c>
      <c r="M30" s="3">
        <f t="shared" si="28"/>
        <v>3821</v>
      </c>
      <c r="N30" s="3">
        <f t="shared" si="28"/>
        <v>3821</v>
      </c>
      <c r="O30" s="89"/>
      <c r="P30" s="3"/>
    </row>
    <row r="31" spans="1:16" ht="15" thickBot="1" x14ac:dyDescent="0.35">
      <c r="A31" s="6" t="s">
        <v>159</v>
      </c>
      <c r="B31" s="7">
        <f>B21+B22+B23+B25+B26+B27+B28+B29+B30</f>
        <v>19466</v>
      </c>
      <c r="C31" s="7">
        <f t="shared" ref="C31:N31" si="29">C21+C22+C23+C25+C26+C27+C28+C29+C30</f>
        <v>19205</v>
      </c>
      <c r="D31" s="7">
        <f t="shared" si="29"/>
        <v>21211</v>
      </c>
      <c r="E31" s="7">
        <f t="shared" si="29"/>
        <v>20257</v>
      </c>
      <c r="F31" s="7">
        <f t="shared" si="29"/>
        <v>21105</v>
      </c>
      <c r="G31" s="7">
        <f t="shared" si="29"/>
        <v>29094</v>
      </c>
      <c r="H31" s="7">
        <f t="shared" si="29"/>
        <v>34904</v>
      </c>
      <c r="I31" s="7">
        <f t="shared" si="29"/>
        <v>36963</v>
      </c>
      <c r="J31" s="7">
        <f t="shared" si="29"/>
        <v>82737.966683254606</v>
      </c>
      <c r="K31" s="7">
        <f t="shared" si="29"/>
        <v>84440.457786683735</v>
      </c>
      <c r="L31" s="7">
        <f t="shared" si="29"/>
        <v>87908.913894553742</v>
      </c>
      <c r="M31" s="7">
        <f t="shared" si="29"/>
        <v>87416.247392167686</v>
      </c>
      <c r="N31" s="7">
        <f t="shared" si="29"/>
        <v>105787.56859169257</v>
      </c>
      <c r="O31" s="90"/>
      <c r="P31" s="41"/>
    </row>
    <row r="32" spans="1:16" ht="15" thickTop="1" x14ac:dyDescent="0.3">
      <c r="A32" t="s">
        <v>160</v>
      </c>
      <c r="B32" s="3">
        <f>B33+B34</f>
        <v>181</v>
      </c>
      <c r="C32" s="3">
        <f t="shared" ref="C32:I32" si="30">C33+C34</f>
        <v>45</v>
      </c>
      <c r="D32" s="3">
        <f t="shared" si="30"/>
        <v>331</v>
      </c>
      <c r="E32" s="3">
        <f t="shared" si="30"/>
        <v>342</v>
      </c>
      <c r="F32" s="3">
        <f t="shared" si="30"/>
        <v>15</v>
      </c>
      <c r="G32" s="3">
        <f t="shared" si="30"/>
        <v>251</v>
      </c>
      <c r="H32" s="3">
        <f t="shared" si="30"/>
        <v>2</v>
      </c>
      <c r="I32" s="3">
        <f t="shared" si="30"/>
        <v>510</v>
      </c>
      <c r="J32" s="3">
        <f t="shared" ref="J32:J40" si="31">I32</f>
        <v>510</v>
      </c>
      <c r="K32" s="3">
        <f t="shared" ref="K32:N39" si="32">J32</f>
        <v>510</v>
      </c>
      <c r="L32" s="3">
        <f t="shared" si="32"/>
        <v>510</v>
      </c>
      <c r="M32" s="3">
        <f t="shared" si="32"/>
        <v>510</v>
      </c>
      <c r="N32" s="3">
        <f t="shared" si="32"/>
        <v>510</v>
      </c>
      <c r="O32" s="89"/>
      <c r="P32" s="3"/>
    </row>
    <row r="33" spans="1:16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1"/>
        <v>500</v>
      </c>
      <c r="K33" s="3">
        <f t="shared" si="32"/>
        <v>500</v>
      </c>
      <c r="L33" s="3">
        <f t="shared" si="32"/>
        <v>500</v>
      </c>
      <c r="M33" s="3">
        <f t="shared" si="32"/>
        <v>500</v>
      </c>
      <c r="N33" s="3">
        <f t="shared" si="32"/>
        <v>500</v>
      </c>
      <c r="O33" s="89"/>
      <c r="P33" s="3"/>
    </row>
    <row r="34" spans="1:16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1"/>
        <v>10</v>
      </c>
      <c r="K34" s="3">
        <f t="shared" si="32"/>
        <v>10</v>
      </c>
      <c r="L34" s="3">
        <f t="shared" si="32"/>
        <v>10</v>
      </c>
      <c r="M34" s="3">
        <f t="shared" si="32"/>
        <v>10</v>
      </c>
      <c r="N34" s="3">
        <f t="shared" si="32"/>
        <v>10</v>
      </c>
      <c r="O34" s="89"/>
      <c r="P34" s="3"/>
    </row>
    <row r="35" spans="1:16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1"/>
        <v>6862</v>
      </c>
      <c r="K35" s="3">
        <f t="shared" si="32"/>
        <v>6862</v>
      </c>
      <c r="L35" s="3">
        <f t="shared" si="32"/>
        <v>6862</v>
      </c>
      <c r="M35" s="3">
        <f t="shared" si="32"/>
        <v>6862</v>
      </c>
      <c r="N35" s="3">
        <f t="shared" si="32"/>
        <v>6862</v>
      </c>
      <c r="O35" s="89"/>
      <c r="P35" s="3"/>
    </row>
    <row r="36" spans="1:16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1"/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O36" s="89"/>
      <c r="P36" s="3"/>
    </row>
    <row r="37" spans="1:16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1"/>
        <v>2777</v>
      </c>
      <c r="K37" s="3">
        <f t="shared" si="32"/>
        <v>2777</v>
      </c>
      <c r="L37" s="3">
        <f t="shared" si="32"/>
        <v>2777</v>
      </c>
      <c r="M37" s="3">
        <f t="shared" si="32"/>
        <v>2777</v>
      </c>
      <c r="N37" s="3">
        <f t="shared" si="32"/>
        <v>2777</v>
      </c>
      <c r="O37" s="89"/>
      <c r="P37" s="3"/>
    </row>
    <row r="38" spans="1:16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1"/>
        <v>2613</v>
      </c>
      <c r="K38" s="3">
        <f t="shared" si="32"/>
        <v>2613</v>
      </c>
      <c r="L38" s="3">
        <f t="shared" si="32"/>
        <v>2613</v>
      </c>
      <c r="M38" s="3">
        <f t="shared" si="32"/>
        <v>2613</v>
      </c>
      <c r="N38" s="3">
        <f t="shared" si="32"/>
        <v>2613</v>
      </c>
      <c r="O38" s="89"/>
      <c r="P38" s="3"/>
    </row>
    <row r="39" spans="1:16" x14ac:dyDescent="0.3">
      <c r="A39" t="s">
        <v>163</v>
      </c>
      <c r="B39" s="3">
        <f>B40+B41+B42</f>
        <v>12707</v>
      </c>
      <c r="C39" s="3">
        <f t="shared" ref="C39:I39" si="33">C40+C41+C42</f>
        <v>12258</v>
      </c>
      <c r="D39" s="3">
        <f t="shared" si="33"/>
        <v>12407</v>
      </c>
      <c r="E39" s="3">
        <f t="shared" si="33"/>
        <v>9812</v>
      </c>
      <c r="F39" s="3">
        <f t="shared" si="33"/>
        <v>9040</v>
      </c>
      <c r="G39" s="3">
        <f t="shared" si="33"/>
        <v>8055</v>
      </c>
      <c r="H39" s="3">
        <f t="shared" si="33"/>
        <v>12767</v>
      </c>
      <c r="I39" s="3">
        <f t="shared" si="33"/>
        <v>15281</v>
      </c>
      <c r="J39" s="3">
        <f t="shared" si="31"/>
        <v>15281</v>
      </c>
      <c r="K39" s="3">
        <f t="shared" si="32"/>
        <v>15281</v>
      </c>
      <c r="L39" s="3">
        <f t="shared" si="32"/>
        <v>15281</v>
      </c>
      <c r="M39" s="3">
        <f t="shared" si="32"/>
        <v>15281</v>
      </c>
      <c r="N39" s="3">
        <f t="shared" si="32"/>
        <v>15281</v>
      </c>
      <c r="O39" s="89" t="s">
        <v>221</v>
      </c>
    </row>
    <row r="40" spans="1:16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1"/>
        <v>3</v>
      </c>
      <c r="K40" s="3">
        <f t="shared" ref="K40:N40" si="34">J40</f>
        <v>3</v>
      </c>
      <c r="L40" s="3">
        <f t="shared" si="34"/>
        <v>3</v>
      </c>
      <c r="M40" s="3">
        <f t="shared" si="34"/>
        <v>3</v>
      </c>
      <c r="N40" s="3">
        <f t="shared" si="34"/>
        <v>3</v>
      </c>
      <c r="O40" s="89"/>
    </row>
    <row r="41" spans="1:16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3464.3437274307416</v>
      </c>
      <c r="K41" s="3">
        <f t="shared" ref="K41:N41" si="35">J41+K14-K61</f>
        <v>3446.7184361937834</v>
      </c>
      <c r="L41" s="3">
        <f t="shared" si="35"/>
        <v>3424.9680474843535</v>
      </c>
      <c r="M41" s="3">
        <f t="shared" si="35"/>
        <v>3398.5682122128273</v>
      </c>
      <c r="N41" s="3">
        <f t="shared" si="35"/>
        <v>3374.6278037547927</v>
      </c>
      <c r="O41" s="89" t="s">
        <v>220</v>
      </c>
    </row>
    <row r="42" spans="1:16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6">J42</f>
        <v>11802</v>
      </c>
      <c r="L42" s="3">
        <f t="shared" si="36"/>
        <v>11802</v>
      </c>
      <c r="M42" s="3">
        <f t="shared" si="36"/>
        <v>11802</v>
      </c>
      <c r="N42" s="3">
        <f t="shared" si="36"/>
        <v>11802</v>
      </c>
      <c r="O42" s="89"/>
    </row>
    <row r="43" spans="1:16" ht="15" thickBot="1" x14ac:dyDescent="0.35">
      <c r="A43" s="6" t="s">
        <v>167</v>
      </c>
      <c r="B43" s="7">
        <f>B32+B35+B36+B38+B39</f>
        <v>19466</v>
      </c>
      <c r="C43" s="7">
        <f t="shared" ref="C43:F43" si="37">C32+C35+C36+C38+C39</f>
        <v>19205</v>
      </c>
      <c r="D43" s="7">
        <f t="shared" si="37"/>
        <v>21211</v>
      </c>
      <c r="E43" s="7">
        <f t="shared" si="37"/>
        <v>20257</v>
      </c>
      <c r="F43" s="7">
        <f t="shared" si="37"/>
        <v>21105</v>
      </c>
      <c r="G43" s="7">
        <f>G32+G35+G36+G38+G39+G37</f>
        <v>29094</v>
      </c>
      <c r="H43" s="7">
        <f t="shared" ref="H43:N43" si="38">H32+H35+H36+H38+H39+H37</f>
        <v>34904</v>
      </c>
      <c r="I43" s="7">
        <f t="shared" si="38"/>
        <v>36963</v>
      </c>
      <c r="J43" s="7">
        <f t="shared" si="38"/>
        <v>36963</v>
      </c>
      <c r="K43" s="7">
        <f t="shared" si="38"/>
        <v>36963</v>
      </c>
      <c r="L43" s="7">
        <f t="shared" si="38"/>
        <v>36963</v>
      </c>
      <c r="M43" s="7">
        <f t="shared" si="38"/>
        <v>36963</v>
      </c>
      <c r="N43" s="7">
        <f t="shared" si="38"/>
        <v>36963</v>
      </c>
      <c r="O43" s="90"/>
      <c r="P43" s="41"/>
    </row>
    <row r="44" spans="1:16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91"/>
      <c r="P44" s="60"/>
    </row>
    <row r="45" spans="1:16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84"/>
      <c r="P45" s="39"/>
    </row>
    <row r="46" spans="1:16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85"/>
      <c r="P46" s="9"/>
    </row>
    <row r="47" spans="1:16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92"/>
      <c r="P47" s="59"/>
    </row>
    <row r="48" spans="1:16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39">J48</f>
        <v>1231</v>
      </c>
      <c r="L48" s="3">
        <f t="shared" si="39"/>
        <v>1231</v>
      </c>
      <c r="M48" s="3">
        <f t="shared" si="39"/>
        <v>1231</v>
      </c>
      <c r="N48" s="3">
        <f t="shared" si="39"/>
        <v>1231</v>
      </c>
      <c r="O48" s="89"/>
      <c r="P48" s="3"/>
    </row>
    <row r="49" spans="1:16" x14ac:dyDescent="0.3">
      <c r="A49" s="1" t="s">
        <v>170</v>
      </c>
      <c r="B49" s="9">
        <f>B46-B48</f>
        <v>2971</v>
      </c>
      <c r="C49" s="9">
        <f t="shared" ref="C49:N49" si="40">C46-C48</f>
        <v>3894</v>
      </c>
      <c r="D49" s="9">
        <f t="shared" si="40"/>
        <v>4242</v>
      </c>
      <c r="E49" s="9">
        <f t="shared" si="40"/>
        <v>3850</v>
      </c>
      <c r="F49" s="9">
        <f t="shared" si="40"/>
        <v>4093</v>
      </c>
      <c r="G49" s="9">
        <f t="shared" si="40"/>
        <v>1948</v>
      </c>
      <c r="H49" s="9">
        <f t="shared" si="40"/>
        <v>5746</v>
      </c>
      <c r="I49" s="9">
        <f t="shared" si="40"/>
        <v>5625</v>
      </c>
      <c r="J49" s="9">
        <f t="shared" si="40"/>
        <v>11267.263849259416</v>
      </c>
      <c r="K49" s="9">
        <f t="shared" si="40"/>
        <v>14987.360249637481</v>
      </c>
      <c r="L49" s="9">
        <f t="shared" si="40"/>
        <v>19162.501009487172</v>
      </c>
      <c r="M49" s="9">
        <f t="shared" si="40"/>
        <v>24363.127340361734</v>
      </c>
      <c r="N49" s="9">
        <f t="shared" si="40"/>
        <v>30990.169769525011</v>
      </c>
      <c r="O49" s="85"/>
      <c r="P49" s="9"/>
    </row>
    <row r="50" spans="1:16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1">K70/K10</f>
        <v>32.453658536585365</v>
      </c>
      <c r="L50" s="3">
        <f t="shared" si="41"/>
        <v>32.453658536585365</v>
      </c>
      <c r="M50" s="3">
        <f t="shared" si="41"/>
        <v>32.453658536585365</v>
      </c>
      <c r="N50" s="3">
        <f t="shared" si="41"/>
        <v>32.453658536585365</v>
      </c>
      <c r="O50" s="89"/>
      <c r="P50" s="3"/>
    </row>
    <row r="51" spans="1:16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2">C23-D23</f>
        <v>-796</v>
      </c>
      <c r="E51" s="3">
        <f t="shared" si="42"/>
        <v>204</v>
      </c>
      <c r="F51" s="3">
        <f t="shared" si="42"/>
        <v>-802</v>
      </c>
      <c r="G51" s="3">
        <f t="shared" si="42"/>
        <v>-586</v>
      </c>
      <c r="H51" s="3">
        <f t="shared" si="42"/>
        <v>-613</v>
      </c>
      <c r="I51" s="3">
        <f t="shared" si="42"/>
        <v>-1248</v>
      </c>
      <c r="J51" s="3">
        <f t="shared" ref="J51" si="43">I23-J23</f>
        <v>-720.27405499745873</v>
      </c>
      <c r="K51" s="3">
        <f t="shared" ref="K51" si="44">J23-K23</f>
        <v>-1383.5731114774371</v>
      </c>
      <c r="L51" s="3">
        <f t="shared" ref="L51" si="45">K23-L23</f>
        <v>-2932.9231983119389</v>
      </c>
      <c r="M51" s="3">
        <f t="shared" ref="M51" si="46">L23-M23</f>
        <v>1412.5052659196681</v>
      </c>
      <c r="N51" s="3">
        <f t="shared" ref="N51" si="47">M23-N23</f>
        <v>-16995.672226771057</v>
      </c>
      <c r="O51" s="89"/>
      <c r="P51" s="3"/>
    </row>
    <row r="52" spans="1:16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89"/>
      <c r="P52" s="3"/>
    </row>
    <row r="53" spans="1:16" x14ac:dyDescent="0.3">
      <c r="A53" s="1" t="s">
        <v>173</v>
      </c>
      <c r="B53" s="9">
        <f>B49+B47-B50+B52</f>
        <v>2561</v>
      </c>
      <c r="C53" s="9">
        <f t="shared" ref="C53:N53" si="48">C49+C47-C50+C51+C52</f>
        <v>3006</v>
      </c>
      <c r="D53" s="9">
        <f t="shared" si="48"/>
        <v>2949</v>
      </c>
      <c r="E53" s="9">
        <f t="shared" si="48"/>
        <v>3648</v>
      </c>
      <c r="F53" s="9">
        <f t="shared" si="48"/>
        <v>2724</v>
      </c>
      <c r="G53" s="9">
        <f t="shared" si="48"/>
        <v>857</v>
      </c>
      <c r="H53" s="9">
        <f t="shared" si="48"/>
        <v>4889</v>
      </c>
      <c r="I53" s="9">
        <f t="shared" si="48"/>
        <v>4046</v>
      </c>
      <c r="J53" s="9">
        <f t="shared" si="48"/>
        <v>12062.002125693703</v>
      </c>
      <c r="K53" s="9">
        <f t="shared" si="48"/>
        <v>15235.899381047413</v>
      </c>
      <c r="L53" s="9">
        <f t="shared" si="48"/>
        <v>18032.791260383805</v>
      </c>
      <c r="M53" s="9">
        <f t="shared" si="48"/>
        <v>27852.11643447532</v>
      </c>
      <c r="N53" s="9">
        <f t="shared" si="48"/>
        <v>16441.015370117097</v>
      </c>
      <c r="O53" s="85"/>
      <c r="P53" s="9"/>
    </row>
    <row r="54" spans="1:16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>
        <f>J70/J10</f>
        <v>32.453658536585365</v>
      </c>
      <c r="K54" s="3">
        <f t="shared" ref="K54:N54" si="49">K70/K10</f>
        <v>32.453658536585365</v>
      </c>
      <c r="L54" s="3">
        <f t="shared" si="49"/>
        <v>32.453658536585365</v>
      </c>
      <c r="M54" s="3">
        <f t="shared" si="49"/>
        <v>32.453658536585365</v>
      </c>
      <c r="N54" s="3">
        <f t="shared" si="49"/>
        <v>32.453658536585365</v>
      </c>
      <c r="O54" s="89"/>
      <c r="P54" s="3"/>
    </row>
    <row r="55" spans="1:16" x14ac:dyDescent="0.3">
      <c r="A55" s="27" t="s">
        <v>175</v>
      </c>
      <c r="B55" s="26">
        <f>B49+B47+B54</f>
        <v>4680</v>
      </c>
      <c r="C55" s="26">
        <f t="shared" ref="C55:H55" si="50">C49+C51+C47+C54</f>
        <v>3096</v>
      </c>
      <c r="D55" s="26">
        <f t="shared" si="50"/>
        <v>3640</v>
      </c>
      <c r="E55" s="26">
        <f t="shared" si="50"/>
        <v>4955</v>
      </c>
      <c r="F55" s="26">
        <f t="shared" si="50"/>
        <v>5813</v>
      </c>
      <c r="G55" s="26">
        <f t="shared" si="50"/>
        <v>2485</v>
      </c>
      <c r="H55" s="26">
        <f t="shared" si="50"/>
        <v>6657</v>
      </c>
      <c r="I55" s="26">
        <f>I49+I51+I47+I54</f>
        <v>5188</v>
      </c>
      <c r="J55" s="26">
        <f t="shared" ref="J55:M55" si="51">J49+J51+J47+J54</f>
        <v>11301.799720095511</v>
      </c>
      <c r="K55" s="26">
        <f t="shared" si="51"/>
        <v>14363.10588557709</v>
      </c>
      <c r="L55" s="26">
        <f t="shared" si="51"/>
        <v>16993.272865279123</v>
      </c>
      <c r="M55" s="26">
        <f t="shared" si="51"/>
        <v>26539.2992381472</v>
      </c>
      <c r="N55" s="26">
        <f t="shared" ref="N55" si="52">N49+N51+N47+N54</f>
        <v>14760.896816033925</v>
      </c>
      <c r="O55" s="90"/>
      <c r="P55" s="41"/>
    </row>
    <row r="56" spans="1:16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89"/>
      <c r="P56" s="3"/>
    </row>
    <row r="57" spans="1:16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3">J57</f>
        <v>-766</v>
      </c>
      <c r="L57" s="3">
        <f t="shared" si="53"/>
        <v>-766</v>
      </c>
      <c r="M57" s="3">
        <f t="shared" si="53"/>
        <v>-766</v>
      </c>
      <c r="N57" s="3">
        <f t="shared" si="53"/>
        <v>-766</v>
      </c>
      <c r="O57" s="89"/>
      <c r="P57" s="3"/>
    </row>
    <row r="58" spans="1:16" x14ac:dyDescent="0.3">
      <c r="A58" s="27" t="s">
        <v>178</v>
      </c>
      <c r="B58" s="26">
        <f>B52+B57</f>
        <v>-175</v>
      </c>
      <c r="C58" s="26">
        <f t="shared" ref="C58:N58" si="54">C52+C57</f>
        <v>-1034</v>
      </c>
      <c r="D58" s="26">
        <f t="shared" si="54"/>
        <v>-1008</v>
      </c>
      <c r="E58" s="26">
        <f t="shared" si="54"/>
        <v>276</v>
      </c>
      <c r="F58" s="26">
        <f t="shared" si="54"/>
        <v>-264</v>
      </c>
      <c r="G58" s="26">
        <f t="shared" si="54"/>
        <v>-1028</v>
      </c>
      <c r="H58" s="26">
        <f t="shared" si="54"/>
        <v>-3800</v>
      </c>
      <c r="I58" s="26">
        <f t="shared" si="54"/>
        <v>-1524</v>
      </c>
      <c r="J58" s="26">
        <f t="shared" si="54"/>
        <v>59.109722671364807</v>
      </c>
      <c r="K58" s="26">
        <f t="shared" si="54"/>
        <v>171.70081254349566</v>
      </c>
      <c r="L58" s="26">
        <f t="shared" si="54"/>
        <v>338.42571217785235</v>
      </c>
      <c r="M58" s="26">
        <f t="shared" si="54"/>
        <v>611.7245134012901</v>
      </c>
      <c r="N58" s="26">
        <f t="shared" si="54"/>
        <v>979.02587115634356</v>
      </c>
      <c r="O58" s="90"/>
      <c r="P58" s="41"/>
    </row>
    <row r="59" spans="1:16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14533.278368794327</v>
      </c>
      <c r="K59" s="3">
        <f t="shared" ref="K59:N59" si="55">J59*(1+K60)</f>
        <v>-73774.425478471909</v>
      </c>
      <c r="L59" s="3">
        <f t="shared" si="55"/>
        <v>374496.77330649836</v>
      </c>
      <c r="M59" s="3">
        <f t="shared" si="55"/>
        <v>-1901035.9254902566</v>
      </c>
      <c r="N59" s="3">
        <f t="shared" si="55"/>
        <v>9650116.7636145465</v>
      </c>
      <c r="O59" s="89"/>
      <c r="P59" s="3"/>
    </row>
    <row r="60" spans="1:16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6">D59/C59-1</f>
        <v>1.0984987184181616E-3</v>
      </c>
      <c r="E60" s="56">
        <f t="shared" si="56"/>
        <v>0.28785662033650339</v>
      </c>
      <c r="F60" s="56">
        <f t="shared" si="56"/>
        <v>1.8460664583924924E-2</v>
      </c>
      <c r="G60" s="56">
        <f t="shared" si="56"/>
        <v>-0.39152258784160621</v>
      </c>
      <c r="H60" s="56">
        <f t="shared" si="56"/>
        <v>-1.2584784601283228</v>
      </c>
      <c r="I60" s="56">
        <f t="shared" si="56"/>
        <v>-6.0762411347517729</v>
      </c>
      <c r="J60" s="56">
        <f>I60</f>
        <v>-6.0762411347517729</v>
      </c>
      <c r="K60" s="56">
        <f t="shared" ref="K60:N60" si="57">J60</f>
        <v>-6.0762411347517729</v>
      </c>
      <c r="L60" s="56">
        <f t="shared" si="57"/>
        <v>-6.0762411347517729</v>
      </c>
      <c r="M60" s="56">
        <f t="shared" si="57"/>
        <v>-6.0762411347517729</v>
      </c>
      <c r="N60" s="56">
        <f t="shared" si="57"/>
        <v>-6.0762411347517729</v>
      </c>
      <c r="O60" s="99"/>
      <c r="P60" s="56"/>
    </row>
    <row r="61" spans="1:16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10337.997905947168</v>
      </c>
      <c r="K61" s="3">
        <f t="shared" ref="K61:N61" si="58">K17*K15</f>
        <v>13602.852001179599</v>
      </c>
      <c r="L61" s="3">
        <f t="shared" si="58"/>
        <v>16335.804426887733</v>
      </c>
      <c r="M61" s="3">
        <f t="shared" si="58"/>
        <v>20398.616115201854</v>
      </c>
      <c r="N61" s="3">
        <f t="shared" si="58"/>
        <v>25530.76828101504</v>
      </c>
      <c r="O61" s="89"/>
      <c r="P61" s="3"/>
    </row>
    <row r="62" spans="1:16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J38-J37</f>
        <v>-164</v>
      </c>
      <c r="K62" s="3">
        <f t="shared" ref="K62:N62" si="59">K38-K37</f>
        <v>-164</v>
      </c>
      <c r="L62" s="3">
        <f t="shared" si="59"/>
        <v>-164</v>
      </c>
      <c r="M62" s="3">
        <f t="shared" si="59"/>
        <v>-164</v>
      </c>
      <c r="N62" s="3">
        <f t="shared" si="59"/>
        <v>-164</v>
      </c>
      <c r="O62" s="89"/>
      <c r="P62" s="3"/>
    </row>
    <row r="63" spans="1:16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>
        <f>I63</f>
        <v>-151</v>
      </c>
      <c r="K63" s="3">
        <f t="shared" ref="K63:N63" si="60">J63</f>
        <v>-151</v>
      </c>
      <c r="L63" s="3">
        <f t="shared" si="60"/>
        <v>-151</v>
      </c>
      <c r="M63" s="3">
        <f t="shared" si="60"/>
        <v>-151</v>
      </c>
      <c r="N63" s="3">
        <f t="shared" si="60"/>
        <v>-151</v>
      </c>
      <c r="O63" s="89"/>
      <c r="P63" s="3"/>
    </row>
    <row r="64" spans="1:16" x14ac:dyDescent="0.3">
      <c r="A64" s="27" t="s">
        <v>183</v>
      </c>
      <c r="B64" s="26">
        <f>B59+B61+B63+B62</f>
        <v>-2790</v>
      </c>
      <c r="C64" s="26">
        <f t="shared" ref="C64:N64" si="61">C59+C61+C63+C62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-4836</v>
      </c>
      <c r="J64" s="26">
        <f t="shared" si="61"/>
        <v>24556.276274741496</v>
      </c>
      <c r="K64" s="26">
        <f t="shared" si="61"/>
        <v>-60486.57347729231</v>
      </c>
      <c r="L64" s="26">
        <f t="shared" si="61"/>
        <v>390517.57773338608</v>
      </c>
      <c r="M64" s="26">
        <f t="shared" si="61"/>
        <v>-1880952.3093750547</v>
      </c>
      <c r="N64" s="26">
        <f t="shared" si="61"/>
        <v>9675332.5318955611</v>
      </c>
      <c r="O64" s="90"/>
      <c r="P64" s="41"/>
    </row>
    <row r="65" spans="1:16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62">J65</f>
        <v>-143</v>
      </c>
      <c r="L65" s="3">
        <f t="shared" si="62"/>
        <v>-143</v>
      </c>
      <c r="M65" s="3">
        <f t="shared" si="62"/>
        <v>-143</v>
      </c>
      <c r="N65" s="3">
        <f t="shared" si="62"/>
        <v>-143</v>
      </c>
      <c r="O65" s="89"/>
      <c r="P65" s="3"/>
    </row>
    <row r="66" spans="1:16" x14ac:dyDescent="0.3">
      <c r="A66" s="27" t="s">
        <v>185</v>
      </c>
      <c r="B66" s="26">
        <f>B55+B58+B64+B65</f>
        <v>1632</v>
      </c>
      <c r="C66" s="26">
        <f t="shared" ref="C66:H66" si="63">C58+C64+C65+C55</f>
        <v>-714</v>
      </c>
      <c r="D66" s="26">
        <f t="shared" si="63"/>
        <v>670</v>
      </c>
      <c r="E66" s="26">
        <f t="shared" si="63"/>
        <v>441</v>
      </c>
      <c r="F66" s="26">
        <v>217</v>
      </c>
      <c r="G66" s="26">
        <f t="shared" si="63"/>
        <v>3882</v>
      </c>
      <c r="H66" s="26">
        <f t="shared" si="63"/>
        <v>1541</v>
      </c>
      <c r="I66" s="26">
        <f>I58+I64+I65+I55</f>
        <v>-1315</v>
      </c>
      <c r="J66" s="26">
        <f>J58+J64+J65+J55</f>
        <v>35774.185717508371</v>
      </c>
      <c r="K66" s="26">
        <f>K58+K64+K65+K55</f>
        <v>-46094.766779171725</v>
      </c>
      <c r="L66" s="26">
        <f>L58+L64+L65+L55</f>
        <v>407706.27631084307</v>
      </c>
      <c r="M66" s="26">
        <f>M58+M64+M65+N55</f>
        <v>-1865722.6880456195</v>
      </c>
      <c r="N66" s="26" t="e">
        <f>N58+N64+N65+#REF!</f>
        <v>#REF!</v>
      </c>
      <c r="O66" s="90"/>
      <c r="P66" s="41"/>
    </row>
    <row r="67" spans="1:16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4">C68</f>
        <v>3138</v>
      </c>
      <c r="E67" s="3">
        <f t="shared" si="64"/>
        <v>3808</v>
      </c>
      <c r="F67" s="3">
        <f t="shared" si="64"/>
        <v>4249</v>
      </c>
      <c r="G67" s="3">
        <f t="shared" si="64"/>
        <v>4466</v>
      </c>
      <c r="H67" s="3">
        <f t="shared" si="64"/>
        <v>8348</v>
      </c>
      <c r="I67" s="3">
        <f t="shared" si="64"/>
        <v>9889</v>
      </c>
      <c r="J67" s="3">
        <f>I67</f>
        <v>9889</v>
      </c>
      <c r="K67" s="3">
        <f t="shared" ref="K67:N67" si="65">J67</f>
        <v>9889</v>
      </c>
      <c r="L67" s="3">
        <f t="shared" si="65"/>
        <v>9889</v>
      </c>
      <c r="M67" s="3">
        <f t="shared" si="65"/>
        <v>9889</v>
      </c>
      <c r="N67" s="3">
        <f t="shared" si="65"/>
        <v>9889</v>
      </c>
      <c r="O67" s="89"/>
      <c r="P67" s="3"/>
    </row>
    <row r="68" spans="1:16" ht="15" thickBot="1" x14ac:dyDescent="0.35">
      <c r="A68" s="6" t="s">
        <v>187</v>
      </c>
      <c r="B68" s="7">
        <f>B66+B67</f>
        <v>3852</v>
      </c>
      <c r="C68" s="7">
        <f t="shared" ref="C68:N68" si="66">C66+C67</f>
        <v>3138</v>
      </c>
      <c r="D68" s="7">
        <f t="shared" si="66"/>
        <v>3808</v>
      </c>
      <c r="E68" s="7">
        <f t="shared" si="66"/>
        <v>4249</v>
      </c>
      <c r="F68" s="7">
        <f t="shared" si="66"/>
        <v>4466</v>
      </c>
      <c r="G68" s="7">
        <f t="shared" si="66"/>
        <v>8348</v>
      </c>
      <c r="H68" s="7">
        <f t="shared" si="66"/>
        <v>9889</v>
      </c>
      <c r="I68" s="7">
        <f t="shared" si="66"/>
        <v>8574</v>
      </c>
      <c r="J68" s="7">
        <f t="shared" si="66"/>
        <v>45663.185717508371</v>
      </c>
      <c r="K68" s="7">
        <f t="shared" si="66"/>
        <v>-36205.766779171725</v>
      </c>
      <c r="L68" s="7">
        <f t="shared" si="66"/>
        <v>417595.27631084307</v>
      </c>
      <c r="M68" s="7">
        <f t="shared" si="66"/>
        <v>-1855833.6880456195</v>
      </c>
      <c r="N68" s="7" t="e">
        <f t="shared" si="66"/>
        <v>#REF!</v>
      </c>
      <c r="O68" s="90"/>
      <c r="P68" s="41"/>
    </row>
    <row r="69" spans="1:16" ht="15" thickTop="1" x14ac:dyDescent="0.3">
      <c r="A69" s="60" t="s">
        <v>168</v>
      </c>
      <c r="B69" s="48">
        <f t="shared" ref="B69:I69" si="67">+B68-B21</f>
        <v>0</v>
      </c>
      <c r="C69" s="48">
        <f t="shared" si="67"/>
        <v>0</v>
      </c>
      <c r="D69" s="48">
        <f t="shared" si="67"/>
        <v>0</v>
      </c>
      <c r="E69" s="48">
        <f t="shared" si="67"/>
        <v>0</v>
      </c>
      <c r="F69" s="48">
        <f t="shared" si="67"/>
        <v>0</v>
      </c>
      <c r="G69" s="48">
        <f t="shared" si="67"/>
        <v>0</v>
      </c>
      <c r="H69" s="48">
        <f t="shared" si="67"/>
        <v>0</v>
      </c>
      <c r="I69" s="48">
        <f t="shared" si="67"/>
        <v>0</v>
      </c>
      <c r="J69" s="41"/>
      <c r="K69" s="41"/>
      <c r="L69" s="41"/>
      <c r="M69" s="41"/>
      <c r="N69" s="41"/>
      <c r="O69" s="90"/>
      <c r="P69" s="41"/>
    </row>
    <row r="70" spans="1:16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8">J70</f>
        <v>6653</v>
      </c>
      <c r="L70" s="48">
        <f t="shared" si="68"/>
        <v>6653</v>
      </c>
      <c r="M70" s="48">
        <f t="shared" si="68"/>
        <v>6653</v>
      </c>
      <c r="N70" s="48">
        <f t="shared" si="68"/>
        <v>6653</v>
      </c>
      <c r="O70" s="93"/>
      <c r="P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2023-12-12T17:13:34Z</dcterms:modified>
</cp:coreProperties>
</file>