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FDC9D247-135E-4675-90B3-CEC0F7E7407A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7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5" l="1"/>
  <c r="C57" i="5"/>
  <c r="D57" i="5"/>
  <c r="E57" i="5"/>
  <c r="F57" i="5"/>
  <c r="G57" i="5"/>
  <c r="H57" i="5"/>
  <c r="H58" i="5" s="1"/>
  <c r="I57" i="5"/>
  <c r="I58" i="5" s="1"/>
  <c r="B57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B61" i="5"/>
  <c r="B59" i="5"/>
  <c r="C51" i="5"/>
  <c r="B51" i="5"/>
  <c r="B78" i="5"/>
  <c r="B50" i="5"/>
  <c r="B52" i="5"/>
  <c r="B22" i="5"/>
  <c r="B21" i="5"/>
  <c r="B36" i="5"/>
  <c r="C12" i="3"/>
  <c r="C8" i="5" s="1"/>
  <c r="B23" i="5"/>
  <c r="C52" i="5"/>
  <c r="D52" i="5"/>
  <c r="E52" i="5"/>
  <c r="F52" i="5"/>
  <c r="G52" i="5"/>
  <c r="H52" i="5"/>
  <c r="I52" i="5"/>
  <c r="C47" i="5"/>
  <c r="D47" i="5"/>
  <c r="E47" i="5"/>
  <c r="F47" i="5"/>
  <c r="G47" i="5"/>
  <c r="H47" i="5"/>
  <c r="I47" i="5"/>
  <c r="B47" i="5"/>
  <c r="C46" i="5"/>
  <c r="C49" i="5" s="1"/>
  <c r="C53" i="5" s="1"/>
  <c r="D46" i="5"/>
  <c r="D49" i="5" s="1"/>
  <c r="E46" i="5"/>
  <c r="E49" i="5" s="1"/>
  <c r="F46" i="5"/>
  <c r="F49" i="5" s="1"/>
  <c r="G46" i="5"/>
  <c r="G49" i="5" s="1"/>
  <c r="H46" i="5"/>
  <c r="H49" i="5" s="1"/>
  <c r="H53" i="5" s="1"/>
  <c r="I46" i="5"/>
  <c r="I49" i="5" s="1"/>
  <c r="B46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D23" i="5"/>
  <c r="D51" i="5" s="1"/>
  <c r="E23" i="5"/>
  <c r="E51" i="5" s="1"/>
  <c r="F23" i="5"/>
  <c r="F51" i="5" s="1"/>
  <c r="G23" i="5"/>
  <c r="G51" i="5" s="1"/>
  <c r="H23" i="5"/>
  <c r="H51" i="5" s="1"/>
  <c r="I23" i="5"/>
  <c r="I51" i="5" s="1"/>
  <c r="C67" i="5"/>
  <c r="D67" i="5"/>
  <c r="E67" i="5"/>
  <c r="F67" i="5"/>
  <c r="G67" i="5"/>
  <c r="H67" i="5"/>
  <c r="I67" i="5"/>
  <c r="B67" i="5"/>
  <c r="B65" i="5"/>
  <c r="C65" i="5"/>
  <c r="D65" i="5"/>
  <c r="E65" i="5"/>
  <c r="F65" i="5"/>
  <c r="G65" i="5"/>
  <c r="H65" i="5"/>
  <c r="I65" i="5"/>
  <c r="C59" i="5"/>
  <c r="D59" i="5"/>
  <c r="E59" i="5"/>
  <c r="F59" i="5"/>
  <c r="G59" i="5"/>
  <c r="H59" i="5"/>
  <c r="I59" i="5"/>
  <c r="I64" i="5" s="1"/>
  <c r="C54" i="5"/>
  <c r="D54" i="5"/>
  <c r="E54" i="5"/>
  <c r="F54" i="5"/>
  <c r="G54" i="5"/>
  <c r="H54" i="5"/>
  <c r="I54" i="5"/>
  <c r="C61" i="5"/>
  <c r="D61" i="5"/>
  <c r="E61" i="5"/>
  <c r="F61" i="5"/>
  <c r="G61" i="5"/>
  <c r="H61" i="5"/>
  <c r="I61" i="5"/>
  <c r="B4" i="3"/>
  <c r="B4" i="5" s="1"/>
  <c r="C56" i="5"/>
  <c r="C58" i="5" s="1"/>
  <c r="D56" i="5"/>
  <c r="D58" i="5" s="1"/>
  <c r="E56" i="5"/>
  <c r="E58" i="5" s="1"/>
  <c r="F56" i="5"/>
  <c r="G56" i="5"/>
  <c r="G58" i="5" s="1"/>
  <c r="H56" i="5"/>
  <c r="I56" i="5"/>
  <c r="B56" i="5"/>
  <c r="C48" i="5"/>
  <c r="D48" i="5"/>
  <c r="E48" i="5"/>
  <c r="F48" i="5"/>
  <c r="G48" i="5"/>
  <c r="H48" i="5"/>
  <c r="I48" i="5"/>
  <c r="B48" i="5"/>
  <c r="B49" i="5" s="1"/>
  <c r="B53" i="5" s="1"/>
  <c r="B55" i="5" s="1"/>
  <c r="C50" i="5"/>
  <c r="D50" i="5"/>
  <c r="E50" i="5"/>
  <c r="F50" i="5"/>
  <c r="G50" i="5"/>
  <c r="H50" i="5"/>
  <c r="I50" i="5"/>
  <c r="D59" i="4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E43" i="5" s="1"/>
  <c r="F37" i="5"/>
  <c r="G37" i="5"/>
  <c r="H37" i="5"/>
  <c r="I37" i="5"/>
  <c r="B37" i="5"/>
  <c r="C34" i="5"/>
  <c r="D34" i="5"/>
  <c r="D43" i="5" s="1"/>
  <c r="E34" i="5"/>
  <c r="F34" i="5"/>
  <c r="G34" i="5"/>
  <c r="H34" i="5"/>
  <c r="I34" i="5"/>
  <c r="B34" i="5"/>
  <c r="C33" i="5"/>
  <c r="D33" i="5"/>
  <c r="D70" i="5" s="1"/>
  <c r="E33" i="5"/>
  <c r="E70" i="5" s="1"/>
  <c r="F33" i="5"/>
  <c r="F70" i="5" s="1"/>
  <c r="G33" i="5"/>
  <c r="G70" i="5" s="1"/>
  <c r="H33" i="5"/>
  <c r="H43" i="5" s="1"/>
  <c r="I33" i="5"/>
  <c r="I70" i="5" s="1"/>
  <c r="B33" i="5"/>
  <c r="B43" i="5" s="1"/>
  <c r="C30" i="5"/>
  <c r="D30" i="5"/>
  <c r="E30" i="5"/>
  <c r="F30" i="5"/>
  <c r="G30" i="5"/>
  <c r="H30" i="5"/>
  <c r="I30" i="5"/>
  <c r="B30" i="5"/>
  <c r="C22" i="5"/>
  <c r="D22" i="5"/>
  <c r="D31" i="5" s="1"/>
  <c r="E22" i="5"/>
  <c r="E31" i="5" s="1"/>
  <c r="F22" i="5"/>
  <c r="F31" i="5" s="1"/>
  <c r="G22" i="5"/>
  <c r="G31" i="5" s="1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C31" i="5" s="1"/>
  <c r="D21" i="5"/>
  <c r="E21" i="5"/>
  <c r="F21" i="5"/>
  <c r="G21" i="5"/>
  <c r="H21" i="5"/>
  <c r="I21" i="5"/>
  <c r="C15" i="5"/>
  <c r="D15" i="5"/>
  <c r="E15" i="5"/>
  <c r="F15" i="5"/>
  <c r="G15" i="5"/>
  <c r="H15" i="5"/>
  <c r="I15" i="5"/>
  <c r="B15" i="5"/>
  <c r="B17" i="5" s="1"/>
  <c r="J131" i="3"/>
  <c r="J135" i="3"/>
  <c r="B154" i="3"/>
  <c r="C12" i="5"/>
  <c r="D12" i="5"/>
  <c r="E12" i="5"/>
  <c r="F12" i="5"/>
  <c r="G12" i="5"/>
  <c r="H12" i="5"/>
  <c r="I12" i="5"/>
  <c r="B12" i="5"/>
  <c r="C10" i="5"/>
  <c r="D10" i="5"/>
  <c r="E10" i="5"/>
  <c r="F10" i="5"/>
  <c r="G10" i="5"/>
  <c r="H10" i="5"/>
  <c r="I10" i="5"/>
  <c r="K10" i="5" s="1"/>
  <c r="L10" i="5" s="1"/>
  <c r="B10" i="5"/>
  <c r="C9" i="5"/>
  <c r="D9" i="5"/>
  <c r="E9" i="5"/>
  <c r="F9" i="5"/>
  <c r="G9" i="5"/>
  <c r="H9" i="5"/>
  <c r="I9" i="5"/>
  <c r="K9" i="5"/>
  <c r="L9" i="5"/>
  <c r="M9" i="5"/>
  <c r="N9" i="5"/>
  <c r="O9" i="5"/>
  <c r="B9" i="5"/>
  <c r="D8" i="5"/>
  <c r="E8" i="5"/>
  <c r="F8" i="5"/>
  <c r="G8" i="5"/>
  <c r="H8" i="5"/>
  <c r="I8" i="5"/>
  <c r="K8" i="5"/>
  <c r="L8" i="5"/>
  <c r="M8" i="5"/>
  <c r="N8" i="5"/>
  <c r="O8" i="5"/>
  <c r="B8" i="5"/>
  <c r="C6" i="5"/>
  <c r="D6" i="5"/>
  <c r="E6" i="5"/>
  <c r="F6" i="5"/>
  <c r="G6" i="5"/>
  <c r="H6" i="5"/>
  <c r="I6" i="5"/>
  <c r="K6" i="5"/>
  <c r="L6" i="5"/>
  <c r="M6" i="5"/>
  <c r="N6" i="5"/>
  <c r="O6" i="5"/>
  <c r="B6" i="5"/>
  <c r="C5" i="5"/>
  <c r="C7" i="5" s="1"/>
  <c r="D5" i="5"/>
  <c r="E5" i="5"/>
  <c r="F5" i="5"/>
  <c r="G5" i="5"/>
  <c r="H5" i="5"/>
  <c r="I5" i="5"/>
  <c r="I7" i="5" s="1"/>
  <c r="K5" i="5"/>
  <c r="L5" i="5"/>
  <c r="L7" i="5" s="1"/>
  <c r="L11" i="5" s="1"/>
  <c r="M5" i="5"/>
  <c r="N5" i="5"/>
  <c r="N7" i="5" s="1"/>
  <c r="O5" i="5"/>
  <c r="B5" i="5"/>
  <c r="B7" i="5" s="1"/>
  <c r="C4" i="5"/>
  <c r="D4" i="5"/>
  <c r="E4" i="5"/>
  <c r="F4" i="5"/>
  <c r="G4" i="5"/>
  <c r="H4" i="5"/>
  <c r="I4" i="5"/>
  <c r="K4" i="5"/>
  <c r="L4" i="5"/>
  <c r="M4" i="5"/>
  <c r="N4" i="5"/>
  <c r="O4" i="5"/>
  <c r="C3" i="5"/>
  <c r="D3" i="5"/>
  <c r="E3" i="5"/>
  <c r="F3" i="5"/>
  <c r="G3" i="5"/>
  <c r="H3" i="5"/>
  <c r="I3" i="5"/>
  <c r="K3" i="5"/>
  <c r="L3" i="5"/>
  <c r="M3" i="5"/>
  <c r="N3" i="5"/>
  <c r="O3" i="5"/>
  <c r="B3" i="5"/>
  <c r="B24" i="5" s="1"/>
  <c r="K1" i="5"/>
  <c r="L1" i="5" s="1"/>
  <c r="M1" i="5" s="1"/>
  <c r="N1" i="5" s="1"/>
  <c r="O1" i="5" s="1"/>
  <c r="H1" i="5"/>
  <c r="G1" i="5" s="1"/>
  <c r="F1" i="5" s="1"/>
  <c r="E1" i="5" s="1"/>
  <c r="D1" i="5" s="1"/>
  <c r="C1" i="5" s="1"/>
  <c r="B1" i="5" s="1"/>
  <c r="D53" i="5" l="1"/>
  <c r="E53" i="5"/>
  <c r="I53" i="5"/>
  <c r="I55" i="5" s="1"/>
  <c r="I66" i="5" s="1"/>
  <c r="I68" i="5" s="1"/>
  <c r="I69" i="5" s="1"/>
  <c r="G53" i="5"/>
  <c r="G55" i="5" s="1"/>
  <c r="G66" i="5" s="1"/>
  <c r="G68" i="5" s="1"/>
  <c r="G69" i="5" s="1"/>
  <c r="H17" i="5"/>
  <c r="H18" i="5" s="1"/>
  <c r="F17" i="5"/>
  <c r="C17" i="5"/>
  <c r="B70" i="5"/>
  <c r="G24" i="5"/>
  <c r="H70" i="5"/>
  <c r="F24" i="5"/>
  <c r="G7" i="5"/>
  <c r="G11" i="5" s="1"/>
  <c r="H64" i="5"/>
  <c r="E17" i="5"/>
  <c r="D17" i="5"/>
  <c r="I31" i="5"/>
  <c r="I44" i="5" s="1"/>
  <c r="D24" i="5"/>
  <c r="C70" i="5"/>
  <c r="G17" i="5"/>
  <c r="H24" i="5"/>
  <c r="E64" i="5"/>
  <c r="H31" i="5"/>
  <c r="H44" i="5" s="1"/>
  <c r="D64" i="5"/>
  <c r="B58" i="5"/>
  <c r="E7" i="5"/>
  <c r="C43" i="5"/>
  <c r="C24" i="5"/>
  <c r="I17" i="5"/>
  <c r="G64" i="5"/>
  <c r="C64" i="5"/>
  <c r="F64" i="5"/>
  <c r="B64" i="5"/>
  <c r="F58" i="5"/>
  <c r="F53" i="5"/>
  <c r="B31" i="5"/>
  <c r="B44" i="5" s="1"/>
  <c r="E55" i="5"/>
  <c r="E66" i="5" s="1"/>
  <c r="E68" i="5" s="1"/>
  <c r="E69" i="5" s="1"/>
  <c r="F43" i="5"/>
  <c r="B11" i="5"/>
  <c r="B14" i="5" s="1"/>
  <c r="C11" i="5"/>
  <c r="C14" i="5" s="1"/>
  <c r="C55" i="5"/>
  <c r="C18" i="5"/>
  <c r="B18" i="5"/>
  <c r="F18" i="5"/>
  <c r="G43" i="5"/>
  <c r="G44" i="5" s="1"/>
  <c r="E60" i="5"/>
  <c r="E24" i="5"/>
  <c r="M10" i="5"/>
  <c r="N10" i="5" s="1"/>
  <c r="O10" i="5" s="1"/>
  <c r="I43" i="5"/>
  <c r="H60" i="5"/>
  <c r="I11" i="5"/>
  <c r="I14" i="5" s="1"/>
  <c r="E11" i="5"/>
  <c r="E14" i="5" s="1"/>
  <c r="O7" i="5"/>
  <c r="O11" i="5" s="1"/>
  <c r="K7" i="5"/>
  <c r="K11" i="5" s="1"/>
  <c r="F7" i="5"/>
  <c r="G60" i="5"/>
  <c r="C60" i="5"/>
  <c r="I60" i="5"/>
  <c r="I24" i="5"/>
  <c r="D60" i="5"/>
  <c r="C44" i="5"/>
  <c r="M7" i="5"/>
  <c r="M11" i="5" s="1"/>
  <c r="H7" i="5"/>
  <c r="D7" i="5"/>
  <c r="C13" i="5"/>
  <c r="B60" i="5"/>
  <c r="F60" i="5"/>
  <c r="N11" i="5"/>
  <c r="D44" i="5"/>
  <c r="E44" i="5"/>
  <c r="C17" i="3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203" i="3"/>
  <c r="K203" i="3" s="1"/>
  <c r="L203" i="3" s="1"/>
  <c r="M203" i="3" s="1"/>
  <c r="N203" i="3" s="1"/>
  <c r="C203" i="3"/>
  <c r="D203" i="3"/>
  <c r="E203" i="3"/>
  <c r="F203" i="3"/>
  <c r="G203" i="3"/>
  <c r="H203" i="3"/>
  <c r="I203" i="3"/>
  <c r="B203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6" i="3"/>
  <c r="C210" i="3"/>
  <c r="D210" i="3"/>
  <c r="E210" i="3"/>
  <c r="F210" i="3"/>
  <c r="G210" i="3"/>
  <c r="H210" i="3"/>
  <c r="I210" i="3"/>
  <c r="B210" i="3"/>
  <c r="C213" i="3"/>
  <c r="D213" i="3"/>
  <c r="E213" i="3"/>
  <c r="F213" i="3"/>
  <c r="G213" i="3"/>
  <c r="H213" i="3"/>
  <c r="I213" i="3"/>
  <c r="B21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2" i="3" s="1"/>
  <c r="G211" i="3"/>
  <c r="H211" i="3"/>
  <c r="I211" i="3"/>
  <c r="B211" i="3"/>
  <c r="C212" i="3" s="1"/>
  <c r="C208" i="3"/>
  <c r="D208" i="3"/>
  <c r="E208" i="3"/>
  <c r="E209" i="3" s="1"/>
  <c r="F208" i="3"/>
  <c r="F209" i="3" s="1"/>
  <c r="G208" i="3"/>
  <c r="H208" i="3"/>
  <c r="I208" i="3"/>
  <c r="I209" i="3" s="1"/>
  <c r="B208" i="3"/>
  <c r="B201" i="3" s="1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200" i="3" s="1"/>
  <c r="A198" i="3"/>
  <c r="H215" i="3"/>
  <c r="D215" i="3"/>
  <c r="J216" i="3"/>
  <c r="G215" i="3"/>
  <c r="C215" i="3"/>
  <c r="J213" i="3"/>
  <c r="K213" i="3" s="1"/>
  <c r="L213" i="3" s="1"/>
  <c r="M213" i="3" s="1"/>
  <c r="N213" i="3" s="1"/>
  <c r="H207" i="3"/>
  <c r="D207" i="3"/>
  <c r="B205" i="3"/>
  <c r="G207" i="3"/>
  <c r="C207" i="3"/>
  <c r="B207" i="3"/>
  <c r="H201" i="3"/>
  <c r="D201" i="3"/>
  <c r="J199" i="3"/>
  <c r="J200" i="3" s="1"/>
  <c r="I200" i="3"/>
  <c r="H200" i="3"/>
  <c r="E200" i="3"/>
  <c r="D200" i="3"/>
  <c r="B200" i="3"/>
  <c r="K185" i="3"/>
  <c r="L185" i="3"/>
  <c r="M185" i="3"/>
  <c r="N185" i="3"/>
  <c r="J185" i="3"/>
  <c r="J166" i="3"/>
  <c r="I185" i="3"/>
  <c r="I188" i="3" s="1"/>
  <c r="I191" i="3"/>
  <c r="B191" i="3"/>
  <c r="C191" i="3"/>
  <c r="D191" i="3"/>
  <c r="E191" i="3"/>
  <c r="F191" i="3"/>
  <c r="G191" i="3"/>
  <c r="H191" i="3"/>
  <c r="K180" i="3"/>
  <c r="L180" i="3" s="1"/>
  <c r="J180" i="3"/>
  <c r="J181" i="3" s="1"/>
  <c r="C181" i="3"/>
  <c r="D181" i="3"/>
  <c r="E181" i="3"/>
  <c r="F181" i="3"/>
  <c r="G181" i="3"/>
  <c r="H181" i="3"/>
  <c r="I181" i="3"/>
  <c r="B181" i="3"/>
  <c r="C184" i="3"/>
  <c r="D184" i="3"/>
  <c r="E184" i="3"/>
  <c r="F184" i="3"/>
  <c r="G184" i="3"/>
  <c r="H184" i="3"/>
  <c r="I184" i="3"/>
  <c r="B184" i="3"/>
  <c r="C187" i="3"/>
  <c r="D187" i="3"/>
  <c r="E187" i="3"/>
  <c r="F187" i="3"/>
  <c r="G187" i="3"/>
  <c r="H187" i="3"/>
  <c r="I187" i="3"/>
  <c r="B187" i="3"/>
  <c r="G182" i="3"/>
  <c r="F182" i="3"/>
  <c r="E182" i="3"/>
  <c r="D182" i="3"/>
  <c r="C182" i="3"/>
  <c r="B182" i="3"/>
  <c r="C194" i="3"/>
  <c r="D194" i="3"/>
  <c r="E194" i="3"/>
  <c r="F194" i="3"/>
  <c r="G194" i="3"/>
  <c r="H194" i="3"/>
  <c r="I194" i="3"/>
  <c r="B194" i="3"/>
  <c r="I197" i="3"/>
  <c r="J197" i="3" s="1"/>
  <c r="K197" i="3" s="1"/>
  <c r="L197" i="3" s="1"/>
  <c r="M197" i="3" s="1"/>
  <c r="N197" i="3" s="1"/>
  <c r="C197" i="3"/>
  <c r="D197" i="3"/>
  <c r="E197" i="3"/>
  <c r="F197" i="3"/>
  <c r="G197" i="3"/>
  <c r="H197" i="3"/>
  <c r="B197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B185" i="3"/>
  <c r="J145" i="3"/>
  <c r="J146" i="3" s="1"/>
  <c r="C180" i="3"/>
  <c r="D180" i="3"/>
  <c r="E180" i="3"/>
  <c r="F180" i="3"/>
  <c r="G180" i="3"/>
  <c r="H180" i="3"/>
  <c r="I180" i="3"/>
  <c r="B180" i="3"/>
  <c r="D196" i="3"/>
  <c r="H196" i="3"/>
  <c r="F193" i="3"/>
  <c r="B193" i="3"/>
  <c r="D188" i="3"/>
  <c r="I182" i="3"/>
  <c r="H182" i="3"/>
  <c r="A179" i="3"/>
  <c r="I170" i="3"/>
  <c r="I172" i="3" s="1"/>
  <c r="C176" i="3"/>
  <c r="C178" i="3" s="1"/>
  <c r="D176" i="3"/>
  <c r="E176" i="3"/>
  <c r="F176" i="3"/>
  <c r="G176" i="3"/>
  <c r="H176" i="3"/>
  <c r="I176" i="3"/>
  <c r="B176" i="3"/>
  <c r="C173" i="3"/>
  <c r="C175" i="3" s="1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C172" i="3" s="1"/>
  <c r="D170" i="3"/>
  <c r="E170" i="3"/>
  <c r="F170" i="3"/>
  <c r="G170" i="3"/>
  <c r="H170" i="3"/>
  <c r="B170" i="3"/>
  <c r="E125" i="4"/>
  <c r="H145" i="3"/>
  <c r="C145" i="3"/>
  <c r="D145" i="3"/>
  <c r="B145" i="3"/>
  <c r="B172" i="3" s="1"/>
  <c r="C159" i="3"/>
  <c r="D160" i="3" s="1"/>
  <c r="D159" i="3"/>
  <c r="E159" i="3"/>
  <c r="E160" i="3" s="1"/>
  <c r="F159" i="3"/>
  <c r="G159" i="3"/>
  <c r="H159" i="3"/>
  <c r="I159" i="3"/>
  <c r="I160" i="3" s="1"/>
  <c r="B159" i="3"/>
  <c r="C155" i="3"/>
  <c r="D155" i="3"/>
  <c r="E155" i="3"/>
  <c r="F155" i="3"/>
  <c r="F156" i="3" s="1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H160" i="3"/>
  <c r="A144" i="3"/>
  <c r="D163" i="3"/>
  <c r="D165" i="3" s="1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F121" i="3" s="1"/>
  <c r="F123" i="3" s="1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B83" i="3"/>
  <c r="B84" i="3" s="1"/>
  <c r="A82" i="3"/>
  <c r="C69" i="3"/>
  <c r="D69" i="3"/>
  <c r="E69" i="3"/>
  <c r="F69" i="3"/>
  <c r="G69" i="3"/>
  <c r="H69" i="3"/>
  <c r="I69" i="3"/>
  <c r="B69" i="3"/>
  <c r="C73" i="3"/>
  <c r="D73" i="3"/>
  <c r="D66" i="3" s="1"/>
  <c r="E73" i="3"/>
  <c r="E74" i="3" s="1"/>
  <c r="F73" i="3"/>
  <c r="G73" i="3"/>
  <c r="H73" i="3"/>
  <c r="I73" i="3"/>
  <c r="I66" i="3" s="1"/>
  <c r="B73" i="3"/>
  <c r="C79" i="3"/>
  <c r="D79" i="3"/>
  <c r="E79" i="3"/>
  <c r="F79" i="3"/>
  <c r="G79" i="3"/>
  <c r="G72" i="3" s="1"/>
  <c r="H79" i="3"/>
  <c r="I79" i="3"/>
  <c r="B79" i="3"/>
  <c r="C76" i="3"/>
  <c r="D76" i="3"/>
  <c r="E76" i="3"/>
  <c r="F76" i="3"/>
  <c r="G76" i="3"/>
  <c r="H76" i="3"/>
  <c r="I76" i="3"/>
  <c r="B76" i="3"/>
  <c r="C62" i="3"/>
  <c r="D62" i="3"/>
  <c r="E62" i="3"/>
  <c r="E63" i="3" s="1"/>
  <c r="F62" i="3"/>
  <c r="G62" i="3"/>
  <c r="H62" i="3"/>
  <c r="I62" i="3"/>
  <c r="B62" i="3"/>
  <c r="C58" i="3"/>
  <c r="C59" i="3" s="1"/>
  <c r="C61" i="3" s="1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B10" i="4" s="1"/>
  <c r="D4" i="4"/>
  <c r="E4" i="4"/>
  <c r="G4" i="4"/>
  <c r="G10" i="4" s="1"/>
  <c r="H4" i="4"/>
  <c r="H10" i="4" s="1"/>
  <c r="I4" i="4"/>
  <c r="B7" i="4"/>
  <c r="C7" i="4"/>
  <c r="D7" i="4"/>
  <c r="E7" i="4"/>
  <c r="F7" i="4"/>
  <c r="F10" i="4" s="1"/>
  <c r="G7" i="4"/>
  <c r="H7" i="4"/>
  <c r="I7" i="4"/>
  <c r="C10" i="4"/>
  <c r="C12" i="4" s="1"/>
  <c r="C20" i="4" s="1"/>
  <c r="E10" i="4"/>
  <c r="E143" i="4" s="1"/>
  <c r="I10" i="4"/>
  <c r="I143" i="4" s="1"/>
  <c r="D12" i="4"/>
  <c r="E12" i="4"/>
  <c r="I12" i="4"/>
  <c r="I64" i="4" s="1"/>
  <c r="I76" i="4" s="1"/>
  <c r="I94" i="4" s="1"/>
  <c r="D20" i="4"/>
  <c r="E20" i="4"/>
  <c r="I20" i="4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E45" i="4"/>
  <c r="F45" i="4"/>
  <c r="G45" i="4"/>
  <c r="H45" i="4"/>
  <c r="I45" i="4"/>
  <c r="B58" i="4"/>
  <c r="C58" i="4"/>
  <c r="E58" i="4"/>
  <c r="F58" i="4"/>
  <c r="G58" i="4"/>
  <c r="H58" i="4"/>
  <c r="I58" i="4"/>
  <c r="B59" i="4"/>
  <c r="C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76" i="4"/>
  <c r="B94" i="4" s="1"/>
  <c r="C76" i="4"/>
  <c r="C94" i="4" s="1"/>
  <c r="D76" i="4"/>
  <c r="E76" i="4"/>
  <c r="E94" i="4" s="1"/>
  <c r="F76" i="4"/>
  <c r="G76" i="4"/>
  <c r="G94" i="4" s="1"/>
  <c r="B83" i="4"/>
  <c r="C83" i="4"/>
  <c r="D83" i="4"/>
  <c r="E83" i="4"/>
  <c r="F83" i="4"/>
  <c r="G83" i="4"/>
  <c r="H83" i="4"/>
  <c r="I83" i="4"/>
  <c r="B92" i="4"/>
  <c r="C92" i="4"/>
  <c r="D92" i="4"/>
  <c r="E92" i="4"/>
  <c r="G92" i="4"/>
  <c r="H92" i="4"/>
  <c r="I92" i="4"/>
  <c r="D94" i="4"/>
  <c r="B97" i="4"/>
  <c r="C97" i="4"/>
  <c r="D97" i="4"/>
  <c r="E97" i="4"/>
  <c r="F97" i="4"/>
  <c r="G97" i="4"/>
  <c r="B107" i="4"/>
  <c r="C107" i="4"/>
  <c r="D107" i="4"/>
  <c r="E107" i="4"/>
  <c r="F107" i="4"/>
  <c r="G107" i="4"/>
  <c r="H107" i="4"/>
  <c r="I107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4" i="4"/>
  <c r="B131" i="4" s="1"/>
  <c r="B132" i="4" s="1"/>
  <c r="C124" i="4"/>
  <c r="D124" i="4"/>
  <c r="E124" i="4"/>
  <c r="F124" i="4"/>
  <c r="F131" i="4" s="1"/>
  <c r="F132" i="4" s="1"/>
  <c r="G124" i="4"/>
  <c r="H124" i="4"/>
  <c r="I124" i="4"/>
  <c r="F125" i="4"/>
  <c r="G125" i="4"/>
  <c r="H125" i="4"/>
  <c r="I125" i="4"/>
  <c r="C131" i="4"/>
  <c r="D131" i="4"/>
  <c r="E131" i="4"/>
  <c r="E132" i="4" s="1"/>
  <c r="G131" i="4"/>
  <c r="H131" i="4"/>
  <c r="I131" i="4"/>
  <c r="C132" i="4"/>
  <c r="D132" i="4"/>
  <c r="G132" i="4"/>
  <c r="H132" i="4"/>
  <c r="I132" i="4"/>
  <c r="B135" i="4"/>
  <c r="C135" i="4"/>
  <c r="B139" i="4"/>
  <c r="C139" i="4"/>
  <c r="D139" i="4"/>
  <c r="E139" i="4"/>
  <c r="F139" i="4"/>
  <c r="G139" i="4"/>
  <c r="H139" i="4"/>
  <c r="I139" i="4"/>
  <c r="B142" i="4"/>
  <c r="C142" i="4"/>
  <c r="D142" i="4"/>
  <c r="E142" i="4"/>
  <c r="F142" i="4"/>
  <c r="G142" i="4"/>
  <c r="H142" i="4"/>
  <c r="I142" i="4"/>
  <c r="C143" i="4"/>
  <c r="D143" i="4"/>
  <c r="B146" i="4"/>
  <c r="B150" i="4" s="1"/>
  <c r="B153" i="4" s="1"/>
  <c r="B154" i="4" s="1"/>
  <c r="C146" i="4"/>
  <c r="C150" i="4" s="1"/>
  <c r="C153" i="4" s="1"/>
  <c r="C154" i="4" s="1"/>
  <c r="D146" i="4"/>
  <c r="D150" i="4"/>
  <c r="E150" i="4"/>
  <c r="F150" i="4"/>
  <c r="G150" i="4"/>
  <c r="H150" i="4"/>
  <c r="I150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B157" i="4"/>
  <c r="B161" i="4" s="1"/>
  <c r="C157" i="4"/>
  <c r="C161" i="4" s="1"/>
  <c r="D157" i="4"/>
  <c r="D161" i="4" s="1"/>
  <c r="E161" i="4"/>
  <c r="E163" i="4" s="1"/>
  <c r="G161" i="4"/>
  <c r="H161" i="4"/>
  <c r="I161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B168" i="4"/>
  <c r="B172" i="4" s="1"/>
  <c r="B175" i="4" s="1"/>
  <c r="C168" i="4"/>
  <c r="D168" i="4"/>
  <c r="D172" i="4" s="1"/>
  <c r="D175" i="4" s="1"/>
  <c r="C172" i="4"/>
  <c r="E172" i="4"/>
  <c r="F172" i="4"/>
  <c r="G172" i="4"/>
  <c r="H172" i="4"/>
  <c r="I172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205" i="4"/>
  <c r="E205" i="4"/>
  <c r="F205" i="4"/>
  <c r="G205" i="4"/>
  <c r="H205" i="4"/>
  <c r="I205" i="4"/>
  <c r="G14" i="5" l="1"/>
  <c r="G13" i="5"/>
  <c r="B66" i="5"/>
  <c r="B68" i="5" s="1"/>
  <c r="B69" i="5" s="1"/>
  <c r="C66" i="5"/>
  <c r="C68" i="5" s="1"/>
  <c r="C69" i="5" s="1"/>
  <c r="G18" i="5"/>
  <c r="I13" i="5"/>
  <c r="K12" i="5" s="1"/>
  <c r="K13" i="5" s="1"/>
  <c r="L12" i="5" s="1"/>
  <c r="D18" i="5"/>
  <c r="E18" i="5"/>
  <c r="I18" i="5"/>
  <c r="F44" i="5"/>
  <c r="E16" i="5"/>
  <c r="E19" i="5"/>
  <c r="B16" i="5"/>
  <c r="B19" i="5"/>
  <c r="F11" i="5"/>
  <c r="F55" i="5"/>
  <c r="F66" i="5" s="1"/>
  <c r="F68" i="5" s="1"/>
  <c r="F69" i="5" s="1"/>
  <c r="I16" i="5"/>
  <c r="I19" i="5"/>
  <c r="B13" i="5"/>
  <c r="D11" i="5"/>
  <c r="D55" i="5"/>
  <c r="D66" i="5" s="1"/>
  <c r="D68" i="5" s="1"/>
  <c r="D69" i="5" s="1"/>
  <c r="C16" i="5"/>
  <c r="C19" i="5"/>
  <c r="H11" i="5"/>
  <c r="H55" i="5"/>
  <c r="H66" i="5" s="1"/>
  <c r="H68" i="5" s="1"/>
  <c r="H69" i="5" s="1"/>
  <c r="E13" i="5"/>
  <c r="G16" i="5"/>
  <c r="G19" i="5"/>
  <c r="F207" i="3"/>
  <c r="F212" i="3"/>
  <c r="B212" i="3"/>
  <c r="E201" i="3"/>
  <c r="B209" i="3"/>
  <c r="F201" i="3"/>
  <c r="E202" i="3"/>
  <c r="I201" i="3"/>
  <c r="I205" i="3"/>
  <c r="F200" i="3"/>
  <c r="J215" i="3"/>
  <c r="K216" i="3"/>
  <c r="C201" i="3"/>
  <c r="G201" i="3"/>
  <c r="H202" i="3" s="1"/>
  <c r="B202" i="3"/>
  <c r="F202" i="3"/>
  <c r="C205" i="3"/>
  <c r="G205" i="3"/>
  <c r="E207" i="3"/>
  <c r="I207" i="3"/>
  <c r="J207" i="3" s="1"/>
  <c r="C209" i="3"/>
  <c r="G209" i="3"/>
  <c r="D212" i="3"/>
  <c r="H212" i="3"/>
  <c r="J214" i="3"/>
  <c r="E215" i="3"/>
  <c r="I215" i="3"/>
  <c r="D205" i="3"/>
  <c r="H205" i="3"/>
  <c r="D209" i="3"/>
  <c r="H209" i="3"/>
  <c r="J211" i="3"/>
  <c r="J212" i="3" s="1"/>
  <c r="E212" i="3"/>
  <c r="I212" i="3"/>
  <c r="B215" i="3"/>
  <c r="F215" i="3"/>
  <c r="K199" i="3"/>
  <c r="L181" i="3"/>
  <c r="M180" i="3"/>
  <c r="K181" i="3"/>
  <c r="G55" i="3"/>
  <c r="G57" i="3" s="1"/>
  <c r="C63" i="3"/>
  <c r="C65" i="3" s="1"/>
  <c r="C77" i="3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H63" i="3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D61" i="3"/>
  <c r="B160" i="3"/>
  <c r="B162" i="3" s="1"/>
  <c r="I162" i="3"/>
  <c r="E186" i="3"/>
  <c r="E137" i="3"/>
  <c r="D162" i="3"/>
  <c r="B188" i="3"/>
  <c r="F188" i="3"/>
  <c r="B186" i="3"/>
  <c r="B190" i="3"/>
  <c r="E162" i="3"/>
  <c r="B175" i="3"/>
  <c r="J184" i="3"/>
  <c r="J182" i="3" s="1"/>
  <c r="I186" i="3"/>
  <c r="F190" i="3"/>
  <c r="C196" i="3"/>
  <c r="G196" i="3"/>
  <c r="H162" i="3"/>
  <c r="I183" i="3"/>
  <c r="F186" i="3"/>
  <c r="H188" i="3"/>
  <c r="J194" i="3"/>
  <c r="K194" i="3" s="1"/>
  <c r="L194" i="3" s="1"/>
  <c r="M194" i="3" s="1"/>
  <c r="N194" i="3" s="1"/>
  <c r="B183" i="3"/>
  <c r="C188" i="3"/>
  <c r="C186" i="3"/>
  <c r="G188" i="3"/>
  <c r="G186" i="3"/>
  <c r="E188" i="3"/>
  <c r="J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D68" i="3"/>
  <c r="K94" i="3"/>
  <c r="I112" i="3"/>
  <c r="J112" i="3" s="1"/>
  <c r="K112" i="3" s="1"/>
  <c r="J89" i="3"/>
  <c r="J93" i="3"/>
  <c r="D111" i="3"/>
  <c r="J58" i="3"/>
  <c r="G21" i="3"/>
  <c r="C21" i="3"/>
  <c r="C78" i="3" s="1"/>
  <c r="K55" i="3"/>
  <c r="K90" i="3"/>
  <c r="I109" i="3"/>
  <c r="J62" i="3"/>
  <c r="E101" i="3"/>
  <c r="B134" i="3"/>
  <c r="G148" i="3"/>
  <c r="G150" i="3" s="1"/>
  <c r="H177" i="3"/>
  <c r="B21" i="3"/>
  <c r="B78" i="3" s="1"/>
  <c r="B63" i="3"/>
  <c r="B65" i="3" s="1"/>
  <c r="C80" i="3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1" i="3" s="1"/>
  <c r="D21" i="3"/>
  <c r="D78" i="3" s="1"/>
  <c r="F77" i="3"/>
  <c r="D103" i="3"/>
  <c r="B99" i="3"/>
  <c r="F105" i="3"/>
  <c r="B106" i="3"/>
  <c r="B158" i="3"/>
  <c r="F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B112" i="3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F78" i="3" s="1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H65" i="3"/>
  <c r="G78" i="3"/>
  <c r="C81" i="3"/>
  <c r="C72" i="3"/>
  <c r="C75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I71" i="3" s="1"/>
  <c r="E21" i="3"/>
  <c r="E78" i="3" s="1"/>
  <c r="L59" i="3"/>
  <c r="L64" i="3"/>
  <c r="M64" i="3" s="1"/>
  <c r="K63" i="3"/>
  <c r="D80" i="3"/>
  <c r="G80" i="3"/>
  <c r="B74" i="3"/>
  <c r="B66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B133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B102" i="3"/>
  <c r="B109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E70" i="3"/>
  <c r="B94" i="3"/>
  <c r="B96" i="3" s="1"/>
  <c r="H111" i="3"/>
  <c r="E105" i="3"/>
  <c r="J109" i="3"/>
  <c r="K109" i="3" s="1"/>
  <c r="L109" i="3" s="1"/>
  <c r="M109" i="3" s="1"/>
  <c r="N109" i="3" s="1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B168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37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C84" i="3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J11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B77" i="3"/>
  <c r="E66" i="3"/>
  <c r="F66" i="3"/>
  <c r="F72" i="3"/>
  <c r="B72" i="3"/>
  <c r="B70" i="3"/>
  <c r="H78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C66" i="3"/>
  <c r="C68" i="3" s="1"/>
  <c r="G66" i="3"/>
  <c r="C70" i="3"/>
  <c r="G70" i="3"/>
  <c r="E72" i="3"/>
  <c r="I72" i="3"/>
  <c r="J72" i="3" s="1"/>
  <c r="C74" i="3"/>
  <c r="G74" i="3"/>
  <c r="D77" i="3"/>
  <c r="H77" i="3"/>
  <c r="E80" i="3"/>
  <c r="I80" i="3"/>
  <c r="D70" i="3"/>
  <c r="H70" i="3"/>
  <c r="C71" i="3"/>
  <c r="G71" i="3"/>
  <c r="D74" i="3"/>
  <c r="H74" i="3"/>
  <c r="E77" i="3"/>
  <c r="I77" i="3"/>
  <c r="B80" i="3"/>
  <c r="F80" i="3"/>
  <c r="B35" i="3"/>
  <c r="D176" i="4"/>
  <c r="D205" i="4"/>
  <c r="B163" i="4"/>
  <c r="B164" i="4"/>
  <c r="B165" i="4" s="1"/>
  <c r="B176" i="4"/>
  <c r="B205" i="4"/>
  <c r="H143" i="4"/>
  <c r="H12" i="4"/>
  <c r="B12" i="4"/>
  <c r="B20" i="4" s="1"/>
  <c r="B143" i="4"/>
  <c r="C163" i="4"/>
  <c r="F12" i="4"/>
  <c r="F20" i="4" s="1"/>
  <c r="F143" i="4"/>
  <c r="D163" i="4"/>
  <c r="D164" i="4"/>
  <c r="D165" i="4" s="1"/>
  <c r="G12" i="4"/>
  <c r="G20" i="4" s="1"/>
  <c r="G143" i="4"/>
  <c r="E164" i="4"/>
  <c r="E165" i="4" s="1"/>
  <c r="H14" i="5" l="1"/>
  <c r="H13" i="5"/>
  <c r="D14" i="5"/>
  <c r="D13" i="5"/>
  <c r="F14" i="5"/>
  <c r="F13" i="5"/>
  <c r="L13" i="5"/>
  <c r="M12" i="5" s="1"/>
  <c r="L14" i="5"/>
  <c r="K14" i="5"/>
  <c r="I202" i="3"/>
  <c r="K207" i="3"/>
  <c r="J204" i="3"/>
  <c r="K211" i="3"/>
  <c r="K212" i="3" s="1"/>
  <c r="K214" i="3"/>
  <c r="K200" i="3"/>
  <c r="L199" i="3"/>
  <c r="C202" i="3"/>
  <c r="G202" i="3"/>
  <c r="K215" i="3"/>
  <c r="L216" i="3"/>
  <c r="D202" i="3"/>
  <c r="M181" i="3"/>
  <c r="N180" i="3"/>
  <c r="N181" i="3" s="1"/>
  <c r="F183" i="3"/>
  <c r="K93" i="3"/>
  <c r="K184" i="3"/>
  <c r="K182" i="3" s="1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J107" i="3"/>
  <c r="J108" i="3" s="1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L9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D67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K81" i="3"/>
  <c r="K80" i="3" s="1"/>
  <c r="F67" i="3"/>
  <c r="K72" i="3"/>
  <c r="N64" i="3"/>
  <c r="N63" i="3" s="1"/>
  <c r="M63" i="3"/>
  <c r="K62" i="3"/>
  <c r="G67" i="3"/>
  <c r="C67" i="3"/>
  <c r="N56" i="3"/>
  <c r="N55" i="3" s="1"/>
  <c r="M55" i="3"/>
  <c r="C164" i="4"/>
  <c r="C165" i="4" s="1"/>
  <c r="H64" i="4"/>
  <c r="H76" i="4" s="1"/>
  <c r="H94" i="4" s="1"/>
  <c r="H96" i="4" s="1"/>
  <c r="H20" i="4"/>
  <c r="D16" i="5" l="1"/>
  <c r="D19" i="5"/>
  <c r="F16" i="5"/>
  <c r="F19" i="5"/>
  <c r="H16" i="5"/>
  <c r="H19" i="5"/>
  <c r="M14" i="5"/>
  <c r="M13" i="5"/>
  <c r="N12" i="5" s="1"/>
  <c r="L214" i="3"/>
  <c r="L211" i="3"/>
  <c r="L212" i="3" s="1"/>
  <c r="L200" i="3"/>
  <c r="M199" i="3"/>
  <c r="L207" i="3"/>
  <c r="K204" i="3"/>
  <c r="M216" i="3"/>
  <c r="L215" i="3"/>
  <c r="J205" i="3"/>
  <c r="L184" i="3"/>
  <c r="L182" i="3" s="1"/>
  <c r="K145" i="3"/>
  <c r="J110" i="3"/>
  <c r="J100" i="3" s="1"/>
  <c r="J101" i="3" s="1"/>
  <c r="M89" i="3"/>
  <c r="L81" i="3"/>
  <c r="M81" i="3" s="1"/>
  <c r="K83" i="3"/>
  <c r="K107" i="3" s="1"/>
  <c r="K108" i="3" s="1"/>
  <c r="M159" i="3"/>
  <c r="N159" i="3" s="1"/>
  <c r="J186" i="3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70" i="3"/>
  <c r="L169" i="3"/>
  <c r="L147" i="3"/>
  <c r="L145" i="3" s="1"/>
  <c r="L134" i="3"/>
  <c r="K142" i="3"/>
  <c r="K114" i="3"/>
  <c r="L116" i="3"/>
  <c r="J138" i="3"/>
  <c r="J139" i="3" s="1"/>
  <c r="J141" i="3"/>
  <c r="J128" i="3"/>
  <c r="K99" i="3"/>
  <c r="L99" i="3" s="1"/>
  <c r="M99" i="3" s="1"/>
  <c r="N99" i="3" s="1"/>
  <c r="J97" i="3"/>
  <c r="J98" i="3" s="1"/>
  <c r="L83" i="3"/>
  <c r="M85" i="3"/>
  <c r="N89" i="3"/>
  <c r="M112" i="3"/>
  <c r="L111" i="3"/>
  <c r="L103" i="3"/>
  <c r="L72" i="3"/>
  <c r="J76" i="3"/>
  <c r="J77" i="3" s="1"/>
  <c r="J79" i="3"/>
  <c r="J69" i="3" s="1"/>
  <c r="J53" i="3"/>
  <c r="L62" i="3"/>
  <c r="K52" i="3"/>
  <c r="I95" i="4"/>
  <c r="I96" i="4" s="1"/>
  <c r="I97" i="4" s="1"/>
  <c r="H97" i="4"/>
  <c r="N14" i="5" l="1"/>
  <c r="N13" i="5"/>
  <c r="O12" i="5" s="1"/>
  <c r="K205" i="3"/>
  <c r="M207" i="3"/>
  <c r="L204" i="3"/>
  <c r="N216" i="3"/>
  <c r="N215" i="3" s="1"/>
  <c r="M215" i="3"/>
  <c r="M200" i="3"/>
  <c r="N199" i="3"/>
  <c r="M211" i="3"/>
  <c r="M212" i="3" s="1"/>
  <c r="M214" i="3"/>
  <c r="M184" i="3"/>
  <c r="M182" i="3" s="1"/>
  <c r="K97" i="3"/>
  <c r="K84" i="3"/>
  <c r="L80" i="3"/>
  <c r="K110" i="3"/>
  <c r="K100" i="3" s="1"/>
  <c r="K104" i="3" s="1"/>
  <c r="K186" i="3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K98" i="3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O14" i="5" l="1"/>
  <c r="O13" i="5"/>
  <c r="N200" i="3"/>
  <c r="N211" i="3"/>
  <c r="N212" i="3" s="1"/>
  <c r="N214" i="3"/>
  <c r="L205" i="3"/>
  <c r="N207" i="3"/>
  <c r="M204" i="3"/>
  <c r="N184" i="3"/>
  <c r="N182" i="3" s="1"/>
  <c r="K101" i="3"/>
  <c r="L186" i="3"/>
  <c r="N192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6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204" i="3" l="1"/>
  <c r="M205" i="3"/>
  <c r="N186" i="3"/>
  <c r="M186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04" i="3"/>
  <c r="N167" i="3"/>
  <c r="M170" i="3"/>
  <c r="M172" i="3" s="1"/>
  <c r="M164" i="3"/>
  <c r="N174" i="3"/>
  <c r="M167" i="3"/>
  <c r="N170" i="3"/>
  <c r="N172" i="3" s="1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N105" i="3"/>
  <c r="N106" i="3"/>
  <c r="M70" i="3"/>
  <c r="L74" i="3"/>
  <c r="N73" i="3"/>
  <c r="N75" i="3" s="1"/>
  <c r="N67" i="3"/>
  <c r="N70" i="3"/>
  <c r="M73" i="3"/>
  <c r="M75" i="3" s="1"/>
  <c r="M67" i="3"/>
  <c r="N77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M171" i="3" l="1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J187" i="3" s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J102" i="3" l="1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187" i="3" s="1"/>
  <c r="F37" i="3"/>
  <c r="E37" i="3"/>
  <c r="I50" i="3"/>
  <c r="J50" i="3" s="1"/>
  <c r="J49" i="3" s="1"/>
  <c r="K102" i="3" l="1"/>
  <c r="K168" i="3"/>
  <c r="K71" i="3"/>
  <c r="K133" i="3"/>
  <c r="J48" i="3"/>
  <c r="J38" i="3" s="1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J36" i="3" s="1"/>
  <c r="K22" i="3"/>
  <c r="M32" i="3"/>
  <c r="M31" i="3" s="1"/>
  <c r="N33" i="3"/>
  <c r="N32" i="3" s="1"/>
  <c r="L21" i="3"/>
  <c r="L187" i="3" s="1"/>
  <c r="M28" i="3"/>
  <c r="M27" i="3" s="1"/>
  <c r="N29" i="3"/>
  <c r="N28" i="3" s="1"/>
  <c r="L102" i="3" l="1"/>
  <c r="L168" i="3"/>
  <c r="L133" i="3"/>
  <c r="L71" i="3"/>
  <c r="J39" i="3"/>
  <c r="J40" i="3"/>
  <c r="K47" i="3"/>
  <c r="J45" i="3"/>
  <c r="J46" i="3" s="1"/>
  <c r="N31" i="3"/>
  <c r="L50" i="3"/>
  <c r="L48" i="3" s="1"/>
  <c r="L38" i="3" s="1"/>
  <c r="K49" i="3"/>
  <c r="K48" i="3"/>
  <c r="K38" i="3" s="1"/>
  <c r="K37" i="3"/>
  <c r="L22" i="3"/>
  <c r="N27" i="3"/>
  <c r="M21" i="3"/>
  <c r="M187" i="3" s="1"/>
  <c r="M102" i="3" l="1"/>
  <c r="M133" i="3"/>
  <c r="M168" i="3"/>
  <c r="M71" i="3"/>
  <c r="J42" i="3"/>
  <c r="N21" i="3"/>
  <c r="N187" i="3" s="1"/>
  <c r="L47" i="3"/>
  <c r="K45" i="3"/>
  <c r="K46" i="3" s="1"/>
  <c r="L49" i="3"/>
  <c r="M50" i="3"/>
  <c r="L37" i="3"/>
  <c r="K35" i="3"/>
  <c r="K36" i="3" s="1"/>
  <c r="M22" i="3"/>
  <c r="N22" i="3" l="1"/>
  <c r="N102" i="3"/>
  <c r="N168" i="3"/>
  <c r="N71" i="3"/>
  <c r="N133" i="3"/>
  <c r="J44" i="3"/>
  <c r="J43" i="3"/>
  <c r="M49" i="3"/>
  <c r="N50" i="3"/>
  <c r="N49" i="3" s="1"/>
  <c r="M47" i="3"/>
  <c r="L45" i="3"/>
  <c r="L46" i="3" s="1"/>
  <c r="K42" i="3"/>
  <c r="M48" i="3"/>
  <c r="M38" i="3" s="1"/>
  <c r="M37" i="3"/>
  <c r="L35" i="3"/>
  <c r="N48" i="3" l="1"/>
  <c r="N38" i="3" s="1"/>
  <c r="N47" i="3"/>
  <c r="M45" i="3"/>
  <c r="M46" i="3" s="1"/>
  <c r="L36" i="3"/>
  <c r="L42" i="3"/>
  <c r="K44" i="3"/>
  <c r="K43" i="3"/>
  <c r="N37" i="3"/>
  <c r="N35" i="3" s="1"/>
  <c r="M35" i="3"/>
  <c r="M36" i="3" s="1"/>
  <c r="N42" i="3" l="1"/>
  <c r="L44" i="3"/>
  <c r="L43" i="3"/>
  <c r="N44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L39" i="3"/>
  <c r="L40" i="3"/>
  <c r="K183" i="3" l="1"/>
  <c r="N183" i="3"/>
  <c r="L183" i="3"/>
  <c r="J183" i="3"/>
  <c r="M183" i="3"/>
  <c r="L189" i="3"/>
  <c r="L191" i="3" s="1"/>
  <c r="M189" i="3"/>
  <c r="M191" i="3" s="1"/>
  <c r="K189" i="3"/>
  <c r="K191" i="3" s="1"/>
  <c r="N189" i="3"/>
  <c r="J189" i="3"/>
  <c r="J191" i="3" s="1"/>
  <c r="N190" i="3" l="1"/>
  <c r="N191" i="3"/>
  <c r="J190" i="3"/>
  <c r="L190" i="3"/>
  <c r="K190" i="3"/>
  <c r="M190" i="3"/>
  <c r="M195" i="3"/>
  <c r="M196" i="3"/>
  <c r="N195" i="3"/>
  <c r="N196" i="3"/>
  <c r="L195" i="3"/>
  <c r="L196" i="3"/>
  <c r="K195" i="3"/>
  <c r="K196" i="3"/>
  <c r="J195" i="3"/>
  <c r="J196" i="3"/>
  <c r="L208" i="3"/>
  <c r="L210" i="3" s="1"/>
  <c r="M201" i="3"/>
  <c r="M208" i="3" s="1"/>
  <c r="L201" i="3"/>
  <c r="K201" i="3"/>
  <c r="K202" i="3" s="1"/>
  <c r="N201" i="3"/>
  <c r="N208" i="3" s="1"/>
  <c r="J201" i="3"/>
  <c r="J202" i="3" s="1"/>
  <c r="M210" i="3" l="1"/>
  <c r="M209" i="3"/>
  <c r="N209" i="3"/>
  <c r="N210" i="3"/>
  <c r="N202" i="3"/>
  <c r="L202" i="3"/>
  <c r="K208" i="3"/>
  <c r="L209" i="3"/>
  <c r="J208" i="3"/>
  <c r="M202" i="3"/>
  <c r="K209" i="3" l="1"/>
  <c r="K210" i="3"/>
  <c r="J209" i="3"/>
  <c r="J2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<sst xmlns="http://schemas.openxmlformats.org/spreadsheetml/2006/main" count="512" uniqueCount="220">
  <si>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</si>
  <si>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</si>
  <si>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</si>
  <si>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</si>
  <si>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</si>
  <si>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</si>
  <si>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</si>
  <si>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</si>
  <si>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</si>
  <si>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</si>
  <si>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</si>
  <si>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</si>
  <si>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</si>
  <si>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</si>
  <si>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</si>
  <si>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</si>
  <si>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</si>
  <si>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</si>
  <si>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</si>
  <si>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</si>
  <si>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</si>
  <si>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</si>
  <si>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</si>
  <si>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</si>
  <si>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</si>
  <si>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</si>
  <si>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</si>
  <si>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</si>
  <si>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</si>
  <si>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</si>
  <si>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</si>
  <si>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</si>
  <si>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</si>
  <si>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</si>
  <si>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</si>
  <si>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</si>
  <si>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</si>
  <si>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</si>
  <si>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</si>
  <si>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</si>
  <si>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</si>
  <si>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</si>
  <si>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</si>
  <si>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</si>
  <si>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</si>
  <si>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</si>
  <si>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</si>
  <si>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</si>
  <si>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</si>
  <si>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</si>
  <si>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</si>
  <si>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</si>
  <si>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</si>
  <si>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</si>
  <si>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</si>
  <si>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</si>
  <si>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</si>
  <si>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</si>
  <si>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</si>
  <si>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</si>
  <si>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</si>
  <si>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</si>
  <si>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</si>
  <si>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</si>
  <si>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</si>
  <si>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</si>
  <si>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</si>
  <si>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</si>
  <si>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</si>
  <si>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</si>
  <si>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</si>
  <si>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</si>
  <si>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</si>
  <si>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</si>
  <si>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</si>
  <si>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</si>
  <si>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</si>
  <si>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</si>
  <si>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</si>
  <si>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</si>
  <si>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</si>
  <si>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</si>
  <si>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</si>
  <si>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</si>
  <si>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</si>
  <si>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</si>
  <si>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</si>
  <si>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</si>
  <si>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</si>
  <si>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</si>
  <si>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</si>
  <si>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</si>
  <si>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</si>
  <si>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</si>
  <si>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</si>
  <si>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</si>
  <si>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</si>
  <si>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</si>
  <si>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</si>
  <si>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</si>
  <si>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</si>
  <si>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</si>
  <si>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</si>
  <si>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</si>
  <si>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</si>
  <si>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</si>
  <si>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</si>
  <si>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</si>
  <si>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</si>
  <si>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</si>
  <si>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</si>
  <si>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</si>
  <si>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</si>
  <si>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</si>
  <si>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</si>
  <si>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</si>
  <si>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</si>
  <si>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</si>
  <si>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</si>
  <si>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</si>
  <si>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</si>
  <si>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</si>
  <si>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</si>
  <si>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</si>
  <si>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</si>
  <si>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</si>
  <si>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</si>
  <si>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</si>
  <si>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</si>
  <si>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</si>
  <si>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</si>
  <si>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</si>
  <si>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</si>
  <si>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</si>
  <si>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</si>
  <si>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</si>
  <si>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</si>
  <si>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</si>
  <si>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</si>
  <si>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</si>
  <si>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</si>
  <si>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</si>
  <si>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</si>
  <si>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</si>
  <si>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</si>
  <si>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</si>
  <si>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</si>
  <si>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</si>
  <si>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</si>
  <si>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</si>
  <si>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</si>
  <si>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</si>
  <si>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</si>
  <si>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</si>
  <si>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</si>
  <si>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</si>
  <si>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</si>
  <si>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</si>
  <si>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</si>
  <si>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</si>
  <si>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</si>
  <si>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</si>
  <si>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</si>
  <si>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</si>
  <si>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</si>
  <si>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</si>
  <si>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</si>
  <si>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</si>
  <si>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</si>
  <si>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</si>
  <si>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</si>
  <si>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</si>
  <si>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</si>
  <si>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</si>
  <si>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</si>
  <si>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</si>
  <si>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</si>
  <si>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</si>
  <si>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</si>
  <si>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</si>
  <si>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</si>
  <si>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</si>
  <si>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</si>
  <si>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</si>
  <si>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</si>
  <si>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</si>
  <si>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</si>
  <si>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</si>
  <si>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</si>
  <si>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</si>
  <si>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</si>
  <si>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</si>
  <si>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</si>
  <si>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</si>
  <si>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</si>
  <si>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</si>
  <si>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</si>
  <si>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The exercise is to convert the sheet in the company format to the model format in order to build the forecast links</t>
  </si>
  <si>
    <t>Should be only Inventory + Receivables - Payables</t>
  </si>
  <si>
    <t>Remove  Inventory and Receivables</t>
  </si>
  <si>
    <t>Remove accounts payable from this</t>
  </si>
  <si>
    <t>add Historicals 56 to this</t>
  </si>
  <si>
    <t xml:space="preserve">Please link the Cash flow statement  the "Three Statements" using the data in the  "Historicals" sheet </t>
  </si>
  <si>
    <t>Submission time is 2 days from the day the task was given to you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</si>
  <si>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</si>
  <si>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</si>
  <si>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</si>
  <si>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</si>
  <si>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Inventory</t>
  </si>
  <si>
    <t>Receivables</t>
  </si>
  <si>
    <t>Payables</t>
  </si>
  <si>
    <t>Net working capital</t>
  </si>
  <si>
    <t>2014 Net working capital</t>
  </si>
  <si>
    <t>keep this blank</t>
  </si>
  <si>
    <t>rows  49+51+47+54 from above</t>
  </si>
  <si>
    <t>Should be linked from Segmental forecast model, and link it with - sign</t>
  </si>
  <si>
    <t>Add row 52 along with the above two rows</t>
  </si>
  <si>
    <t>Add Historicals sheet row 78 here</t>
  </si>
  <si>
    <t>Except for column B, all others have to be linked to row 68</t>
  </si>
  <si>
    <t>Short term + Long term debt - (Cash + short term investments) Linked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</si>
</sst>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B64A-E3CF-402F-8FC6-84F288E2109F}">
  <dimension ref="A1:A11"/>
  <sheetViews>
    <sheetView workbookViewId="0">
      <selection activeCell="A14" sqref="A1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196</v>
      </c>
    </row>
    <row r="2" spans="1:1" x14ac:dyDescent="0.3">
      <c r="A2" s="37" t="s">
        <v>202</v>
      </c>
    </row>
    <row r="3" spans="1:1" x14ac:dyDescent="0.3">
      <c r="A3" s="37" t="s">
        <v>197</v>
      </c>
    </row>
    <row r="4" spans="1:1" x14ac:dyDescent="0.3">
      <c r="A4" s="19" t="s">
        <v>203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5"/>
  <sheetViews>
    <sheetView zoomScale="85" zoomScaleNormal="85" workbookViewId="0">
      <pane ySplit="1" topLeftCell="A75" activePane="bottomLeft" state="frozen"/>
      <selection pane="bottomLeft" activeCell="A82" sqref="A82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3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3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" thickBot="1" x14ac:dyDescent="0.35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" thickTop="1" x14ac:dyDescent="0.3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3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3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3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3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3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3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3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3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x14ac:dyDescent="0.3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31" x14ac:dyDescent="0.3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3">
      <c r="A76" s="25" t="s">
        <v>73</v>
      </c>
      <c r="B76" s="26">
        <f t="shared" ref="B76:I76" si="10">+SUM(B64:B75)</f>
        <v>4680</v>
      </c>
      <c r="C76" s="26">
        <f t="shared" si="10"/>
        <v>3399</v>
      </c>
      <c r="D76" s="26">
        <f t="shared" si="10"/>
        <v>3846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31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3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78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79</v>
      </c>
      <c r="B83" s="26">
        <f t="shared" ref="B83:I83" si="11">+SUM(B78:B82)</f>
        <v>-28</v>
      </c>
      <c r="C83" s="26">
        <f t="shared" si="11"/>
        <v>-1194</v>
      </c>
      <c r="D83" s="26">
        <f t="shared" si="11"/>
        <v>-1021</v>
      </c>
      <c r="E83" s="26">
        <f t="shared" si="11"/>
        <v>273</v>
      </c>
      <c r="F83" s="26">
        <f t="shared" si="11"/>
        <v>-264</v>
      </c>
      <c r="G83" s="26">
        <f t="shared" si="11"/>
        <v>-1028</v>
      </c>
      <c r="H83" s="26">
        <f t="shared" si="11"/>
        <v>-3800</v>
      </c>
      <c r="I83" s="26">
        <f t="shared" si="11"/>
        <v>-1524</v>
      </c>
    </row>
    <row r="84" spans="1:9" x14ac:dyDescent="0.3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81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82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83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84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85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86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87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>+SUM(H86:H91)</f>
        <v>-1459</v>
      </c>
      <c r="I92" s="26">
        <f>+SUM(I86:I91)</f>
        <v>-4836</v>
      </c>
    </row>
    <row r="93" spans="1:9" x14ac:dyDescent="0.3">
      <c r="A93" s="2" t="s">
        <v>88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89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>+H76+H83+H92+H93</f>
        <v>1541</v>
      </c>
      <c r="I94" s="26">
        <f>+I76+I83+I92+I93</f>
        <v>-1315</v>
      </c>
    </row>
    <row r="95" spans="1:9" x14ac:dyDescent="0.3">
      <c r="A95" t="s">
        <v>90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91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I97" si="12">+B96-B25</f>
        <v>0</v>
      </c>
      <c r="C97" s="13">
        <f t="shared" si="12"/>
        <v>0</v>
      </c>
      <c r="D97" s="13">
        <f t="shared" si="12"/>
        <v>0</v>
      </c>
      <c r="E97" s="13">
        <f t="shared" si="12"/>
        <v>0</v>
      </c>
      <c r="F97" s="13">
        <f t="shared" si="12"/>
        <v>0</v>
      </c>
      <c r="G97" s="13">
        <f t="shared" si="12"/>
        <v>0</v>
      </c>
      <c r="H97" s="13">
        <f t="shared" si="12"/>
        <v>0</v>
      </c>
      <c r="I97" s="13">
        <f t="shared" si="12"/>
        <v>0</v>
      </c>
    </row>
    <row r="98" spans="1:9" x14ac:dyDescent="0.3">
      <c r="A98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93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94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95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99</v>
      </c>
      <c r="B107" s="9">
        <f t="shared" ref="B107:I107" si="13">+SUM(B108:B110)</f>
        <v>13740</v>
      </c>
      <c r="C107" s="9">
        <f t="shared" si="13"/>
        <v>14764</v>
      </c>
      <c r="D107" s="9">
        <f t="shared" si="13"/>
        <v>15216</v>
      </c>
      <c r="E107" s="9">
        <f t="shared" si="13"/>
        <v>14855</v>
      </c>
      <c r="F107" s="9">
        <f t="shared" si="13"/>
        <v>15902</v>
      </c>
      <c r="G107" s="9">
        <f t="shared" si="13"/>
        <v>14484</v>
      </c>
      <c r="H107" s="9">
        <f t="shared" si="13"/>
        <v>17179</v>
      </c>
      <c r="I107" s="9">
        <f t="shared" si="13"/>
        <v>18353</v>
      </c>
    </row>
    <row r="108" spans="1:9" x14ac:dyDescent="0.3">
      <c r="A108" s="11" t="s">
        <v>112</v>
      </c>
      <c r="B108" s="3">
        <v>8506</v>
      </c>
      <c r="C108" s="3">
        <v>9299</v>
      </c>
      <c r="D108" s="3">
        <v>9684</v>
      </c>
      <c r="E108" s="3">
        <v>9322</v>
      </c>
      <c r="F108" s="3">
        <v>10045</v>
      </c>
      <c r="G108" s="3">
        <v>9329</v>
      </c>
      <c r="H108" s="8">
        <v>11644</v>
      </c>
      <c r="I108" s="8">
        <v>12228</v>
      </c>
    </row>
    <row r="109" spans="1:9" x14ac:dyDescent="0.3">
      <c r="A109" s="11" t="s">
        <v>113</v>
      </c>
      <c r="B109" s="3">
        <v>4410</v>
      </c>
      <c r="C109" s="3">
        <v>4746</v>
      </c>
      <c r="D109" s="3">
        <v>4886</v>
      </c>
      <c r="E109" s="3">
        <v>4938</v>
      </c>
      <c r="F109" s="3">
        <v>5260</v>
      </c>
      <c r="G109" s="3">
        <v>4639</v>
      </c>
      <c r="H109" s="8">
        <v>5028</v>
      </c>
      <c r="I109" s="8">
        <v>5492</v>
      </c>
    </row>
    <row r="110" spans="1:9" x14ac:dyDescent="0.3">
      <c r="A110" s="11" t="s">
        <v>114</v>
      </c>
      <c r="B110" s="3">
        <v>824</v>
      </c>
      <c r="C110" s="3">
        <v>719</v>
      </c>
      <c r="D110" s="3">
        <v>646</v>
      </c>
      <c r="E110" s="3">
        <v>595</v>
      </c>
      <c r="F110" s="3">
        <v>597</v>
      </c>
      <c r="G110" s="3">
        <v>516</v>
      </c>
      <c r="H110">
        <v>507</v>
      </c>
      <c r="I110">
        <v>633</v>
      </c>
    </row>
    <row r="111" spans="1:9" x14ac:dyDescent="0.3">
      <c r="A111" s="10" t="s">
        <v>100</v>
      </c>
      <c r="B111" s="9">
        <f t="shared" ref="B111:I111" si="14">+SUM(B112:B114)</f>
        <v>11779</v>
      </c>
      <c r="C111" s="9">
        <f t="shared" si="14"/>
        <v>11885</v>
      </c>
      <c r="D111" s="9">
        <f t="shared" si="14"/>
        <v>7970</v>
      </c>
      <c r="E111" s="9">
        <f t="shared" si="14"/>
        <v>9242</v>
      </c>
      <c r="F111" s="9">
        <f t="shared" si="14"/>
        <v>9812</v>
      </c>
      <c r="G111" s="9">
        <f t="shared" si="14"/>
        <v>9347</v>
      </c>
      <c r="H111" s="9">
        <f t="shared" si="14"/>
        <v>11456</v>
      </c>
      <c r="I111" s="9">
        <f t="shared" si="14"/>
        <v>12479</v>
      </c>
    </row>
    <row r="112" spans="1:9" x14ac:dyDescent="0.3">
      <c r="A112" s="11" t="s">
        <v>112</v>
      </c>
      <c r="B112" s="3">
        <v>7796</v>
      </c>
      <c r="C112" s="3">
        <v>7973</v>
      </c>
      <c r="D112" s="3">
        <v>5192</v>
      </c>
      <c r="E112" s="3">
        <v>5875</v>
      </c>
      <c r="F112" s="3">
        <v>6293</v>
      </c>
      <c r="G112" s="3">
        <v>5892</v>
      </c>
      <c r="H112" s="8">
        <v>6970</v>
      </c>
      <c r="I112" s="8">
        <v>7388</v>
      </c>
    </row>
    <row r="113" spans="1:9" x14ac:dyDescent="0.3">
      <c r="A113" s="11" t="s">
        <v>113</v>
      </c>
      <c r="B113" s="3">
        <v>3302</v>
      </c>
      <c r="C113" s="3">
        <v>3266</v>
      </c>
      <c r="D113" s="3">
        <v>2395</v>
      </c>
      <c r="E113" s="3">
        <v>2940</v>
      </c>
      <c r="F113" s="3">
        <v>3087</v>
      </c>
      <c r="G113" s="3">
        <v>3053</v>
      </c>
      <c r="H113" s="8">
        <v>3996</v>
      </c>
      <c r="I113" s="8">
        <v>4527</v>
      </c>
    </row>
    <row r="114" spans="1:9" x14ac:dyDescent="0.3">
      <c r="A114" s="11" t="s">
        <v>114</v>
      </c>
      <c r="B114" s="3">
        <v>681</v>
      </c>
      <c r="C114" s="3">
        <v>646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101</v>
      </c>
      <c r="B115" s="9">
        <f t="shared" ref="B115:I115" si="15">+SUM(B116:B118)</f>
        <v>3067</v>
      </c>
      <c r="C115" s="9">
        <f t="shared" si="15"/>
        <v>3785</v>
      </c>
      <c r="D115" s="9">
        <f t="shared" si="15"/>
        <v>4237</v>
      </c>
      <c r="E115" s="9">
        <f t="shared" si="15"/>
        <v>5134</v>
      </c>
      <c r="F115" s="9">
        <f t="shared" si="15"/>
        <v>6208</v>
      </c>
      <c r="G115" s="9">
        <f t="shared" si="15"/>
        <v>6679</v>
      </c>
      <c r="H115" s="9">
        <f t="shared" si="15"/>
        <v>8290</v>
      </c>
      <c r="I115" s="9">
        <f t="shared" si="15"/>
        <v>7547</v>
      </c>
    </row>
    <row r="116" spans="1:9" x14ac:dyDescent="0.3">
      <c r="A116" s="11" t="s">
        <v>112</v>
      </c>
      <c r="B116" s="3">
        <v>2016</v>
      </c>
      <c r="C116" s="3">
        <v>2599</v>
      </c>
      <c r="D116" s="3">
        <v>2920</v>
      </c>
      <c r="E116" s="3">
        <v>3496</v>
      </c>
      <c r="F116" s="3">
        <v>4262</v>
      </c>
      <c r="G116" s="3">
        <v>4635</v>
      </c>
      <c r="H116" s="8">
        <v>5748</v>
      </c>
      <c r="I116" s="8">
        <v>5416</v>
      </c>
    </row>
    <row r="117" spans="1:9" x14ac:dyDescent="0.3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105</v>
      </c>
      <c r="B119" s="9">
        <f t="shared" ref="B119:I119" si="16">+SUM(B120:B122)</f>
        <v>0</v>
      </c>
      <c r="C119" s="9">
        <f t="shared" si="16"/>
        <v>0</v>
      </c>
      <c r="D119" s="9">
        <f t="shared" si="16"/>
        <v>4737</v>
      </c>
      <c r="E119" s="9">
        <f t="shared" si="16"/>
        <v>5166</v>
      </c>
      <c r="F119" s="9">
        <f t="shared" si="16"/>
        <v>5254</v>
      </c>
      <c r="G119" s="9">
        <f t="shared" si="16"/>
        <v>5028</v>
      </c>
      <c r="H119" s="9">
        <f t="shared" si="16"/>
        <v>5343</v>
      </c>
      <c r="I119" s="9">
        <f t="shared" si="16"/>
        <v>5955</v>
      </c>
    </row>
    <row r="120" spans="1:9" x14ac:dyDescent="0.3">
      <c r="A120" s="11" t="s">
        <v>112</v>
      </c>
      <c r="B120" s="3">
        <v>0</v>
      </c>
      <c r="C120" s="3">
        <v>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113</v>
      </c>
      <c r="B121" s="3">
        <v>0</v>
      </c>
      <c r="C121" s="3">
        <v>0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114</v>
      </c>
      <c r="B122" s="3">
        <v>0</v>
      </c>
      <c r="C122" s="3">
        <v>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102</v>
      </c>
      <c r="B124" s="5">
        <f t="shared" ref="B124:I124" si="17">+B107+B111+B115+B119+B123</f>
        <v>28701</v>
      </c>
      <c r="C124" s="5">
        <f t="shared" si="17"/>
        <v>30507</v>
      </c>
      <c r="D124" s="5">
        <f t="shared" si="17"/>
        <v>32233</v>
      </c>
      <c r="E124" s="5">
        <f t="shared" si="17"/>
        <v>34485</v>
      </c>
      <c r="F124" s="5">
        <f t="shared" si="17"/>
        <v>37218</v>
      </c>
      <c r="G124" s="5">
        <f t="shared" si="17"/>
        <v>35568</v>
      </c>
      <c r="H124" s="5">
        <f t="shared" si="17"/>
        <v>42293</v>
      </c>
      <c r="I124" s="5">
        <f t="shared" si="17"/>
        <v>44436</v>
      </c>
    </row>
    <row r="125" spans="1:9" x14ac:dyDescent="0.3">
      <c r="A125" s="2" t="s">
        <v>103</v>
      </c>
      <c r="B125" s="3">
        <v>1982</v>
      </c>
      <c r="C125" s="3">
        <v>1955</v>
      </c>
      <c r="D125" s="3">
        <v>2042</v>
      </c>
      <c r="E125" s="3">
        <f>+SUM(E126:E129)</f>
        <v>1886</v>
      </c>
      <c r="F125" s="3">
        <f>+SUM(F126:F129)</f>
        <v>1906</v>
      </c>
      <c r="G125" s="3">
        <f>+SUM(G126:G129)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112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113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114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120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104</v>
      </c>
      <c r="B131" s="7">
        <f t="shared" ref="B131:I131" si="18">+B124+B125+B130</f>
        <v>30601</v>
      </c>
      <c r="C131" s="7">
        <f t="shared" si="18"/>
        <v>32376</v>
      </c>
      <c r="D131" s="7">
        <f t="shared" si="18"/>
        <v>34350</v>
      </c>
      <c r="E131" s="7">
        <f t="shared" si="18"/>
        <v>36397</v>
      </c>
      <c r="F131" s="7">
        <f t="shared" si="18"/>
        <v>39117</v>
      </c>
      <c r="G131" s="7">
        <f t="shared" si="18"/>
        <v>37403</v>
      </c>
      <c r="H131" s="7">
        <f t="shared" si="18"/>
        <v>44538</v>
      </c>
      <c r="I131" s="7">
        <f t="shared" si="18"/>
        <v>46710</v>
      </c>
    </row>
    <row r="132" spans="1:9" s="12" customFormat="1" ht="15" thickTop="1" x14ac:dyDescent="0.3">
      <c r="A132" s="12" t="s">
        <v>110</v>
      </c>
      <c r="B132" s="13">
        <f t="shared" ref="B132:I132" si="19">+B131-B2</f>
        <v>0</v>
      </c>
      <c r="C132" s="13">
        <f t="shared" si="19"/>
        <v>0</v>
      </c>
      <c r="D132" s="13">
        <f t="shared" si="19"/>
        <v>0</v>
      </c>
      <c r="E132" s="13">
        <f t="shared" si="19"/>
        <v>0</v>
      </c>
      <c r="F132" s="13">
        <f t="shared" si="19"/>
        <v>0</v>
      </c>
      <c r="G132" s="13">
        <f t="shared" si="19"/>
        <v>0</v>
      </c>
      <c r="H132" s="13">
        <f t="shared" si="19"/>
        <v>0</v>
      </c>
      <c r="I132" s="13">
        <f t="shared" si="19"/>
        <v>0</v>
      </c>
    </row>
    <row r="133" spans="1:9" x14ac:dyDescent="0.3">
      <c r="A133" s="1" t="s">
        <v>109</v>
      </c>
    </row>
    <row r="134" spans="1:9" x14ac:dyDescent="0.3">
      <c r="A134" s="2" t="s">
        <v>99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100</v>
      </c>
      <c r="B135" s="3">
        <f>1275+249+100+818</f>
        <v>2442</v>
      </c>
      <c r="C135" s="3">
        <f>1434+289+892+174</f>
        <v>2789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101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105</v>
      </c>
      <c r="B137" s="3">
        <v>0</v>
      </c>
      <c r="C137" s="3">
        <v>0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106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102</v>
      </c>
      <c r="B139" s="5">
        <f t="shared" ref="B139:I139" si="20">+SUM(B134:B138)</f>
        <v>4813</v>
      </c>
      <c r="C139" s="5">
        <f t="shared" si="20"/>
        <v>5328</v>
      </c>
      <c r="D139" s="5">
        <f t="shared" si="20"/>
        <v>5192</v>
      </c>
      <c r="E139" s="5">
        <f t="shared" si="20"/>
        <v>5525</v>
      </c>
      <c r="F139" s="5">
        <f t="shared" si="20"/>
        <v>6357</v>
      </c>
      <c r="G139" s="5">
        <f t="shared" si="20"/>
        <v>4646</v>
      </c>
      <c r="H139" s="5">
        <f t="shared" si="20"/>
        <v>8641</v>
      </c>
      <c r="I139" s="5">
        <f t="shared" si="20"/>
        <v>8406</v>
      </c>
    </row>
    <row r="140" spans="1:9" x14ac:dyDescent="0.3">
      <c r="A140" s="2" t="s">
        <v>103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107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111</v>
      </c>
      <c r="B142" s="7">
        <f t="shared" ref="B142:I142" si="21">+SUM(B139:B141)</f>
        <v>4233</v>
      </c>
      <c r="C142" s="7">
        <f t="shared" si="21"/>
        <v>4642</v>
      </c>
      <c r="D142" s="7">
        <f t="shared" si="21"/>
        <v>4945</v>
      </c>
      <c r="E142" s="7">
        <f t="shared" si="21"/>
        <v>4379</v>
      </c>
      <c r="F142" s="7">
        <f t="shared" si="21"/>
        <v>4850</v>
      </c>
      <c r="G142" s="7">
        <f t="shared" si="21"/>
        <v>2976</v>
      </c>
      <c r="H142" s="7">
        <f t="shared" si="21"/>
        <v>6923</v>
      </c>
      <c r="I142" s="7">
        <f t="shared" si="21"/>
        <v>6856</v>
      </c>
    </row>
    <row r="143" spans="1:9" s="12" customFormat="1" ht="15" thickTop="1" x14ac:dyDescent="0.3">
      <c r="A143" s="12" t="s">
        <v>110</v>
      </c>
      <c r="B143" s="13">
        <f t="shared" ref="B143:I143" si="22">+B142-B10-B8</f>
        <v>0</v>
      </c>
      <c r="C143" s="13">
        <f t="shared" si="22"/>
        <v>0</v>
      </c>
      <c r="D143" s="13">
        <f t="shared" si="22"/>
        <v>0</v>
      </c>
      <c r="E143" s="13">
        <f t="shared" si="22"/>
        <v>0</v>
      </c>
      <c r="F143" s="13">
        <f t="shared" si="22"/>
        <v>0</v>
      </c>
      <c r="G143" s="13">
        <f t="shared" si="22"/>
        <v>0</v>
      </c>
      <c r="H143" s="13">
        <f t="shared" si="22"/>
        <v>0</v>
      </c>
      <c r="I143" s="13">
        <f t="shared" si="22"/>
        <v>0</v>
      </c>
    </row>
    <row r="144" spans="1:9" x14ac:dyDescent="0.3">
      <c r="A144" s="1" t="s">
        <v>116</v>
      </c>
    </row>
    <row r="145" spans="1:9" x14ac:dyDescent="0.3">
      <c r="A145" s="2" t="s">
        <v>99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100</v>
      </c>
      <c r="B146" s="3">
        <f>451+47+205+103</f>
        <v>806</v>
      </c>
      <c r="C146" s="3">
        <f>589+50+223+109</f>
        <v>971</v>
      </c>
      <c r="D146" s="3">
        <f>658+48+223+120</f>
        <v>1049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101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117</v>
      </c>
      <c r="B148" s="3">
        <v>0</v>
      </c>
      <c r="C148" s="3">
        <v>0</v>
      </c>
      <c r="D148" s="3">
        <v>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106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118</v>
      </c>
      <c r="B150" s="5">
        <f t="shared" ref="B150:I150" si="23">+SUM(B145:B149)</f>
        <v>2176</v>
      </c>
      <c r="C150" s="5">
        <f t="shared" si="23"/>
        <v>2458</v>
      </c>
      <c r="D150" s="5">
        <f t="shared" si="23"/>
        <v>2626</v>
      </c>
      <c r="E150" s="5">
        <f t="shared" si="23"/>
        <v>2889</v>
      </c>
      <c r="F150" s="5">
        <f t="shared" si="23"/>
        <v>2971</v>
      </c>
      <c r="G150" s="5">
        <f t="shared" si="23"/>
        <v>2870</v>
      </c>
      <c r="H150" s="5">
        <f t="shared" si="23"/>
        <v>2971</v>
      </c>
      <c r="I150" s="5">
        <f t="shared" si="23"/>
        <v>2925</v>
      </c>
    </row>
    <row r="151" spans="1:9" x14ac:dyDescent="0.3">
      <c r="A151" s="2" t="s">
        <v>103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107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119</v>
      </c>
      <c r="B153" s="7">
        <f t="shared" ref="B153:I153" si="24">+SUM(B150:B152)</f>
        <v>3011</v>
      </c>
      <c r="C153" s="7">
        <f t="shared" si="24"/>
        <v>3520</v>
      </c>
      <c r="D153" s="7">
        <f t="shared" si="24"/>
        <v>3989</v>
      </c>
      <c r="E153" s="7">
        <f t="shared" si="24"/>
        <v>4454</v>
      </c>
      <c r="F153" s="7">
        <f t="shared" si="24"/>
        <v>4744</v>
      </c>
      <c r="G153" s="7">
        <f t="shared" si="24"/>
        <v>4866</v>
      </c>
      <c r="H153" s="7">
        <f t="shared" si="24"/>
        <v>4904</v>
      </c>
      <c r="I153" s="7">
        <f t="shared" si="24"/>
        <v>4791</v>
      </c>
    </row>
    <row r="154" spans="1:9" ht="15" thickTop="1" x14ac:dyDescent="0.3">
      <c r="A154" s="12" t="s">
        <v>110</v>
      </c>
      <c r="B154" s="13">
        <f t="shared" ref="B154:I154" si="25">+B153-B31</f>
        <v>0</v>
      </c>
      <c r="C154" s="13">
        <f t="shared" si="25"/>
        <v>0</v>
      </c>
      <c r="D154" s="13">
        <f t="shared" si="25"/>
        <v>0</v>
      </c>
      <c r="E154" s="13">
        <f t="shared" si="25"/>
        <v>0</v>
      </c>
      <c r="F154" s="13">
        <f t="shared" si="25"/>
        <v>0</v>
      </c>
      <c r="G154" s="13">
        <f t="shared" si="25"/>
        <v>0</v>
      </c>
      <c r="H154" s="13">
        <f t="shared" si="25"/>
        <v>0</v>
      </c>
      <c r="I154" s="13">
        <f t="shared" si="25"/>
        <v>0</v>
      </c>
    </row>
    <row r="155" spans="1:9" x14ac:dyDescent="0.3">
      <c r="A155" s="1" t="s">
        <v>121</v>
      </c>
    </row>
    <row r="156" spans="1:9" x14ac:dyDescent="0.3">
      <c r="A156" s="2" t="s">
        <v>99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100</v>
      </c>
      <c r="B157" s="3">
        <f>216+20+15+37</f>
        <v>288</v>
      </c>
      <c r="C157" s="3">
        <f>215+17+13+51</f>
        <v>296</v>
      </c>
      <c r="D157" s="3">
        <f>162+10+21+39</f>
        <v>232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101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117</v>
      </c>
      <c r="B159" s="3">
        <v>0</v>
      </c>
      <c r="C159" s="3">
        <v>0</v>
      </c>
      <c r="D159" s="3">
        <v>0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106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118</v>
      </c>
      <c r="B161" s="5">
        <f>+SUM(B156:B160)</f>
        <v>790</v>
      </c>
      <c r="C161" s="5">
        <f>+SUM(C156:C160)</f>
        <v>840</v>
      </c>
      <c r="D161" s="5">
        <f>+SUM(D156:D160)</f>
        <v>784</v>
      </c>
      <c r="E161" s="5">
        <f>+SUM(E156:E160)</f>
        <v>847</v>
      </c>
      <c r="F161" s="5">
        <v>18</v>
      </c>
      <c r="G161" s="5">
        <f>+SUM(G156:G160)</f>
        <v>756</v>
      </c>
      <c r="H161" s="5">
        <f>+SUM(H156:H160)</f>
        <v>677</v>
      </c>
      <c r="I161" s="5">
        <f>+SUM(I156:I160)</f>
        <v>699</v>
      </c>
    </row>
    <row r="162" spans="1:9" x14ac:dyDescent="0.3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333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107</v>
      </c>
      <c r="B163" s="3">
        <f t="shared" ref="B163:I163" si="26">-(SUM(B161:B162)+B81)</f>
        <v>104</v>
      </c>
      <c r="C163" s="3">
        <f t="shared" si="26"/>
        <v>264</v>
      </c>
      <c r="D163" s="3">
        <f t="shared" si="26"/>
        <v>291</v>
      </c>
      <c r="E163" s="3">
        <f t="shared" si="26"/>
        <v>159</v>
      </c>
      <c r="F163" s="3">
        <f t="shared" si="26"/>
        <v>768</v>
      </c>
      <c r="G163" s="3">
        <f t="shared" si="26"/>
        <v>318</v>
      </c>
      <c r="H163" s="3">
        <f t="shared" si="26"/>
        <v>11</v>
      </c>
      <c r="I163" s="3">
        <f t="shared" si="26"/>
        <v>50</v>
      </c>
    </row>
    <row r="164" spans="1:9" ht="15" thickBot="1" x14ac:dyDescent="0.35">
      <c r="A164" s="6" t="s">
        <v>122</v>
      </c>
      <c r="B164" s="7">
        <f t="shared" ref="B164:I164" si="27">+SUM(B161:B163)</f>
        <v>963</v>
      </c>
      <c r="C164" s="7">
        <f t="shared" si="27"/>
        <v>1143</v>
      </c>
      <c r="D164" s="7">
        <f t="shared" si="27"/>
        <v>1105</v>
      </c>
      <c r="E164" s="7">
        <f t="shared" si="27"/>
        <v>1028</v>
      </c>
      <c r="F164" s="7">
        <f t="shared" si="27"/>
        <v>1119</v>
      </c>
      <c r="G164" s="7">
        <f t="shared" si="27"/>
        <v>1086</v>
      </c>
      <c r="H164" s="7">
        <f t="shared" si="27"/>
        <v>695</v>
      </c>
      <c r="I164" s="7">
        <f t="shared" si="27"/>
        <v>758</v>
      </c>
    </row>
    <row r="165" spans="1:9" ht="15" thickTop="1" x14ac:dyDescent="0.3">
      <c r="A165" s="12" t="s">
        <v>110</v>
      </c>
      <c r="B165" s="13">
        <f t="shared" ref="B165:I165" si="28">+B164+B81</f>
        <v>0</v>
      </c>
      <c r="C165" s="13">
        <f t="shared" si="28"/>
        <v>0</v>
      </c>
      <c r="D165" s="13">
        <f t="shared" si="28"/>
        <v>0</v>
      </c>
      <c r="E165" s="13">
        <f t="shared" si="28"/>
        <v>0</v>
      </c>
      <c r="F165" s="13">
        <f t="shared" si="28"/>
        <v>0</v>
      </c>
      <c r="G165" s="13">
        <f t="shared" si="28"/>
        <v>0</v>
      </c>
      <c r="H165" s="13">
        <f t="shared" si="28"/>
        <v>0</v>
      </c>
      <c r="I165" s="13">
        <f t="shared" si="28"/>
        <v>0</v>
      </c>
    </row>
    <row r="166" spans="1:9" x14ac:dyDescent="0.3">
      <c r="A166" s="1" t="s">
        <v>123</v>
      </c>
    </row>
    <row r="167" spans="1:9" x14ac:dyDescent="0.3">
      <c r="A167" s="2" t="s">
        <v>99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100</v>
      </c>
      <c r="B168" s="3">
        <f>75+12+22+27</f>
        <v>136</v>
      </c>
      <c r="C168" s="3">
        <f>72+12+18+25</f>
        <v>127</v>
      </c>
      <c r="D168" s="3">
        <f>91+13+18+38</f>
        <v>160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101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105</v>
      </c>
      <c r="B170" s="3">
        <v>0</v>
      </c>
      <c r="C170" s="3">
        <v>0</v>
      </c>
      <c r="D170" s="3">
        <v>0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106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118</v>
      </c>
      <c r="B172" s="5">
        <f t="shared" ref="B172:I172" si="29">+SUM(B167:B171)</f>
        <v>513</v>
      </c>
      <c r="C172" s="5">
        <f t="shared" si="29"/>
        <v>538</v>
      </c>
      <c r="D172" s="5">
        <f t="shared" si="29"/>
        <v>587</v>
      </c>
      <c r="E172" s="5">
        <f t="shared" si="29"/>
        <v>604</v>
      </c>
      <c r="F172" s="5">
        <f t="shared" si="29"/>
        <v>558</v>
      </c>
      <c r="G172" s="5">
        <f t="shared" si="29"/>
        <v>584</v>
      </c>
      <c r="H172" s="5">
        <f t="shared" si="29"/>
        <v>577</v>
      </c>
      <c r="I172" s="5">
        <f t="shared" si="29"/>
        <v>561</v>
      </c>
    </row>
    <row r="173" spans="1:9" x14ac:dyDescent="0.3">
      <c r="A173" s="2" t="s">
        <v>103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107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124</v>
      </c>
      <c r="B175" s="7">
        <f t="shared" ref="B175:I175" si="30">+SUM(B172:B174)</f>
        <v>606</v>
      </c>
      <c r="C175" s="7">
        <f t="shared" si="30"/>
        <v>649</v>
      </c>
      <c r="D175" s="7">
        <f t="shared" si="30"/>
        <v>706</v>
      </c>
      <c r="E175" s="7">
        <f t="shared" si="30"/>
        <v>747</v>
      </c>
      <c r="F175" s="7">
        <f t="shared" si="30"/>
        <v>705</v>
      </c>
      <c r="G175" s="7">
        <f t="shared" si="30"/>
        <v>721</v>
      </c>
      <c r="H175" s="7">
        <f t="shared" si="30"/>
        <v>744</v>
      </c>
      <c r="I175" s="7">
        <f t="shared" si="30"/>
        <v>717</v>
      </c>
    </row>
    <row r="176" spans="1:9" ht="15" thickTop="1" x14ac:dyDescent="0.3">
      <c r="A176" s="12" t="s">
        <v>110</v>
      </c>
      <c r="B176" s="13">
        <f t="shared" ref="B176:I176" si="31">+B175-B66</f>
        <v>0</v>
      </c>
      <c r="C176" s="13">
        <f t="shared" si="31"/>
        <v>0</v>
      </c>
      <c r="D176" s="13">
        <f t="shared" si="31"/>
        <v>0</v>
      </c>
      <c r="E176" s="13">
        <f t="shared" si="31"/>
        <v>0</v>
      </c>
      <c r="F176" s="13">
        <f t="shared" si="31"/>
        <v>0</v>
      </c>
      <c r="G176" s="13">
        <f t="shared" si="31"/>
        <v>0</v>
      </c>
      <c r="H176" s="13">
        <f t="shared" si="31"/>
        <v>0</v>
      </c>
      <c r="I176" s="13">
        <f t="shared" si="31"/>
        <v>0</v>
      </c>
    </row>
    <row r="177" spans="1:9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126</v>
      </c>
      <c r="D178" t="s">
        <v>143</v>
      </c>
    </row>
    <row r="179" spans="1:9" x14ac:dyDescent="0.3">
      <c r="A179" s="33" t="s">
        <v>99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112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113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114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100</v>
      </c>
      <c r="B183" s="34">
        <v>0.53</v>
      </c>
      <c r="C183" s="34">
        <v>0.66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112</v>
      </c>
      <c r="B184" s="30">
        <v>0.79</v>
      </c>
      <c r="C184" s="30">
        <v>0.85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113</v>
      </c>
      <c r="B185" s="30">
        <v>0.16</v>
      </c>
      <c r="C185" s="30">
        <v>0.41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114</v>
      </c>
      <c r="B186" s="30">
        <v>0.28000000000000003</v>
      </c>
      <c r="C186" s="30">
        <v>0.28999999999999998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101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112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113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114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105</v>
      </c>
      <c r="B191" s="34">
        <v>0</v>
      </c>
      <c r="C191" s="34">
        <v>0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112</v>
      </c>
      <c r="B192" s="30">
        <v>0</v>
      </c>
      <c r="C192" s="30">
        <v>0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113</v>
      </c>
      <c r="B193" s="30">
        <v>0</v>
      </c>
      <c r="C193" s="30">
        <v>0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114</v>
      </c>
      <c r="B194" s="30">
        <v>0</v>
      </c>
      <c r="C194" s="30">
        <v>0</v>
      </c>
      <c r="D194" s="30">
        <v>-0.01</v>
      </c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106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0.26</v>
      </c>
      <c r="H195" s="34">
        <v>-0.17</v>
      </c>
      <c r="I195" s="34">
        <v>3.02</v>
      </c>
    </row>
    <row r="196" spans="1:9" x14ac:dyDescent="0.3">
      <c r="A196" s="48" t="s">
        <v>102</v>
      </c>
      <c r="B196" s="36">
        <v>0.14000000000000001</v>
      </c>
      <c r="C196" s="36">
        <v>0.13</v>
      </c>
      <c r="D196" s="36">
        <v>0.08</v>
      </c>
      <c r="E196" s="36">
        <v>0.05</v>
      </c>
      <c r="F196" s="36">
        <v>0.11</v>
      </c>
      <c r="G196" s="36">
        <v>-0.02</v>
      </c>
      <c r="H196" s="36">
        <v>0.17</v>
      </c>
      <c r="I196" s="36">
        <v>0.06</v>
      </c>
    </row>
    <row r="197" spans="1:9" x14ac:dyDescent="0.3">
      <c r="A197" s="33" t="s">
        <v>103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120</v>
      </c>
      <c r="B201" s="30">
        <v>0</v>
      </c>
      <c r="C201" s="30">
        <v>0</v>
      </c>
      <c r="D201" s="30">
        <v>0</v>
      </c>
      <c r="E201" s="30">
        <v>0</v>
      </c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104</v>
      </c>
      <c r="B203" s="35">
        <v>0.14000000000000001</v>
      </c>
      <c r="C203" s="35">
        <v>0.12</v>
      </c>
      <c r="D203" s="35">
        <v>0.08</v>
      </c>
      <c r="E203" s="35">
        <v>0.04</v>
      </c>
      <c r="F203" s="35">
        <v>0.11</v>
      </c>
      <c r="G203" s="35">
        <v>-0.02</v>
      </c>
      <c r="H203" s="35">
        <v>0.17</v>
      </c>
      <c r="I203" s="35">
        <v>0.06</v>
      </c>
    </row>
    <row r="204" spans="1:9" ht="15" thickTop="1" x14ac:dyDescent="0.3"/>
    <row r="205" spans="1:9" x14ac:dyDescent="0.3">
      <c r="A205" t="s">
        <v>142</v>
      </c>
      <c r="B205" s="46">
        <f t="shared" ref="B205:I205" si="32">B142+B175</f>
        <v>4839</v>
      </c>
      <c r="C205" s="46">
        <f t="shared" si="32"/>
        <v>5291</v>
      </c>
      <c r="D205" s="46">
        <f t="shared" si="32"/>
        <v>5651</v>
      </c>
      <c r="E205" s="46">
        <f t="shared" si="32"/>
        <v>5126</v>
      </c>
      <c r="F205" s="46">
        <f t="shared" si="32"/>
        <v>5555</v>
      </c>
      <c r="G205" s="46">
        <f t="shared" si="32"/>
        <v>3697</v>
      </c>
      <c r="H205" s="46">
        <f t="shared" si="32"/>
        <v>7667</v>
      </c>
      <c r="I205" s="46">
        <f t="shared" si="32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5" zoomScale="85" zoomScaleNormal="85" workbookViewId="0">
      <selection activeCell="C12" sqref="C12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3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3">
      <c r="A4" s="41" t="s">
        <v>128</v>
      </c>
      <c r="B4" s="45" t="str">
        <f>+IFERROR(B3/A3-1,"nm")</f>
        <v>nm</v>
      </c>
      <c r="C4" s="45">
        <f t="shared" ref="C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3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3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3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3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3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3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3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3">
      <c r="A12" s="41" t="s">
        <v>128</v>
      </c>
      <c r="B12" s="45" t="str">
        <f t="shared" ref="B12:H12" si="15">+IFERROR(B11/A11-1,"nm")</f>
        <v>nm</v>
      </c>
      <c r="C12" s="45">
        <f>+IFERROR(C11/B11-1,"nm")</f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3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3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3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3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3">
      <c r="A17" s="9" t="s">
        <v>140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3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3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3">
      <c r="A20" s="42" t="str">
        <f>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3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3">
      <c r="A23" s="49" t="s">
        <v>112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3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3">
      <c r="A25" s="43" t="s">
        <v>136</v>
      </c>
      <c r="B25" s="45">
        <f>Historicals!B180</f>
        <v>0.14000000000000001</v>
      </c>
      <c r="C25" s="45">
        <f>Historicals!C180</f>
        <v>0.1</v>
      </c>
      <c r="D25" s="45">
        <f>Historicals!D180</f>
        <v>0.04</v>
      </c>
      <c r="E25" s="45">
        <f>Historicals!E180</f>
        <v>-0.04</v>
      </c>
      <c r="F25" s="45">
        <f>Historicals!F180</f>
        <v>0.08</v>
      </c>
      <c r="G25" s="45">
        <f>Historicals!G180</f>
        <v>-7.0000000000000007E-2</v>
      </c>
      <c r="H25" s="45">
        <f>Historicals!H180</f>
        <v>0.25</v>
      </c>
      <c r="I25" s="45">
        <f>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3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3">
      <c r="A27" s="49" t="s">
        <v>113</v>
      </c>
      <c r="B27" s="9">
        <f>Historicals!B109</f>
        <v>4410</v>
      </c>
      <c r="C27" s="9">
        <f>Historicals!C109</f>
        <v>4746</v>
      </c>
      <c r="D27" s="9">
        <f>Historicals!D109</f>
        <v>4886</v>
      </c>
      <c r="E27" s="9">
        <f>Historicals!E109</f>
        <v>4938</v>
      </c>
      <c r="F27" s="9">
        <f>Historicals!F109</f>
        <v>5260</v>
      </c>
      <c r="G27" s="9">
        <f>Historicals!G109</f>
        <v>4639</v>
      </c>
      <c r="H27" s="9">
        <f>Historicals!H109</f>
        <v>5028</v>
      </c>
      <c r="I27" s="9">
        <f>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3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3">
      <c r="A29" s="43" t="s">
        <v>136</v>
      </c>
      <c r="B29" s="45">
        <f>+Historicals!B181</f>
        <v>0.12</v>
      </c>
      <c r="C29" s="45">
        <f>+Historicals!C181</f>
        <v>0.08</v>
      </c>
      <c r="D29" s="45">
        <f>+Historicals!D181</f>
        <v>0.03</v>
      </c>
      <c r="E29" s="45">
        <f>+Historicals!E181</f>
        <v>0.01</v>
      </c>
      <c r="F29" s="45">
        <f>+Historicals!F181</f>
        <v>7.0000000000000007E-2</v>
      </c>
      <c r="G29" s="45">
        <f>+Historicals!G181</f>
        <v>-0.12</v>
      </c>
      <c r="H29" s="45">
        <f>+Historicals!H181</f>
        <v>0.08</v>
      </c>
      <c r="I29" s="45">
        <f>+Historicals!I181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3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3">
      <c r="A31" s="49" t="s">
        <v>114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3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3">
      <c r="A33" s="43" t="s">
        <v>136</v>
      </c>
      <c r="B33" s="45">
        <f>Historicals!B182</f>
        <v>-0.05</v>
      </c>
      <c r="C33" s="45">
        <f>Historicals!C182</f>
        <v>-0.13</v>
      </c>
      <c r="D33" s="45">
        <f>Historicals!D182</f>
        <v>-0.1</v>
      </c>
      <c r="E33" s="45">
        <f>Historicals!E182</f>
        <v>-0.08</v>
      </c>
      <c r="F33" s="45">
        <f>Historicals!F182</f>
        <v>0</v>
      </c>
      <c r="G33" s="45">
        <f>Historicals!G182</f>
        <v>-0.14000000000000001</v>
      </c>
      <c r="H33" s="45">
        <f>Historicals!H182</f>
        <v>-0.02</v>
      </c>
      <c r="I33" s="45">
        <f>Historicals!I182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3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3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3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3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3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3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3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3">
      <c r="A41" s="44" t="s">
        <v>139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3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3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3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3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3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3">
      <c r="A48" s="9" t="s">
        <v>140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3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3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3">
      <c r="A51" s="42" t="str">
        <f>Historicals!A183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3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3">
      <c r="A54" s="49" t="s">
        <v>112</v>
      </c>
      <c r="B54" s="9">
        <f>+Historicals!B112</f>
        <v>7796</v>
      </c>
      <c r="C54" s="9">
        <f>+Historicals!C112</f>
        <v>7973</v>
      </c>
      <c r="D54" s="9">
        <f>+Historicals!D112</f>
        <v>5192</v>
      </c>
      <c r="E54" s="9">
        <f>+Historicals!E112</f>
        <v>5875</v>
      </c>
      <c r="F54" s="9">
        <f>+Historicals!F112</f>
        <v>6293</v>
      </c>
      <c r="G54" s="9">
        <f>+Historicals!G112</f>
        <v>5892</v>
      </c>
      <c r="H54" s="9">
        <f>+Historicals!H112</f>
        <v>6970</v>
      </c>
      <c r="I54" s="9">
        <f>+Historicals!I112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3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3">
      <c r="A56" s="43" t="s">
        <v>136</v>
      </c>
      <c r="B56" s="45">
        <f>+Historicals!B184</f>
        <v>0.79</v>
      </c>
      <c r="C56" s="45">
        <f>+Historicals!C184</f>
        <v>0.85</v>
      </c>
      <c r="D56" s="45">
        <f>+Historicals!D184</f>
        <v>0.08</v>
      </c>
      <c r="E56" s="45">
        <f>+Historicals!E184</f>
        <v>0.06</v>
      </c>
      <c r="F56" s="45">
        <f>+Historicals!F184</f>
        <v>0.12</v>
      </c>
      <c r="G56" s="45">
        <f>+Historicals!G184</f>
        <v>-0.03</v>
      </c>
      <c r="H56" s="45">
        <f>+Historicals!H184</f>
        <v>0.13</v>
      </c>
      <c r="I56" s="45">
        <f>+Historicals!I184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3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3">
      <c r="A58" s="49" t="s">
        <v>113</v>
      </c>
      <c r="B58" s="9">
        <f>Historicals!B113</f>
        <v>3302</v>
      </c>
      <c r="C58" s="9">
        <f>Historicals!C113</f>
        <v>3266</v>
      </c>
      <c r="D58" s="9">
        <f>Historicals!D113</f>
        <v>2395</v>
      </c>
      <c r="E58" s="9">
        <f>Historicals!E113</f>
        <v>2940</v>
      </c>
      <c r="F58" s="9">
        <f>Historicals!F113</f>
        <v>3087</v>
      </c>
      <c r="G58" s="9">
        <f>Historicals!G113</f>
        <v>3053</v>
      </c>
      <c r="H58" s="9">
        <f>Historicals!H113</f>
        <v>3996</v>
      </c>
      <c r="I58" s="9">
        <f>Historicals!I113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3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3">
      <c r="A60" s="43" t="s">
        <v>136</v>
      </c>
      <c r="B60" s="45">
        <f>+Historicals!B185</f>
        <v>0.16</v>
      </c>
      <c r="C60" s="45">
        <f>+Historicals!C185</f>
        <v>0.41</v>
      </c>
      <c r="D60" s="45">
        <f>+Historicals!D185</f>
        <v>0.17</v>
      </c>
      <c r="E60" s="45">
        <f>+Historicals!E185</f>
        <v>0.16</v>
      </c>
      <c r="F60" s="45">
        <f>+Historicals!F185</f>
        <v>0.09</v>
      </c>
      <c r="G60" s="45">
        <f>+Historicals!G185</f>
        <v>0.02</v>
      </c>
      <c r="H60" s="45">
        <f>+Historicals!H185</f>
        <v>0.25</v>
      </c>
      <c r="I60" s="45">
        <f>+Historicals!I185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3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3">
      <c r="A62" s="49" t="s">
        <v>114</v>
      </c>
      <c r="B62" s="9">
        <f>+Historicals!B114</f>
        <v>681</v>
      </c>
      <c r="C62" s="9">
        <f>+Historicals!C114</f>
        <v>646</v>
      </c>
      <c r="D62" s="9">
        <f>+Historicals!D114</f>
        <v>383</v>
      </c>
      <c r="E62" s="9">
        <f>+Historicals!E114</f>
        <v>427</v>
      </c>
      <c r="F62" s="9">
        <f>+Historicals!F114</f>
        <v>432</v>
      </c>
      <c r="G62" s="9">
        <f>+Historicals!G114</f>
        <v>402</v>
      </c>
      <c r="H62" s="9">
        <f>+Historicals!H114</f>
        <v>490</v>
      </c>
      <c r="I62" s="9">
        <f>+Historicals!I114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3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3">
      <c r="A64" s="43" t="s">
        <v>136</v>
      </c>
      <c r="B64" s="45">
        <f>+Historicals!B186</f>
        <v>0.28000000000000003</v>
      </c>
      <c r="C64" s="45">
        <f>+Historicals!C186</f>
        <v>0.28999999999999998</v>
      </c>
      <c r="D64" s="45">
        <f>+Historicals!D186</f>
        <v>7.0000000000000007E-2</v>
      </c>
      <c r="E64" s="45">
        <f>+Historicals!E186</f>
        <v>0.06</v>
      </c>
      <c r="F64" s="45">
        <f>+Historicals!F186</f>
        <v>0.05</v>
      </c>
      <c r="G64" s="45">
        <f>+Historicals!G186</f>
        <v>-0.03</v>
      </c>
      <c r="H64" s="45">
        <f>+Historicals!H186</f>
        <v>0.19</v>
      </c>
      <c r="I64" s="45">
        <f>+Historicals!I186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3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3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3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3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3">
      <c r="A69" s="9" t="s">
        <v>131</v>
      </c>
      <c r="B69" s="9">
        <f>+Historicals!B168</f>
        <v>136</v>
      </c>
      <c r="C69" s="9">
        <f>+Historicals!C168</f>
        <v>127</v>
      </c>
      <c r="D69" s="9">
        <f>+Historicals!D168</f>
        <v>160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3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3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3">
      <c r="A72" s="44" t="s">
        <v>139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3">
      <c r="A73" s="9" t="s">
        <v>133</v>
      </c>
      <c r="B73" s="9">
        <f>+Historicals!B135</f>
        <v>2442</v>
      </c>
      <c r="C73" s="9">
        <f>+Historicals!C135</f>
        <v>2789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3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3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3">
      <c r="A76" s="9" t="s">
        <v>134</v>
      </c>
      <c r="B76" s="9">
        <f>+Historicals!B157</f>
        <v>288</v>
      </c>
      <c r="C76" s="9">
        <f>+Historicals!C157</f>
        <v>296</v>
      </c>
      <c r="D76" s="9">
        <f>+Historicals!D157</f>
        <v>232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3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3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3">
      <c r="A79" s="9" t="s">
        <v>140</v>
      </c>
      <c r="B79" s="9">
        <f>+Historicals!B146</f>
        <v>806</v>
      </c>
      <c r="C79" s="9">
        <f>+Historicals!C146</f>
        <v>971</v>
      </c>
      <c r="D79" s="9">
        <f>+Historicals!D146</f>
        <v>1049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3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3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3">
      <c r="A82" s="42" t="str">
        <f>Historicals!A115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3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3">
      <c r="A85" s="49" t="s">
        <v>112</v>
      </c>
      <c r="B85" s="9">
        <f>+Historicals!B116</f>
        <v>2016</v>
      </c>
      <c r="C85" s="9">
        <f>+Historicals!C116</f>
        <v>2599</v>
      </c>
      <c r="D85" s="9">
        <f>+Historicals!D116</f>
        <v>2920</v>
      </c>
      <c r="E85" s="9">
        <f>+Historicals!E116</f>
        <v>3496</v>
      </c>
      <c r="F85" s="9">
        <f>+Historicals!F116</f>
        <v>4262</v>
      </c>
      <c r="G85" s="9">
        <f>+Historicals!G116</f>
        <v>4635</v>
      </c>
      <c r="H85" s="9">
        <f>+Historicals!H116</f>
        <v>5748</v>
      </c>
      <c r="I85" s="9">
        <f>+Historicals!I116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3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3">
      <c r="A87" s="43" t="s">
        <v>136</v>
      </c>
      <c r="B87" s="45">
        <f>Historicals!B188</f>
        <v>0.28000000000000003</v>
      </c>
      <c r="C87" s="45">
        <f>Historicals!C188</f>
        <v>0.33</v>
      </c>
      <c r="D87" s="45">
        <f>Historicals!D188</f>
        <v>0.18</v>
      </c>
      <c r="E87" s="45">
        <f>Historicals!E188</f>
        <v>0.16</v>
      </c>
      <c r="F87" s="45">
        <f>Historicals!F188</f>
        <v>0.25</v>
      </c>
      <c r="G87" s="45">
        <f>Historicals!G188</f>
        <v>0.12</v>
      </c>
      <c r="H87" s="45">
        <f>Historicals!H188</f>
        <v>0.19</v>
      </c>
      <c r="I87" s="45">
        <f>Historicals!I188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3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3">
      <c r="A89" s="49" t="s">
        <v>113</v>
      </c>
      <c r="B89" s="9">
        <f>Historicals!B117</f>
        <v>925</v>
      </c>
      <c r="C89" s="9">
        <f>Historicals!C117</f>
        <v>1055</v>
      </c>
      <c r="D89" s="9">
        <f>Historicals!D117</f>
        <v>1188</v>
      </c>
      <c r="E89" s="9">
        <f>Historicals!E117</f>
        <v>1508</v>
      </c>
      <c r="F89" s="9">
        <f>Historicals!F117</f>
        <v>1808</v>
      </c>
      <c r="G89" s="9">
        <f>Historicals!G117</f>
        <v>1896</v>
      </c>
      <c r="H89" s="9">
        <f>Historicals!H117</f>
        <v>2347</v>
      </c>
      <c r="I89" s="9">
        <f>Historicals!I117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3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3">
      <c r="A91" s="43" t="s">
        <v>136</v>
      </c>
      <c r="B91" s="45">
        <f>Historicals!B189</f>
        <v>7.0000000000000007E-2</v>
      </c>
      <c r="C91" s="45">
        <f>+Historicals!C216</f>
        <v>0</v>
      </c>
      <c r="D91" s="45">
        <f>+Historicals!D216</f>
        <v>0</v>
      </c>
      <c r="E91" s="45">
        <f>+Historicals!E216</f>
        <v>0</v>
      </c>
      <c r="F91" s="45">
        <f>+Historicals!F216</f>
        <v>0</v>
      </c>
      <c r="G91" s="45">
        <f>+Historicals!G216</f>
        <v>0</v>
      </c>
      <c r="H91" s="45">
        <f>+Historicals!H216</f>
        <v>0</v>
      </c>
      <c r="I91" s="45">
        <f>+Historicals!I216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3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3">
      <c r="A93" s="49" t="s">
        <v>114</v>
      </c>
      <c r="B93" s="9">
        <f>Historicals!B118</f>
        <v>126</v>
      </c>
      <c r="C93" s="9">
        <f>Historicals!C118</f>
        <v>131</v>
      </c>
      <c r="D93" s="9">
        <f>Historicals!D118</f>
        <v>129</v>
      </c>
      <c r="E93" s="9">
        <f>Historicals!E118</f>
        <v>130</v>
      </c>
      <c r="F93" s="9">
        <f>Historicals!F118</f>
        <v>138</v>
      </c>
      <c r="G93" s="9">
        <f>Historicals!G118</f>
        <v>148</v>
      </c>
      <c r="H93" s="9">
        <f>Historicals!H118</f>
        <v>195</v>
      </c>
      <c r="I93" s="9">
        <f>Historicals!I118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3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3">
      <c r="A95" s="43" t="s">
        <v>136</v>
      </c>
      <c r="B95" s="45">
        <f>Historicals!B190</f>
        <v>0.01</v>
      </c>
      <c r="C95" s="45">
        <f>Historicals!C190</f>
        <v>7.0000000000000007E-2</v>
      </c>
      <c r="D95" s="45">
        <f>Historicals!D190</f>
        <v>0.03</v>
      </c>
      <c r="E95" s="45">
        <f>Historicals!E190</f>
        <v>-0.01</v>
      </c>
      <c r="F95" s="45">
        <f>Historicals!F190</f>
        <v>0.08</v>
      </c>
      <c r="G95" s="45">
        <f>Historicals!G190</f>
        <v>0.11</v>
      </c>
      <c r="H95" s="45">
        <f>Historicals!H190</f>
        <v>0.26</v>
      </c>
      <c r="I95" s="45">
        <f>Historicals!I190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3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3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3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3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3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3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3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3">
      <c r="A103" s="44" t="s">
        <v>139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3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3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3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3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3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3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3">
      <c r="A110" s="9" t="s">
        <v>140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3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3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3">
      <c r="A113" s="42" t="str">
        <f>Historicals!A119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3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3">
      <c r="A116" s="49" t="s">
        <v>112</v>
      </c>
      <c r="B116" s="9">
        <f>Historicals!B120</f>
        <v>0</v>
      </c>
      <c r="C116" s="9">
        <f>Historicals!C120</f>
        <v>0</v>
      </c>
      <c r="D116" s="9">
        <f>Historicals!D120</f>
        <v>3285</v>
      </c>
      <c r="E116" s="9">
        <f>Historicals!E120</f>
        <v>3575</v>
      </c>
      <c r="F116" s="9">
        <f>Historicals!F120</f>
        <v>3622</v>
      </c>
      <c r="G116" s="9">
        <f>Historicals!G120</f>
        <v>3449</v>
      </c>
      <c r="H116" s="9">
        <f>Historicals!H120</f>
        <v>3659</v>
      </c>
      <c r="I116" s="9">
        <f>Historicals!I120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3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3">
      <c r="A118" s="43" t="s">
        <v>136</v>
      </c>
      <c r="B118" s="45">
        <f>Historicals!B192</f>
        <v>0</v>
      </c>
      <c r="C118" s="45">
        <f>Historicals!C192</f>
        <v>0</v>
      </c>
      <c r="D118" s="45">
        <f>Historicals!D192</f>
        <v>0.16</v>
      </c>
      <c r="E118" s="45">
        <f>Historicals!E192</f>
        <v>0.09</v>
      </c>
      <c r="F118" s="45">
        <f>Historicals!F192</f>
        <v>0.12</v>
      </c>
      <c r="G118" s="45">
        <f>Historicals!G192</f>
        <v>0</v>
      </c>
      <c r="H118" s="45">
        <f>Historicals!H192</f>
        <v>0.08</v>
      </c>
      <c r="I118" s="45">
        <f>Historicals!I192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3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3">
      <c r="A120" s="49" t="s">
        <v>113</v>
      </c>
      <c r="B120" s="9">
        <f>Historicals!B121</f>
        <v>0</v>
      </c>
      <c r="C120" s="9">
        <f>Historicals!C121</f>
        <v>0</v>
      </c>
      <c r="D120" s="9">
        <f>Historicals!D121</f>
        <v>1185</v>
      </c>
      <c r="E120" s="9">
        <f>Historicals!E121</f>
        <v>1347</v>
      </c>
      <c r="F120" s="9">
        <f>Historicals!F121</f>
        <v>1395</v>
      </c>
      <c r="G120" s="9">
        <f>Historicals!G121</f>
        <v>1365</v>
      </c>
      <c r="H120" s="9">
        <f>Historicals!H121</f>
        <v>1494</v>
      </c>
      <c r="I120" s="9">
        <f>Historicals!I121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3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3">
      <c r="A122" s="43" t="s">
        <v>136</v>
      </c>
      <c r="B122" s="45">
        <f>Historicals!B193</f>
        <v>0</v>
      </c>
      <c r="C122" s="45">
        <f>Historicals!C193</f>
        <v>0</v>
      </c>
      <c r="D122" s="45">
        <f>Historicals!D193</f>
        <v>0.09</v>
      </c>
      <c r="E122" s="45">
        <f>Historicals!E193</f>
        <v>0.15</v>
      </c>
      <c r="F122" s="45">
        <f>Historicals!F193</f>
        <v>0.15</v>
      </c>
      <c r="G122" s="45">
        <f>Historicals!G193</f>
        <v>0.03</v>
      </c>
      <c r="H122" s="45">
        <f>Historicals!H193</f>
        <v>0.1</v>
      </c>
      <c r="I122" s="45">
        <f>Historicals!I193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3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3">
      <c r="A124" s="49" t="s">
        <v>114</v>
      </c>
      <c r="B124" s="9">
        <f>Historicals!B122</f>
        <v>0</v>
      </c>
      <c r="C124" s="9">
        <f>Historicals!C122</f>
        <v>0</v>
      </c>
      <c r="D124" s="9">
        <f>Historicals!D122</f>
        <v>267</v>
      </c>
      <c r="E124" s="9">
        <f>Historicals!E122</f>
        <v>244</v>
      </c>
      <c r="F124" s="9">
        <f>Historicals!F122</f>
        <v>237</v>
      </c>
      <c r="G124" s="9">
        <f>Historicals!G122</f>
        <v>214</v>
      </c>
      <c r="H124" s="9">
        <f>Historicals!H122</f>
        <v>190</v>
      </c>
      <c r="I124" s="9">
        <f>Historicals!I122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3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3">
      <c r="A126" s="43" t="s">
        <v>136</v>
      </c>
      <c r="B126" s="45">
        <f>Historicals!B194</f>
        <v>0</v>
      </c>
      <c r="C126" s="45">
        <f>Historicals!C194</f>
        <v>0</v>
      </c>
      <c r="D126" s="45">
        <f>Historicals!D194</f>
        <v>-0.01</v>
      </c>
      <c r="E126" s="45">
        <f>Historicals!E194</f>
        <v>-0.08</v>
      </c>
      <c r="F126" s="45">
        <f>Historicals!F194</f>
        <v>0.08</v>
      </c>
      <c r="G126" s="45">
        <f>Historicals!G194</f>
        <v>-0.04</v>
      </c>
      <c r="H126" s="45">
        <f>Historicals!H194</f>
        <v>-0.09</v>
      </c>
      <c r="I126" s="45">
        <f>Historicals!I194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3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3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3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3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3">
      <c r="A131" s="9" t="s">
        <v>131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3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3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3">
      <c r="A134" s="44" t="s">
        <v>139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3">
      <c r="A135" s="9" t="s">
        <v>133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3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3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3">
      <c r="A138" s="9" t="s">
        <v>134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3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3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3">
      <c r="A141" s="9" t="s">
        <v>140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3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3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3">
      <c r="A144" s="42" t="str">
        <f>Historicals!A125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3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3">
      <c r="A147" s="49" t="s">
        <v>112</v>
      </c>
      <c r="B147" s="9">
        <f>Historicals!B126</f>
        <v>0</v>
      </c>
      <c r="C147" s="9">
        <f>Historicals!C126</f>
        <v>0</v>
      </c>
      <c r="D147" s="9">
        <f>Historicals!D126</f>
        <v>0</v>
      </c>
      <c r="E147" s="9">
        <f>Historicals!E126</f>
        <v>1611</v>
      </c>
      <c r="F147" s="9">
        <f>Historicals!F126</f>
        <v>1658</v>
      </c>
      <c r="G147" s="9">
        <f>Historicals!G126</f>
        <v>1642</v>
      </c>
      <c r="H147" s="9">
        <f>Historicals!H126</f>
        <v>1986</v>
      </c>
      <c r="I147" s="9">
        <f>Historicals!I126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3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3">
      <c r="A149" s="43" t="s">
        <v>136</v>
      </c>
      <c r="B149" s="45">
        <f>Historicals!B223</f>
        <v>0</v>
      </c>
      <c r="C149" s="45">
        <f>Historicals!C223</f>
        <v>0</v>
      </c>
      <c r="D149" s="45">
        <f>Historicals!D223</f>
        <v>0</v>
      </c>
      <c r="E149" s="45">
        <f>Historicals!E223</f>
        <v>0</v>
      </c>
      <c r="F149" s="45">
        <f>Historicals!F223</f>
        <v>0</v>
      </c>
      <c r="G149" s="45">
        <f>Historicals!G223</f>
        <v>0</v>
      </c>
      <c r="H149" s="45">
        <f>Historicals!H223</f>
        <v>0</v>
      </c>
      <c r="I149" s="45">
        <f>Historicals!I223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3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3">
      <c r="A151" s="49" t="s">
        <v>113</v>
      </c>
      <c r="B151" s="9">
        <f>Historicals!B127</f>
        <v>0</v>
      </c>
      <c r="C151" s="9">
        <f>Historicals!C127</f>
        <v>0</v>
      </c>
      <c r="D151" s="9">
        <f>Historicals!D127</f>
        <v>0</v>
      </c>
      <c r="E151" s="9">
        <f>Historicals!E127</f>
        <v>144</v>
      </c>
      <c r="F151" s="9">
        <f>Historicals!F127</f>
        <v>118</v>
      </c>
      <c r="G151" s="9">
        <f>Historicals!G127</f>
        <v>89</v>
      </c>
      <c r="H151" s="9">
        <f>Historicals!H127</f>
        <v>104</v>
      </c>
      <c r="I151" s="9">
        <f>Historicals!I127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3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3">
      <c r="A153" s="43" t="s">
        <v>136</v>
      </c>
      <c r="B153" s="45">
        <f>Historicals!B224</f>
        <v>0</v>
      </c>
      <c r="C153" s="45">
        <f>Historicals!C224</f>
        <v>0</v>
      </c>
      <c r="D153" s="45">
        <f>Historicals!D224</f>
        <v>0</v>
      </c>
      <c r="E153" s="45">
        <f>Historicals!E224</f>
        <v>0</v>
      </c>
      <c r="F153" s="45">
        <f>Historicals!F224</f>
        <v>0</v>
      </c>
      <c r="G153" s="45">
        <f>Historicals!G224</f>
        <v>0</v>
      </c>
      <c r="H153" s="45">
        <f>Historicals!H224</f>
        <v>0</v>
      </c>
      <c r="I153" s="45">
        <f>Historicals!I224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3">
      <c r="A154" s="43" t="s">
        <v>137</v>
      </c>
      <c r="B154" s="45" t="str">
        <f>+IFERROR(B152-B153,"nm")</f>
        <v>nm</v>
      </c>
      <c r="C154" s="45" t="str">
        <f t="shared" ref="C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3">
      <c r="A155" s="49" t="s">
        <v>114</v>
      </c>
      <c r="B155" s="9">
        <f>Historicals!B128</f>
        <v>0</v>
      </c>
      <c r="C155" s="9">
        <f>Historicals!C128</f>
        <v>0</v>
      </c>
      <c r="D155" s="9">
        <f>Historicals!D128</f>
        <v>0</v>
      </c>
      <c r="E155" s="9">
        <f>Historicals!E128</f>
        <v>28</v>
      </c>
      <c r="F155" s="9">
        <f>Historicals!F128</f>
        <v>24</v>
      </c>
      <c r="G155" s="9">
        <f>Historicals!G128</f>
        <v>25</v>
      </c>
      <c r="H155" s="9">
        <f>Historicals!H128</f>
        <v>29</v>
      </c>
      <c r="I155" s="9">
        <f>Historicals!I128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3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3">
      <c r="A157" s="43" t="s">
        <v>136</v>
      </c>
      <c r="B157" s="45">
        <f>Historicals!B225</f>
        <v>0</v>
      </c>
      <c r="C157" s="45">
        <f>Historicals!C225</f>
        <v>0</v>
      </c>
      <c r="D157" s="45">
        <f>Historicals!D225</f>
        <v>0</v>
      </c>
      <c r="E157" s="45">
        <f>Historicals!E225</f>
        <v>0</v>
      </c>
      <c r="F157" s="45">
        <f>Historicals!F225</f>
        <v>0</v>
      </c>
      <c r="G157" s="45">
        <f>Historicals!G225</f>
        <v>0</v>
      </c>
      <c r="H157" s="45">
        <f>Historicals!H225</f>
        <v>0</v>
      </c>
      <c r="I157" s="45">
        <f>Historicals!I225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3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3">
      <c r="A159" s="49" t="s">
        <v>144</v>
      </c>
      <c r="B159" s="9">
        <f>Historicals!B129</f>
        <v>0</v>
      </c>
      <c r="C159" s="9">
        <f>Historicals!C129</f>
        <v>0</v>
      </c>
      <c r="D159" s="9">
        <f>Historicals!D129</f>
        <v>0</v>
      </c>
      <c r="E159" s="9">
        <f>Historicals!E129</f>
        <v>103</v>
      </c>
      <c r="F159" s="9">
        <f>Historicals!F129</f>
        <v>106</v>
      </c>
      <c r="G159" s="9">
        <f>Historicals!G129</f>
        <v>90</v>
      </c>
      <c r="H159" s="9">
        <f>Historicals!H129</f>
        <v>86</v>
      </c>
      <c r="I159" s="9">
        <f>Historicals!I129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3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3">
      <c r="A161" s="43" t="s">
        <v>136</v>
      </c>
      <c r="B161" s="45">
        <f>Historicals!B229</f>
        <v>0</v>
      </c>
      <c r="C161" s="45">
        <f>Historicals!C229</f>
        <v>0</v>
      </c>
      <c r="D161" s="45">
        <f>Historicals!D229</f>
        <v>0</v>
      </c>
      <c r="E161" s="45">
        <f>Historicals!E229</f>
        <v>0</v>
      </c>
      <c r="F161" s="45">
        <f>Historicals!F229</f>
        <v>0</v>
      </c>
      <c r="G161" s="45">
        <f>Historicals!G229</f>
        <v>0</v>
      </c>
      <c r="H161" s="45">
        <f>Historicals!H229</f>
        <v>0</v>
      </c>
      <c r="I161" s="45">
        <f>Historicals!I229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3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3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3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3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3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3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3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3">
      <c r="A169" s="44" t="s">
        <v>139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3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3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3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3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333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3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3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3">
      <c r="A176" s="9" t="s">
        <v>140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3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3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3">
      <c r="A179" s="42" t="str">
        <f>Historicals!A160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3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3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3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3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3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3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3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3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3">
      <c r="A188" s="44" t="s">
        <v>139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3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3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3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3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3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3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3">
      <c r="A195" s="9" t="s">
        <v>140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3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3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3">
      <c r="A198" s="42" t="str">
        <f>Historicals!A130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3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3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3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3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3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3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3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3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3">
      <c r="A207" s="44" t="s">
        <v>139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3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3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3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3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768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3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3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3">
      <c r="A214" s="9" t="s">
        <v>140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3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3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P78"/>
  <sheetViews>
    <sheetView tabSelected="1" topLeftCell="A36" zoomScale="93" zoomScaleNormal="93" workbookViewId="0">
      <selection activeCell="J48" sqref="J48"/>
    </sheetView>
  </sheetViews>
  <sheetFormatPr defaultRowHeight="14.4" x14ac:dyDescent="0.3"/>
  <cols>
    <col min="1" max="1" width="48.6640625" customWidth="1"/>
    <col min="2" max="15" width="11.6640625" customWidth="1"/>
    <col min="16" max="16" width="39.88671875" customWidth="1"/>
  </cols>
  <sheetData>
    <row r="1" spans="1:16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/>
      <c r="K1" s="38">
        <f>+I1+1</f>
        <v>2023</v>
      </c>
      <c r="L1" s="38">
        <f t="shared" ref="L1:O1" si="1">+K1+1</f>
        <v>2024</v>
      </c>
      <c r="M1" s="38">
        <f t="shared" si="1"/>
        <v>2025</v>
      </c>
      <c r="N1" s="38">
        <f t="shared" si="1"/>
        <v>2026</v>
      </c>
      <c r="O1" s="38">
        <f t="shared" si="1"/>
        <v>2027</v>
      </c>
    </row>
    <row r="2" spans="1:16" x14ac:dyDescent="0.3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16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>
        <f>'Segmental forecast'!J3</f>
        <v>46710</v>
      </c>
      <c r="L3" s="9">
        <f>'Segmental forecast'!K3</f>
        <v>46710</v>
      </c>
      <c r="M3" s="9">
        <f>'Segmental forecast'!L3</f>
        <v>46710</v>
      </c>
      <c r="N3" s="9">
        <f>'Segmental forecast'!M3</f>
        <v>46710</v>
      </c>
      <c r="O3" s="9">
        <f>'Segmental forecast'!N3</f>
        <v>46710</v>
      </c>
      <c r="P3" t="s">
        <v>146</v>
      </c>
    </row>
    <row r="4" spans="1:16" x14ac:dyDescent="0.3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/>
      <c r="K4" s="52">
        <f>'Segmental forecast'!J4</f>
        <v>0</v>
      </c>
      <c r="L4" s="52">
        <f>'Segmental forecast'!K4</f>
        <v>0</v>
      </c>
      <c r="M4" s="52">
        <f>'Segmental forecast'!L4</f>
        <v>0</v>
      </c>
      <c r="N4" s="52">
        <f>'Segmental forecast'!M4</f>
        <v>0</v>
      </c>
      <c r="O4" s="52">
        <f>'Segmental forecast'!N4</f>
        <v>0</v>
      </c>
    </row>
    <row r="5" spans="1:16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/>
      <c r="K6" s="54">
        <f>'Segmental forecast'!J8</f>
        <v>717</v>
      </c>
      <c r="L6" s="54">
        <f>'Segmental forecast'!K8</f>
        <v>717</v>
      </c>
      <c r="M6" s="54">
        <f>'Segmental forecast'!L8</f>
        <v>717</v>
      </c>
      <c r="N6" s="54">
        <f>'Segmental forecast'!M8</f>
        <v>717</v>
      </c>
      <c r="O6" s="54">
        <f>'Segmental forecast'!N8</f>
        <v>717</v>
      </c>
    </row>
    <row r="7" spans="1:16" x14ac:dyDescent="0.3">
      <c r="A7" s="4" t="s">
        <v>133</v>
      </c>
      <c r="B7" s="5">
        <f>+B5-B6</f>
        <v>4233</v>
      </c>
      <c r="C7" s="5">
        <f t="shared" ref="C7:O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</row>
    <row r="8" spans="1:16" x14ac:dyDescent="0.3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/>
      <c r="K8" s="52">
        <f>'Segmental forecast'!J12</f>
        <v>0</v>
      </c>
      <c r="L8" s="52">
        <f>'Segmental forecast'!K12</f>
        <v>0</v>
      </c>
      <c r="M8" s="52">
        <f>'Segmental forecast'!L12</f>
        <v>0</v>
      </c>
      <c r="N8" s="52">
        <f>'Segmental forecast'!M12</f>
        <v>0</v>
      </c>
      <c r="O8" s="52">
        <f>'Segmental forecast'!N12</f>
        <v>0</v>
      </c>
    </row>
    <row r="9" spans="1:16" x14ac:dyDescent="0.3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/>
      <c r="K9" s="52">
        <f>'Segmental forecast'!J13</f>
        <v>0.14677799186469706</v>
      </c>
      <c r="L9" s="52">
        <f>'Segmental forecast'!K13</f>
        <v>0.14677799186469706</v>
      </c>
      <c r="M9" s="52">
        <f>'Segmental forecast'!L13</f>
        <v>0.14677799186469706</v>
      </c>
      <c r="N9" s="52">
        <f>'Segmental forecast'!M13</f>
        <v>0.14677799186469706</v>
      </c>
      <c r="O9" s="52">
        <f>'Segmental forecast'!N13</f>
        <v>0.14677799186469706</v>
      </c>
    </row>
    <row r="10" spans="1:16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>
        <f>I10*(1+K8)</f>
        <v>205</v>
      </c>
      <c r="L10" s="3">
        <f t="shared" ref="L10:O10" si="3">K10*(1+L8)</f>
        <v>205</v>
      </c>
      <c r="M10" s="3">
        <f t="shared" si="3"/>
        <v>205</v>
      </c>
      <c r="N10" s="3">
        <f t="shared" si="3"/>
        <v>205</v>
      </c>
      <c r="O10" s="3">
        <f t="shared" si="3"/>
        <v>205</v>
      </c>
    </row>
    <row r="11" spans="1:16" x14ac:dyDescent="0.3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/>
      <c r="K11" s="5">
        <f t="shared" ref="K11" si="5">+K7-K10</f>
        <v>6651</v>
      </c>
      <c r="L11" s="5">
        <f t="shared" ref="L11" si="6">+L7-L10</f>
        <v>6651</v>
      </c>
      <c r="M11" s="5">
        <f t="shared" ref="M11" si="7">+M7-M10</f>
        <v>6651</v>
      </c>
      <c r="N11" s="5">
        <f t="shared" ref="N11" si="8">+N7-N10</f>
        <v>6651</v>
      </c>
      <c r="O11" s="5">
        <f t="shared" ref="O11" si="9">+O7-O10</f>
        <v>6651</v>
      </c>
    </row>
    <row r="12" spans="1:16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>
        <f>K11*I13</f>
        <v>605</v>
      </c>
      <c r="L12" s="3">
        <f t="shared" ref="L12:O12" si="10">L11*K13</f>
        <v>605</v>
      </c>
      <c r="M12" s="3">
        <f t="shared" si="10"/>
        <v>605</v>
      </c>
      <c r="N12" s="3">
        <f t="shared" si="10"/>
        <v>605</v>
      </c>
      <c r="O12" s="3">
        <f t="shared" si="10"/>
        <v>605</v>
      </c>
    </row>
    <row r="13" spans="1:16" x14ac:dyDescent="0.3">
      <c r="A13" s="55" t="s">
        <v>148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/>
      <c r="K13" s="56">
        <f t="shared" ref="K13" si="12">IFERROR(K12/K11,"nm")</f>
        <v>9.0963764847391368E-2</v>
      </c>
      <c r="L13" s="56">
        <f t="shared" ref="L13" si="13">IFERROR(L12/L11,"nm")</f>
        <v>9.0963764847391368E-2</v>
      </c>
      <c r="M13" s="56">
        <f t="shared" ref="M13" si="14">IFERROR(M12/M11,"nm")</f>
        <v>9.0963764847391368E-2</v>
      </c>
      <c r="N13" s="56">
        <f t="shared" ref="N13" si="15">IFERROR(N12/N11,"nm")</f>
        <v>9.0963764847391368E-2</v>
      </c>
      <c r="O13" s="56">
        <f t="shared" ref="O13" si="16">IFERROR(O12/O11,"nm")</f>
        <v>9.0963764847391368E-2</v>
      </c>
    </row>
    <row r="14" spans="1:16" ht="15" thickBot="1" x14ac:dyDescent="0.35">
      <c r="A14" s="6" t="s">
        <v>149</v>
      </c>
      <c r="B14" s="7">
        <f>+B11-B12</f>
        <v>3273</v>
      </c>
      <c r="C14" s="7">
        <f t="shared" ref="C14:O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/>
      <c r="K14" s="7">
        <f t="shared" si="17"/>
        <v>6046</v>
      </c>
      <c r="L14" s="7">
        <f t="shared" si="17"/>
        <v>6046</v>
      </c>
      <c r="M14" s="7">
        <f t="shared" si="17"/>
        <v>6046</v>
      </c>
      <c r="N14" s="7">
        <f t="shared" si="17"/>
        <v>6046</v>
      </c>
      <c r="O14" s="7">
        <f t="shared" si="17"/>
        <v>6046</v>
      </c>
    </row>
    <row r="15" spans="1:16" ht="15" thickTop="1" x14ac:dyDescent="0.3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  <c r="P15" t="s">
        <v>151</v>
      </c>
    </row>
    <row r="16" spans="1:16" x14ac:dyDescent="0.3">
      <c r="A16" t="s">
        <v>152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  <c r="O16" s="58"/>
    </row>
    <row r="17" spans="1:16" x14ac:dyDescent="0.3">
      <c r="A17" t="s">
        <v>153</v>
      </c>
      <c r="B17" s="58">
        <f>-B61/'Three Statements'!B15</f>
        <v>0.508254183627318</v>
      </c>
      <c r="C17" s="58">
        <f>-C61/'Three Statements'!C15</f>
        <v>0.58651362984218081</v>
      </c>
      <c r="D17" s="58">
        <f>-D61/'Three Statements'!D15</f>
        <v>0.66962174940898345</v>
      </c>
      <c r="E17" s="58">
        <f>-E61/'Three Statements'!E15</f>
        <v>0.74920137423904531</v>
      </c>
      <c r="F17" s="58">
        <f>-F61/'Three Statements'!F15</f>
        <v>0.82303509639149774</v>
      </c>
      <c r="G17" s="58">
        <f>-G61/'Three Statements'!G15</f>
        <v>0.91211759532633951</v>
      </c>
      <c r="H17" s="58">
        <f>-H61/'Three Statements'!H15</f>
        <v>1.0177705977382876</v>
      </c>
      <c r="I17" s="58">
        <f>-I61/'Three Statements'!I15</f>
        <v>1.1404271169605165</v>
      </c>
      <c r="J17" s="58"/>
      <c r="K17" s="58"/>
      <c r="L17" s="58"/>
      <c r="M17" s="58"/>
      <c r="N17" s="58"/>
      <c r="O17" s="58"/>
    </row>
    <row r="18" spans="1:16" x14ac:dyDescent="0.3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s="57"/>
      <c r="P18" t="s">
        <v>154</v>
      </c>
    </row>
    <row r="19" spans="1:16" x14ac:dyDescent="0.3">
      <c r="A19" s="55" t="s">
        <v>155</v>
      </c>
      <c r="B19" s="56">
        <f>Historicals!B103/'Three Statements'!B14</f>
        <v>7.3327222731439046E-2</v>
      </c>
      <c r="C19" s="56">
        <f>Historicals!C103/'Three Statements'!C14</f>
        <v>7.2074468085106383E-2</v>
      </c>
      <c r="D19" s="56">
        <f>Historicals!D103/'Three Statements'!D14</f>
        <v>7.0754716981132074E-2</v>
      </c>
      <c r="E19" s="56">
        <f>Historicals!E103/'Three Statements'!E14</f>
        <v>0.16554578375581996</v>
      </c>
      <c r="F19" s="56">
        <f>Historicals!F103/'Three Statements'!F14</f>
        <v>8.6125589476296852E-2</v>
      </c>
      <c r="G19" s="56">
        <f>Historicals!G103/'Three Statements'!G14</f>
        <v>0.15163450177235133</v>
      </c>
      <c r="H19" s="56">
        <f>Historicals!H103/'Three Statements'!H14</f>
        <v>7.6479832372970138E-2</v>
      </c>
      <c r="I19" s="56">
        <f>Historicals!I103/'Three Statements'!I14</f>
        <v>7.9391333112801846E-2</v>
      </c>
      <c r="J19" s="56"/>
      <c r="K19" s="56"/>
      <c r="L19" s="56"/>
      <c r="M19" s="56"/>
      <c r="N19" s="56"/>
      <c r="O19" s="56"/>
      <c r="P19" t="s">
        <v>154</v>
      </c>
    </row>
    <row r="20" spans="1:16" x14ac:dyDescent="0.3">
      <c r="A20" s="59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</row>
    <row r="21" spans="1:16" x14ac:dyDescent="0.3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6" x14ac:dyDescent="0.3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6" x14ac:dyDescent="0.3">
      <c r="A23" t="s">
        <v>159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4"/>
      <c r="K23" s="64" t="s">
        <v>198</v>
      </c>
      <c r="L23" s="3"/>
      <c r="M23" s="3"/>
      <c r="N23" s="3"/>
      <c r="O23" s="3"/>
    </row>
    <row r="24" spans="1:16" x14ac:dyDescent="0.3">
      <c r="A24" s="55" t="s">
        <v>160</v>
      </c>
      <c r="B24" s="56">
        <f>IFERROR(B23/B3,"nm")</f>
        <v>0.18182412339466031</v>
      </c>
      <c r="C24" s="56">
        <f t="shared" ref="C24:I24" si="20">IFERROR(C23/C3,"nm")</f>
        <v>0.1818631084754139</v>
      </c>
      <c r="D24" s="56">
        <f t="shared" si="20"/>
        <v>0.19458515283842795</v>
      </c>
      <c r="E24" s="56">
        <f t="shared" si="20"/>
        <v>0.17803665137236585</v>
      </c>
      <c r="F24" s="56">
        <f t="shared" si="20"/>
        <v>0.18615947030702765</v>
      </c>
      <c r="G24" s="56">
        <f t="shared" si="20"/>
        <v>0.21035745795791783</v>
      </c>
      <c r="H24" s="56">
        <f t="shared" si="20"/>
        <v>0.19042166240064665</v>
      </c>
      <c r="I24" s="56">
        <f t="shared" si="20"/>
        <v>0.20828516377649325</v>
      </c>
      <c r="J24" s="57"/>
      <c r="K24" s="57"/>
      <c r="L24" s="57"/>
      <c r="M24" s="57"/>
      <c r="N24" s="57"/>
      <c r="O24" s="57"/>
    </row>
    <row r="25" spans="1:16" x14ac:dyDescent="0.3">
      <c r="A25" t="s">
        <v>161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t="s">
        <v>199</v>
      </c>
      <c r="L25" s="3"/>
      <c r="M25" s="3"/>
      <c r="N25" s="3"/>
      <c r="O25" s="3"/>
    </row>
    <row r="26" spans="1:16" x14ac:dyDescent="0.3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6" x14ac:dyDescent="0.3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6" x14ac:dyDescent="0.3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6" x14ac:dyDescent="0.3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6" x14ac:dyDescent="0.3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6" ht="15" thickBot="1" x14ac:dyDescent="0.35">
      <c r="A31" s="6" t="s">
        <v>165</v>
      </c>
      <c r="B31" s="7">
        <f>B21+B22+B23+B25+B27+B26+B28+B29+B30</f>
        <v>19466</v>
      </c>
      <c r="C31" s="7">
        <f t="shared" ref="C31:I31" si="21">C21+C22+C23+C25+C27+C26+C28+C29+C30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/>
      <c r="K31" s="7"/>
      <c r="L31" s="7"/>
      <c r="M31" s="7"/>
      <c r="N31" s="7"/>
      <c r="O31" s="7"/>
    </row>
    <row r="32" spans="1:16" ht="15" thickTop="1" x14ac:dyDescent="0.3">
      <c r="A32" s="1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3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K35" t="s">
        <v>200</v>
      </c>
      <c r="L35" s="3"/>
      <c r="M35" s="3"/>
      <c r="N35" s="3"/>
      <c r="O35" s="3"/>
    </row>
    <row r="36" spans="1:15" x14ac:dyDescent="0.3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3"/>
    </row>
    <row r="38" spans="1:15" x14ac:dyDescent="0.3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3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3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 t="s">
        <v>201</v>
      </c>
      <c r="L42" s="3"/>
      <c r="M42" s="3"/>
      <c r="N42" s="3"/>
      <c r="O42" s="3"/>
    </row>
    <row r="43" spans="1:15" ht="15" thickBot="1" x14ac:dyDescent="0.35">
      <c r="A43" s="6" t="s">
        <v>173</v>
      </c>
      <c r="B43" s="7">
        <f t="shared" ref="B43:I43" si="22">SUM(B32:B42)</f>
        <v>19466</v>
      </c>
      <c r="C43" s="7">
        <f t="shared" si="22"/>
        <v>19205</v>
      </c>
      <c r="D43" s="7">
        <f t="shared" si="22"/>
        <v>21211</v>
      </c>
      <c r="E43" s="7">
        <f t="shared" si="22"/>
        <v>20257</v>
      </c>
      <c r="F43" s="7">
        <f t="shared" si="22"/>
        <v>21105</v>
      </c>
      <c r="G43" s="7">
        <f t="shared" si="22"/>
        <v>29094</v>
      </c>
      <c r="H43" s="7">
        <f t="shared" si="22"/>
        <v>34904</v>
      </c>
      <c r="I43" s="7">
        <f t="shared" si="22"/>
        <v>36963</v>
      </c>
      <c r="J43" s="7"/>
      <c r="K43" s="7"/>
      <c r="L43" s="7"/>
      <c r="M43" s="7"/>
      <c r="N43" s="7"/>
      <c r="O43" s="7"/>
    </row>
    <row r="44" spans="1:15" ht="15" thickTop="1" x14ac:dyDescent="0.3">
      <c r="A44" s="61" t="s">
        <v>174</v>
      </c>
      <c r="B44" s="61">
        <f t="shared" ref="B44:I44" si="23">B31-B43</f>
        <v>0</v>
      </c>
      <c r="C44" s="61">
        <f t="shared" si="23"/>
        <v>0</v>
      </c>
      <c r="D44" s="61">
        <f t="shared" si="23"/>
        <v>0</v>
      </c>
      <c r="E44" s="61">
        <f t="shared" si="23"/>
        <v>0</v>
      </c>
      <c r="F44" s="61">
        <f t="shared" si="23"/>
        <v>0</v>
      </c>
      <c r="G44" s="61">
        <f t="shared" si="23"/>
        <v>0</v>
      </c>
      <c r="H44" s="61">
        <f t="shared" si="23"/>
        <v>0</v>
      </c>
      <c r="I44" s="61">
        <f t="shared" si="23"/>
        <v>0</v>
      </c>
      <c r="J44" s="61"/>
      <c r="K44" s="61"/>
      <c r="L44" s="61"/>
      <c r="M44" s="61"/>
      <c r="N44" s="61"/>
      <c r="O44" s="61"/>
    </row>
    <row r="45" spans="1:15" x14ac:dyDescent="0.3">
      <c r="A45" s="59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38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K46" t="s">
        <v>204</v>
      </c>
      <c r="L46" s="9"/>
      <c r="M46" s="9"/>
      <c r="N46" s="9"/>
      <c r="O46" s="9"/>
    </row>
    <row r="47" spans="1:15" x14ac:dyDescent="0.3">
      <c r="A47" t="s">
        <v>131</v>
      </c>
      <c r="B47" s="62">
        <f>'Segmental forecast'!B8</f>
        <v>606</v>
      </c>
      <c r="C47" s="62">
        <f>'Segmental forecast'!C8</f>
        <v>649</v>
      </c>
      <c r="D47" s="62">
        <f>'Segmental forecast'!D8</f>
        <v>706</v>
      </c>
      <c r="E47" s="62">
        <f>'Segmental forecast'!E8</f>
        <v>747</v>
      </c>
      <c r="F47" s="62">
        <f>'Segmental forecast'!F8</f>
        <v>705</v>
      </c>
      <c r="G47" s="62">
        <f>'Segmental forecast'!G8</f>
        <v>721</v>
      </c>
      <c r="H47" s="62">
        <f>'Segmental forecast'!H8</f>
        <v>744</v>
      </c>
      <c r="I47" s="62">
        <f>'Segmental forecast'!I8</f>
        <v>717</v>
      </c>
      <c r="K47" t="s">
        <v>204</v>
      </c>
      <c r="L47" s="62"/>
      <c r="M47" s="62"/>
      <c r="N47" s="62"/>
      <c r="O47" s="62"/>
    </row>
    <row r="48" spans="1:15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K48" t="s">
        <v>205</v>
      </c>
      <c r="L48" s="3"/>
      <c r="M48" s="3"/>
      <c r="N48" s="3"/>
      <c r="O48" s="3"/>
    </row>
    <row r="49" spans="1:15" x14ac:dyDescent="0.3">
      <c r="A49" s="1" t="s">
        <v>177</v>
      </c>
      <c r="B49" s="9">
        <f>(B46+B47)-B48</f>
        <v>3577</v>
      </c>
      <c r="C49" s="9">
        <f t="shared" ref="C49:I49" si="24">(C46+C47)-C48</f>
        <v>4543</v>
      </c>
      <c r="D49" s="9">
        <f t="shared" si="24"/>
        <v>4948</v>
      </c>
      <c r="E49" s="9">
        <f t="shared" si="24"/>
        <v>4597</v>
      </c>
      <c r="F49" s="9">
        <f t="shared" si="24"/>
        <v>4798</v>
      </c>
      <c r="G49" s="9">
        <f t="shared" si="24"/>
        <v>2669</v>
      </c>
      <c r="H49" s="9">
        <f t="shared" si="24"/>
        <v>6490</v>
      </c>
      <c r="I49" s="9">
        <f t="shared" si="24"/>
        <v>6342</v>
      </c>
      <c r="L49" s="9"/>
      <c r="M49" s="9"/>
      <c r="N49" s="9"/>
      <c r="O49" s="9"/>
    </row>
    <row r="50" spans="1:15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K50" t="s">
        <v>205</v>
      </c>
      <c r="L50" s="3"/>
      <c r="M50" s="3"/>
      <c r="N50" s="3"/>
      <c r="O50" s="3"/>
    </row>
    <row r="51" spans="1:15" x14ac:dyDescent="0.3">
      <c r="A51" t="s">
        <v>179</v>
      </c>
      <c r="B51" s="3">
        <f>-(B23-B78)</f>
        <v>-113</v>
      </c>
      <c r="C51" s="3">
        <f>-(C23-B23)</f>
        <v>-324</v>
      </c>
      <c r="D51" s="3">
        <f t="shared" ref="D51:I51" si="25">-(D23-C23)</f>
        <v>-796</v>
      </c>
      <c r="E51" s="3">
        <f t="shared" si="25"/>
        <v>204</v>
      </c>
      <c r="F51" s="3">
        <f t="shared" si="25"/>
        <v>-802</v>
      </c>
      <c r="G51" s="3">
        <f t="shared" si="25"/>
        <v>-586</v>
      </c>
      <c r="H51" s="3">
        <f t="shared" si="25"/>
        <v>-613</v>
      </c>
      <c r="I51" s="3">
        <f t="shared" si="25"/>
        <v>-1248</v>
      </c>
      <c r="K51" t="s">
        <v>206</v>
      </c>
      <c r="L51" s="3"/>
      <c r="M51" s="3"/>
      <c r="N51" s="3"/>
      <c r="O51" s="3"/>
    </row>
    <row r="52" spans="1:15" x14ac:dyDescent="0.3">
      <c r="A52" t="s">
        <v>134</v>
      </c>
      <c r="B52" s="3">
        <f>-(Historicals!B81+Historicals!B102)</f>
        <v>757</v>
      </c>
      <c r="C52" s="3">
        <f>-(Historicals!C81+Historicals!C102)</f>
        <v>891</v>
      </c>
      <c r="D52" s="3">
        <f>-(Historicals!D81+Historicals!D102)</f>
        <v>839</v>
      </c>
      <c r="E52" s="3">
        <f>-(Historicals!E81+Historicals!E102)</f>
        <v>734</v>
      </c>
      <c r="F52" s="3">
        <f>-(Historicals!F81+Historicals!F102)</f>
        <v>959</v>
      </c>
      <c r="G52" s="3">
        <f>-(Historicals!G81+Historicals!G102)</f>
        <v>965</v>
      </c>
      <c r="H52" s="3">
        <f>-(Historicals!H81+Historicals!H102)</f>
        <v>516</v>
      </c>
      <c r="I52" s="3">
        <f>-(Historicals!I81+Historicals!I102)</f>
        <v>598</v>
      </c>
      <c r="J52" t="s">
        <v>215</v>
      </c>
      <c r="K52" t="s">
        <v>207</v>
      </c>
      <c r="L52" s="3"/>
      <c r="M52" s="3"/>
      <c r="N52" s="3"/>
      <c r="O52" s="3"/>
    </row>
    <row r="53" spans="1:15" x14ac:dyDescent="0.3">
      <c r="A53" s="1" t="s">
        <v>180</v>
      </c>
      <c r="B53" s="9">
        <f>B49+B50+B51-B52</f>
        <v>2760</v>
      </c>
      <c r="C53" s="9">
        <f t="shared" ref="C53:I53" si="26">C49+C50+C51-C52</f>
        <v>3398</v>
      </c>
      <c r="D53" s="9">
        <f t="shared" si="26"/>
        <v>3411</v>
      </c>
      <c r="E53" s="9">
        <f t="shared" si="26"/>
        <v>4192</v>
      </c>
      <c r="F53" s="9">
        <f t="shared" si="26"/>
        <v>3190</v>
      </c>
      <c r="G53" s="9">
        <f t="shared" si="26"/>
        <v>1258</v>
      </c>
      <c r="H53" s="9">
        <f t="shared" si="26"/>
        <v>5654</v>
      </c>
      <c r="I53" s="9">
        <f t="shared" si="26"/>
        <v>4786</v>
      </c>
      <c r="J53" s="9"/>
      <c r="K53" s="9"/>
      <c r="L53" s="9"/>
      <c r="M53" s="9"/>
      <c r="N53" s="9"/>
      <c r="O53" s="9"/>
    </row>
    <row r="54" spans="1:15" x14ac:dyDescent="0.3">
      <c r="A54" t="s">
        <v>181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/>
      <c r="K54" s="3"/>
      <c r="L54" s="3"/>
      <c r="M54" s="3"/>
      <c r="N54" s="3"/>
      <c r="O54" s="3"/>
    </row>
    <row r="55" spans="1:15" x14ac:dyDescent="0.3">
      <c r="A55" s="27" t="s">
        <v>182</v>
      </c>
      <c r="B55" s="26">
        <f>B53+B54</f>
        <v>3418</v>
      </c>
      <c r="C55" s="26">
        <f t="shared" ref="C55:I55" si="27">C53+C54</f>
        <v>3745</v>
      </c>
      <c r="D55" s="26">
        <f t="shared" si="27"/>
        <v>3519</v>
      </c>
      <c r="E55" s="26">
        <f t="shared" si="27"/>
        <v>4338</v>
      </c>
      <c r="F55" s="26">
        <f t="shared" si="27"/>
        <v>3763</v>
      </c>
      <c r="G55" s="26">
        <f t="shared" si="27"/>
        <v>2108</v>
      </c>
      <c r="H55" s="26">
        <f t="shared" si="27"/>
        <v>6180</v>
      </c>
      <c r="I55" s="26">
        <f t="shared" si="27"/>
        <v>5521</v>
      </c>
      <c r="J55" s="26" t="s">
        <v>214</v>
      </c>
      <c r="K55" s="26"/>
      <c r="L55" s="26"/>
      <c r="M55" s="26"/>
      <c r="N55" s="26"/>
      <c r="O55" s="26"/>
    </row>
    <row r="56" spans="1:15" x14ac:dyDescent="0.3">
      <c r="A56" t="s">
        <v>183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 t="s">
        <v>213</v>
      </c>
      <c r="K56" s="3"/>
      <c r="L56" s="3"/>
      <c r="M56" s="3"/>
      <c r="N56" s="3"/>
      <c r="O56" s="3"/>
    </row>
    <row r="57" spans="1:15" x14ac:dyDescent="0.3">
      <c r="A57" t="s">
        <v>184</v>
      </c>
      <c r="B57" s="3">
        <f>SUM(Historicals!B79,Historicals!B80,Historicals!B82)</f>
        <v>5871</v>
      </c>
      <c r="C57" s="3">
        <f>SUM(Historicals!C79,Historicals!C80,Historicals!C82)</f>
        <v>5316</v>
      </c>
      <c r="D57" s="3">
        <f>SUM(Historicals!D79,Historicals!D80,Historicals!D82)</f>
        <v>6012</v>
      </c>
      <c r="E57" s="3">
        <f>SUM(Historicals!E79,Historicals!E80,Historicals!E82)</f>
        <v>6084</v>
      </c>
      <c r="F57" s="3">
        <f>SUM(Historicals!F79,Historicals!F80,Historicals!F82)</f>
        <v>3792</v>
      </c>
      <c r="G57" s="3">
        <f>SUM(Historicals!G79,Historicals!G80,Historicals!G82)</f>
        <v>2484</v>
      </c>
      <c r="H57" s="3">
        <f>SUM(Historicals!H79,Historicals!H80,Historicals!H82)</f>
        <v>6856</v>
      </c>
      <c r="I57" s="3">
        <f>SUM(Historicals!I79,Historicals!I80,Historicals!I82)</f>
        <v>12147</v>
      </c>
      <c r="J57" s="3" t="s">
        <v>217</v>
      </c>
      <c r="K57" s="3"/>
      <c r="L57" s="3"/>
      <c r="M57" s="3"/>
      <c r="N57" s="3"/>
      <c r="O57" s="3"/>
    </row>
    <row r="58" spans="1:15" x14ac:dyDescent="0.3">
      <c r="A58" s="27" t="s">
        <v>185</v>
      </c>
      <c r="B58" s="26">
        <f>SUM(B56:B57)</f>
        <v>935</v>
      </c>
      <c r="C58" s="26">
        <f t="shared" ref="C58:I58" si="28">SUM(C56:C57)</f>
        <v>-51</v>
      </c>
      <c r="D58" s="26">
        <f t="shared" si="28"/>
        <v>84</v>
      </c>
      <c r="E58" s="26">
        <f t="shared" si="28"/>
        <v>1301</v>
      </c>
      <c r="F58" s="26">
        <f t="shared" si="28"/>
        <v>855</v>
      </c>
      <c r="G58" s="26">
        <f t="shared" si="28"/>
        <v>58</v>
      </c>
      <c r="H58" s="26">
        <f t="shared" si="28"/>
        <v>-3105</v>
      </c>
      <c r="I58" s="26">
        <f t="shared" si="28"/>
        <v>-766</v>
      </c>
      <c r="J58" t="s">
        <v>216</v>
      </c>
      <c r="K58" s="26"/>
      <c r="L58" s="26"/>
      <c r="M58" s="26"/>
      <c r="N58" s="26"/>
      <c r="O58" s="26"/>
    </row>
    <row r="59" spans="1:15" x14ac:dyDescent="0.3">
      <c r="A59" t="s">
        <v>186</v>
      </c>
      <c r="B59" s="3">
        <f>SUM(Historicals!B88:B89)</f>
        <v>-2020</v>
      </c>
      <c r="C59" s="3">
        <f>SUM(Historicals!C88:C89)</f>
        <v>-2731</v>
      </c>
      <c r="D59" s="3">
        <f>SUM(Historicals!D88:D89)</f>
        <v>-2734</v>
      </c>
      <c r="E59" s="3">
        <f>SUM(Historicals!E88:E89)</f>
        <v>-3521</v>
      </c>
      <c r="F59" s="3">
        <f>SUM(Historicals!F88:F89)</f>
        <v>-3586</v>
      </c>
      <c r="G59" s="3">
        <f>SUM(Historicals!G88:G89)</f>
        <v>-2182</v>
      </c>
      <c r="H59" s="3">
        <f>SUM(Historicals!H88:H89)</f>
        <v>564</v>
      </c>
      <c r="I59" s="3">
        <f>SUM(Historicals!I88:I89)</f>
        <v>-2863</v>
      </c>
      <c r="J59" s="3"/>
      <c r="K59" s="3"/>
      <c r="L59" s="3"/>
      <c r="M59" s="63"/>
      <c r="N59" s="3"/>
      <c r="O59" s="3"/>
    </row>
    <row r="60" spans="1:15" x14ac:dyDescent="0.3">
      <c r="A60" s="55" t="s">
        <v>128</v>
      </c>
      <c r="B60" s="56" t="str">
        <f>+IFERROR(B59/A59-1,"nm")</f>
        <v>nm</v>
      </c>
      <c r="C60" s="56">
        <f t="shared" ref="C60:I60" si="29">+IFERROR(C59/B59-1,"nm")</f>
        <v>0.35198019801980207</v>
      </c>
      <c r="D60" s="56">
        <f t="shared" si="29"/>
        <v>1.0984987184181616E-3</v>
      </c>
      <c r="E60" s="56">
        <f t="shared" si="29"/>
        <v>0.28785662033650339</v>
      </c>
      <c r="F60" s="56">
        <f t="shared" si="29"/>
        <v>1.8460664583924924E-2</v>
      </c>
      <c r="G60" s="56">
        <f t="shared" si="29"/>
        <v>-0.39152258784160621</v>
      </c>
      <c r="H60" s="56">
        <f t="shared" si="29"/>
        <v>-1.2584784601283228</v>
      </c>
      <c r="I60" s="56">
        <f t="shared" si="29"/>
        <v>-6.0762411347517729</v>
      </c>
      <c r="J60" s="56"/>
      <c r="K60" s="56"/>
      <c r="L60" s="56"/>
      <c r="M60" s="56"/>
      <c r="N60" s="57"/>
      <c r="O60" s="57"/>
    </row>
    <row r="61" spans="1:15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  <c r="O61" s="3"/>
    </row>
    <row r="62" spans="1:15" x14ac:dyDescent="0.3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J62" s="3"/>
      <c r="K62" s="3"/>
      <c r="L62" s="3"/>
      <c r="M62" s="3"/>
      <c r="N62" s="3"/>
      <c r="O62" s="3"/>
    </row>
    <row r="63" spans="1:15" x14ac:dyDescent="0.3">
      <c r="A63" t="s">
        <v>189</v>
      </c>
      <c r="B63" s="3">
        <f>Historicals!B86+Historicals!B87+Historicals!B91</f>
        <v>-82</v>
      </c>
      <c r="C63" s="3">
        <f>Historicals!C86+Historicals!C87+Historicals!C91</f>
        <v>-96</v>
      </c>
      <c r="D63" s="3">
        <f>Historicals!D86+Historicals!D87+Historicals!D91</f>
        <v>281</v>
      </c>
      <c r="E63" s="3">
        <f>Historicals!E86+Historicals!E87+Historicals!E91</f>
        <v>-65</v>
      </c>
      <c r="F63" s="3">
        <f>Historicals!F86+Historicals!F87+Historicals!F91</f>
        <v>-375</v>
      </c>
      <c r="G63" s="3">
        <f>Historicals!G86+Historicals!G87+Historicals!G91</f>
        <v>-9</v>
      </c>
      <c r="H63" s="3">
        <f>Historicals!H86+Historicals!H87+Historicals!H91</f>
        <v>-385</v>
      </c>
      <c r="I63" s="3">
        <f>Historicals!I86+Historicals!I87+Historicals!I91</f>
        <v>-136</v>
      </c>
      <c r="J63" s="3"/>
      <c r="K63" s="3"/>
      <c r="L63" s="3"/>
      <c r="M63" s="3"/>
      <c r="N63" s="3"/>
      <c r="O63" s="3"/>
    </row>
    <row r="64" spans="1:15" x14ac:dyDescent="0.3">
      <c r="A64" s="27" t="s">
        <v>190</v>
      </c>
      <c r="B64" s="26">
        <f>SUM(B59+B61+B62+B63)</f>
        <v>-3001</v>
      </c>
      <c r="C64" s="26">
        <f t="shared" ref="C64:I64" si="30">SUM(C59+C61+C62+C63)</f>
        <v>-2868</v>
      </c>
      <c r="D64" s="26">
        <f t="shared" si="30"/>
        <v>-2104</v>
      </c>
      <c r="E64" s="26">
        <f t="shared" si="30"/>
        <v>-4829</v>
      </c>
      <c r="F64" s="26">
        <f t="shared" si="30"/>
        <v>-5293</v>
      </c>
      <c r="G64" s="26">
        <f t="shared" si="30"/>
        <v>2491</v>
      </c>
      <c r="H64" s="26">
        <f t="shared" si="30"/>
        <v>-1459</v>
      </c>
      <c r="I64" s="26">
        <f t="shared" si="30"/>
        <v>-4836</v>
      </c>
      <c r="J64" s="26"/>
      <c r="K64" s="26"/>
      <c r="L64" s="26"/>
      <c r="M64" s="26"/>
      <c r="N64" s="26"/>
      <c r="O64" s="26"/>
    </row>
    <row r="65" spans="1:15" x14ac:dyDescent="0.3">
      <c r="A65" t="s">
        <v>191</v>
      </c>
      <c r="B65" s="3">
        <f>SUM(Historicals!B68,Historicals!B69,Historicals!B70,Historicals!B93)</f>
        <v>575</v>
      </c>
      <c r="C65" s="3">
        <f>SUM(Historicals!C68,Historicals!C69,Historicals!C70,Historicals!C93)</f>
        <v>242</v>
      </c>
      <c r="D65" s="3">
        <f>SUM(Historicals!D68,Historicals!D69,Historicals!D70,Historicals!D93)</f>
        <v>88</v>
      </c>
      <c r="E65" s="3">
        <f>SUM(Historicals!E68,Historicals!E69,Historicals!E70,Historicals!E93)</f>
        <v>191</v>
      </c>
      <c r="F65" s="3">
        <f>SUM(Historicals!F68,Historicals!F69,Historicals!F70,Historicals!F93)</f>
        <v>444</v>
      </c>
      <c r="G65" s="3">
        <f>SUM(Historicals!G68,Historicals!G69,Historicals!G70,Historicals!G93)</f>
        <v>784</v>
      </c>
      <c r="H65" s="3">
        <f>SUM(Historicals!H68,Historicals!H69,Historicals!H70,Historicals!H93)</f>
        <v>669</v>
      </c>
      <c r="I65" s="3">
        <f>SUM(Historicals!I68,Historicals!I69,Historicals!I70,Historicals!I93)</f>
        <v>592</v>
      </c>
      <c r="J65" s="3"/>
      <c r="K65" s="3"/>
      <c r="L65" s="3"/>
      <c r="M65" s="3"/>
      <c r="N65" s="3"/>
      <c r="O65" s="3"/>
    </row>
    <row r="66" spans="1:15" x14ac:dyDescent="0.3">
      <c r="A66" s="27" t="s">
        <v>192</v>
      </c>
      <c r="B66" s="26">
        <f>B55+B58+B64+B65</f>
        <v>1927</v>
      </c>
      <c r="C66" s="26">
        <f t="shared" ref="C66:I66" si="31">C55+C58+C64+C65</f>
        <v>1068</v>
      </c>
      <c r="D66" s="26">
        <f t="shared" si="31"/>
        <v>1587</v>
      </c>
      <c r="E66" s="26">
        <f t="shared" si="31"/>
        <v>1001</v>
      </c>
      <c r="F66" s="26">
        <f t="shared" si="31"/>
        <v>-231</v>
      </c>
      <c r="G66" s="26">
        <f t="shared" si="31"/>
        <v>5441</v>
      </c>
      <c r="H66" s="26">
        <f t="shared" si="31"/>
        <v>2285</v>
      </c>
      <c r="I66" s="26">
        <f t="shared" si="31"/>
        <v>511</v>
      </c>
      <c r="J66" s="26"/>
      <c r="K66" s="26"/>
      <c r="L66" s="26"/>
      <c r="M66" s="26"/>
      <c r="N66" s="26"/>
      <c r="O66" s="26"/>
    </row>
    <row r="67" spans="1:15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t="s">
        <v>218</v>
      </c>
      <c r="K67" s="3"/>
      <c r="L67" s="3"/>
      <c r="M67" s="3"/>
      <c r="N67" s="3"/>
      <c r="O67" s="3"/>
    </row>
    <row r="68" spans="1:15" ht="15" thickBot="1" x14ac:dyDescent="0.35">
      <c r="A68" s="6" t="s">
        <v>194</v>
      </c>
      <c r="B68" s="7">
        <f>B66+B67</f>
        <v>4147</v>
      </c>
      <c r="C68" s="7">
        <f t="shared" ref="C68:I68" si="32">C66+C67</f>
        <v>4920</v>
      </c>
      <c r="D68" s="7">
        <f t="shared" si="32"/>
        <v>4725</v>
      </c>
      <c r="E68" s="7">
        <f t="shared" si="32"/>
        <v>4809</v>
      </c>
      <c r="F68" s="7">
        <f t="shared" si="32"/>
        <v>4018</v>
      </c>
      <c r="G68" s="7">
        <f t="shared" si="32"/>
        <v>9907</v>
      </c>
      <c r="H68" s="7">
        <f t="shared" si="32"/>
        <v>10633</v>
      </c>
      <c r="I68" s="7">
        <f t="shared" si="32"/>
        <v>10400</v>
      </c>
      <c r="J68" s="7"/>
      <c r="K68" s="7"/>
      <c r="L68" s="7"/>
      <c r="M68" s="7"/>
      <c r="N68" s="7"/>
      <c r="O68" s="7"/>
    </row>
    <row r="69" spans="1:15" ht="15" thickTop="1" x14ac:dyDescent="0.3">
      <c r="A69" s="12" t="s">
        <v>174</v>
      </c>
      <c r="B69" s="13">
        <f t="shared" ref="B69:H69" si="33">+B68-B21</f>
        <v>295</v>
      </c>
      <c r="C69" s="13">
        <f t="shared" si="33"/>
        <v>1782</v>
      </c>
      <c r="D69" s="13">
        <f t="shared" si="33"/>
        <v>917</v>
      </c>
      <c r="E69" s="13">
        <f t="shared" si="33"/>
        <v>560</v>
      </c>
      <c r="F69" s="13">
        <f t="shared" si="33"/>
        <v>-448</v>
      </c>
      <c r="G69" s="13">
        <f t="shared" si="33"/>
        <v>1559</v>
      </c>
      <c r="H69" s="13">
        <f t="shared" si="33"/>
        <v>744</v>
      </c>
      <c r="I69" s="13">
        <f>+I68-I21</f>
        <v>1826</v>
      </c>
      <c r="J69" s="46"/>
      <c r="K69" s="46"/>
      <c r="L69" s="46"/>
      <c r="M69" s="46"/>
      <c r="N69" s="46"/>
      <c r="O69" s="46"/>
    </row>
    <row r="70" spans="1:15" x14ac:dyDescent="0.3">
      <c r="A70" s="1" t="s">
        <v>195</v>
      </c>
      <c r="B70" s="46">
        <f>(B33+B36)-(B21+B22)</f>
        <v>-4738</v>
      </c>
      <c r="C70" s="46">
        <f t="shared" ref="C70:I70" si="34">(C33+C36)-(C21+C22)</f>
        <v>-3403</v>
      </c>
      <c r="D70" s="46">
        <f t="shared" si="34"/>
        <v>-2702</v>
      </c>
      <c r="E70" s="46">
        <f t="shared" si="34"/>
        <v>-1771</v>
      </c>
      <c r="F70" s="46">
        <f t="shared" si="34"/>
        <v>-1193</v>
      </c>
      <c r="G70" s="46">
        <f t="shared" si="34"/>
        <v>622</v>
      </c>
      <c r="H70" s="46">
        <f t="shared" si="34"/>
        <v>-4063</v>
      </c>
      <c r="I70" s="46">
        <f t="shared" si="34"/>
        <v>-3577</v>
      </c>
      <c r="J70" t="s">
        <v>219</v>
      </c>
      <c r="K70" s="46"/>
      <c r="L70" s="46"/>
      <c r="M70" s="46"/>
      <c r="N70" s="46"/>
      <c r="O70" s="46"/>
    </row>
    <row r="74" spans="1:15" x14ac:dyDescent="0.3">
      <c r="A74" s="1" t="s">
        <v>212</v>
      </c>
    </row>
    <row r="75" spans="1:15" x14ac:dyDescent="0.3">
      <c r="A75" t="s">
        <v>208</v>
      </c>
      <c r="B75" s="8">
        <v>3947</v>
      </c>
    </row>
    <row r="76" spans="1:15" x14ac:dyDescent="0.3">
      <c r="A76" t="s">
        <v>209</v>
      </c>
      <c r="B76" s="8">
        <v>3434</v>
      </c>
    </row>
    <row r="77" spans="1:15" x14ac:dyDescent="0.3">
      <c r="A77" t="s">
        <v>210</v>
      </c>
      <c r="B77" s="8">
        <v>1930</v>
      </c>
    </row>
    <row r="78" spans="1:15" s="1" customFormat="1" x14ac:dyDescent="0.3">
      <c r="A78" s="1" t="s">
        <v>211</v>
      </c>
      <c r="B78" s="65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2023-12-18T17:32:01Z</dcterms:modified>
</cp:coreProperties>
</file>