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F737426-DA3E-41B8-A7F9-302E2CFF2902}" xr6:coauthVersionLast="47" xr6:coauthVersionMax="47" xr10:uidLastSave="{00000000-0000-0000-0000-000000000000}"/>
  <bookViews>
    <workbookView xWindow="-108" yWindow="-108" windowWidth="23256" windowHeight="1389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8" i="1" l="1"/>
  <c r="D185" i="1"/>
  <c r="E185" i="1"/>
  <c r="F185" i="1"/>
  <c r="G185" i="1"/>
  <c r="H185" i="1"/>
  <c r="I185" i="1"/>
  <c r="C185" i="1"/>
  <c r="D186" i="1"/>
  <c r="E186" i="1"/>
  <c r="F186" i="1"/>
  <c r="G186" i="1"/>
  <c r="H186" i="1"/>
  <c r="I186" i="1"/>
  <c r="C186" i="1"/>
  <c r="D187" i="1"/>
  <c r="E187" i="1"/>
  <c r="F187" i="1"/>
  <c r="G187" i="1"/>
  <c r="H187" i="1"/>
  <c r="I187" i="1"/>
  <c r="C187" i="1"/>
  <c r="D188" i="1"/>
  <c r="E188" i="1"/>
  <c r="F188" i="1"/>
  <c r="G188" i="1"/>
  <c r="H188" i="1"/>
  <c r="I188" i="1"/>
  <c r="C188" i="1"/>
  <c r="C189" i="1"/>
  <c r="C190" i="1"/>
  <c r="F207" i="1"/>
  <c r="E207" i="1"/>
  <c r="G207" i="1"/>
  <c r="H207" i="1"/>
  <c r="I207" i="1"/>
  <c r="C207" i="1"/>
  <c r="D208" i="1"/>
  <c r="E208" i="1"/>
  <c r="F208" i="1"/>
  <c r="G208" i="1"/>
  <c r="H208" i="1"/>
  <c r="I208" i="1"/>
  <c r="C208" i="1"/>
  <c r="D202" i="1"/>
  <c r="E202" i="1"/>
  <c r="F202" i="1"/>
  <c r="G202" i="1"/>
  <c r="H202" i="1"/>
  <c r="I202" i="1"/>
  <c r="C202" i="1"/>
  <c r="D201" i="1"/>
  <c r="E201" i="1"/>
  <c r="F201" i="1"/>
  <c r="G201" i="1"/>
  <c r="H201" i="1"/>
  <c r="I201" i="1"/>
  <c r="F200" i="1"/>
  <c r="G200" i="1"/>
  <c r="H200" i="1"/>
  <c r="I200" i="1"/>
  <c r="C201" i="1"/>
  <c r="F192" i="1"/>
  <c r="G192" i="1"/>
  <c r="H192" i="1"/>
  <c r="I192" i="1"/>
  <c r="F191" i="1"/>
  <c r="G191" i="1"/>
  <c r="H191" i="1"/>
  <c r="I191" i="1"/>
  <c r="E191" i="1"/>
  <c r="E192" i="1"/>
  <c r="E193" i="1"/>
  <c r="E194" i="1"/>
  <c r="E195" i="1"/>
  <c r="E196" i="1"/>
  <c r="E197" i="1"/>
  <c r="E198" i="1"/>
  <c r="E199" i="1"/>
  <c r="E200" i="1"/>
  <c r="D192" i="1"/>
  <c r="D193" i="1"/>
  <c r="D194" i="1"/>
  <c r="D195" i="1"/>
  <c r="D196" i="1"/>
  <c r="D197" i="1"/>
  <c r="D198" i="1"/>
  <c r="D199" i="1"/>
  <c r="D200" i="1"/>
  <c r="C192" i="1"/>
  <c r="C193" i="1"/>
  <c r="C194" i="1"/>
  <c r="C195" i="1"/>
  <c r="C196" i="1"/>
  <c r="C197" i="1"/>
  <c r="C198" i="1"/>
  <c r="C199" i="1"/>
  <c r="C200" i="1"/>
  <c r="C191" i="1"/>
  <c r="D191" i="1"/>
  <c r="E190" i="1"/>
  <c r="F190" i="1"/>
  <c r="G190" i="1"/>
  <c r="H190" i="1"/>
  <c r="I190" i="1"/>
  <c r="D190" i="1"/>
  <c r="F189" i="1"/>
  <c r="E189" i="1"/>
  <c r="D189" i="1"/>
  <c r="H189" i="1"/>
  <c r="I189" i="1"/>
  <c r="D153" i="1"/>
  <c r="D151" i="1"/>
  <c r="B151" i="1"/>
  <c r="C153" i="1"/>
  <c r="C151" i="1"/>
  <c r="B164" i="1"/>
  <c r="C164" i="1"/>
  <c r="C162" i="1"/>
  <c r="C175" i="1"/>
  <c r="C173" i="1"/>
  <c r="B175" i="1"/>
  <c r="B173" i="1"/>
  <c r="C142" i="1"/>
  <c r="B142" i="1"/>
  <c r="C140" i="1"/>
  <c r="B140" i="1"/>
  <c r="B30" i="1"/>
  <c r="C30" i="1"/>
  <c r="D30" i="1"/>
  <c r="E30" i="1"/>
  <c r="F30" i="1"/>
  <c r="G30" i="1"/>
  <c r="G10" i="1"/>
  <c r="G12" i="1" s="1"/>
  <c r="F10" i="1"/>
  <c r="F12" i="1" s="1"/>
  <c r="E7" i="1"/>
  <c r="D7" i="1"/>
  <c r="C7" i="1"/>
  <c r="B7" i="1"/>
  <c r="G4" i="1"/>
  <c r="F4" i="1"/>
  <c r="E4" i="1"/>
  <c r="E10" i="1" s="1"/>
  <c r="E12" i="1" s="1"/>
  <c r="D4" i="1"/>
  <c r="D10" i="1" s="1"/>
  <c r="D12" i="1" s="1"/>
  <c r="C4" i="1"/>
  <c r="B4" i="1"/>
  <c r="B10" i="1" l="1"/>
  <c r="B12" i="1" s="1"/>
  <c r="C10" i="1"/>
  <c r="C12" i="1" s="1"/>
  <c r="I177" i="1" l="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6" i="1"/>
  <c r="H166" i="1"/>
  <c r="H169" i="1" s="1"/>
  <c r="H170" i="1" s="1"/>
  <c r="G166" i="1"/>
  <c r="F166" i="1"/>
  <c r="E166" i="1"/>
  <c r="D166" i="1"/>
  <c r="C166" i="1"/>
  <c r="B166" i="1"/>
  <c r="H130" i="1"/>
  <c r="I130" i="1"/>
  <c r="H159" i="1"/>
  <c r="I155" i="1"/>
  <c r="I158" i="1" s="1"/>
  <c r="I159" i="1" s="1"/>
  <c r="H155" i="1"/>
  <c r="H158" i="1" s="1"/>
  <c r="G155" i="1"/>
  <c r="G158" i="1" s="1"/>
  <c r="G159" i="1" s="1"/>
  <c r="F155" i="1"/>
  <c r="F158" i="1" s="1"/>
  <c r="F159" i="1" s="1"/>
  <c r="E155" i="1"/>
  <c r="E158" i="1" s="1"/>
  <c r="E159" i="1" s="1"/>
  <c r="D155" i="1"/>
  <c r="D158" i="1" s="1"/>
  <c r="D159" i="1" s="1"/>
  <c r="C155" i="1"/>
  <c r="C158" i="1" s="1"/>
  <c r="C159" i="1" s="1"/>
  <c r="B155" i="1"/>
  <c r="B158" i="1" s="1"/>
  <c r="B159" i="1" s="1"/>
  <c r="I169" i="1" l="1"/>
  <c r="I170" i="1" s="1"/>
  <c r="B169" i="1"/>
  <c r="B170" i="1" s="1"/>
  <c r="C169" i="1"/>
  <c r="C170" i="1" s="1"/>
  <c r="D169" i="1"/>
  <c r="D170" i="1" s="1"/>
  <c r="G169" i="1"/>
  <c r="G170" i="1" s="1"/>
  <c r="E169" i="1"/>
  <c r="E170" i="1" s="1"/>
  <c r="F169" i="1"/>
  <c r="F170" i="1" s="1"/>
  <c r="I144" i="1"/>
  <c r="I147" i="1" s="1"/>
  <c r="H144" i="1"/>
  <c r="H147" i="1" s="1"/>
  <c r="G144" i="1"/>
  <c r="G147" i="1" s="1"/>
  <c r="F144" i="1"/>
  <c r="F147" i="1" s="1"/>
  <c r="E144" i="1"/>
  <c r="E147" i="1" s="1"/>
  <c r="D144" i="1"/>
  <c r="D147" i="1" s="1"/>
  <c r="C144" i="1"/>
  <c r="C147" i="1" s="1"/>
  <c r="B144" i="1"/>
  <c r="B147" i="1" s="1"/>
  <c r="H129" i="1" l="1"/>
  <c r="H136" i="1" s="1"/>
  <c r="H137" i="1" s="1"/>
  <c r="C129" i="1"/>
  <c r="I129" i="1"/>
  <c r="E129" i="1"/>
  <c r="F129" i="1"/>
  <c r="D129" i="1"/>
  <c r="B129" i="1"/>
  <c r="B136" i="1" s="1"/>
  <c r="G129"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C59" i="1" s="1"/>
  <c r="B45" i="1"/>
  <c r="B59" i="1" s="1"/>
  <c r="I45" i="1"/>
  <c r="H30" i="1"/>
  <c r="H36" i="1" s="1"/>
  <c r="G36" i="1"/>
  <c r="F36" i="1"/>
  <c r="E36" i="1"/>
  <c r="D36" i="1"/>
  <c r="C36" i="1"/>
  <c r="B36" i="1"/>
  <c r="I30" i="1"/>
  <c r="I36" i="1" s="1"/>
  <c r="H7" i="1"/>
  <c r="I7" i="1"/>
  <c r="H4" i="1"/>
  <c r="I4" i="1"/>
  <c r="F59" i="1" l="1"/>
  <c r="H10" i="1"/>
  <c r="H12" i="1" s="1"/>
  <c r="I10" i="1"/>
  <c r="I12" i="1" s="1"/>
  <c r="D59" i="1"/>
  <c r="D60" i="1" s="1"/>
  <c r="G59" i="1"/>
  <c r="G60" i="1" s="1"/>
  <c r="E59" i="1"/>
  <c r="E60" i="1" s="1"/>
  <c r="E20" i="1"/>
  <c r="E148" i="1"/>
  <c r="F20" i="1"/>
  <c r="F148" i="1"/>
  <c r="I148" i="1"/>
  <c r="B20" i="1"/>
  <c r="B148" i="1"/>
  <c r="C20" i="1"/>
  <c r="C148" i="1"/>
  <c r="D20" i="1"/>
  <c r="D148" i="1"/>
  <c r="E99" i="1"/>
  <c r="D99" i="1"/>
  <c r="C99" i="1"/>
  <c r="B99" i="1"/>
  <c r="F99" i="1"/>
  <c r="G99" i="1"/>
  <c r="B60" i="1"/>
  <c r="F60" i="1"/>
  <c r="I59" i="1"/>
  <c r="I60" i="1" s="1"/>
  <c r="H60" i="1"/>
  <c r="C60" i="1"/>
  <c r="H148" i="1" l="1"/>
  <c r="H20" i="1"/>
  <c r="H64" i="1"/>
  <c r="H76" i="1" s="1"/>
  <c r="H99" i="1" s="1"/>
  <c r="H101" i="1" s="1"/>
  <c r="H102" i="1" s="1"/>
  <c r="I20" i="1"/>
  <c r="I64" i="1"/>
  <c r="I76" i="1"/>
  <c r="I99" i="1" s="1"/>
  <c r="G20" i="1"/>
  <c r="G148" i="1"/>
  <c r="I100" i="1" l="1"/>
  <c r="I101" i="1" s="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<sst xmlns="http://schemas.openxmlformats.org/spreadsheetml/2006/main" count="215" uniqueCount="142">
  <si>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</si>
  <si>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</si>
  <si>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</si>
  <si>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</si>
  <si>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</si>
  <si>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</si>
  <si>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</si>
  <si>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</si>
  <si>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</si>
  <si>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</si>
  <si>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</si>
  <si>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</si>
  <si>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</si>
  <si>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</si>
  <si>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</si>
  <si>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</si>
  <si>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</si>
  <si>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</si>
  <si>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</si>
  <si>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</si>
  <si>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</si>
  <si>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</si>
  <si>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</si>
  <si>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</si>
  <si>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</si>
  <si>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</si>
  <si>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</si>
  <si>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</si>
  <si>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</si>
  <si>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</si>
  <si>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</si>
  <si>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</si>
  <si>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</si>
  <si>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</si>
  <si>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</si>
  <si>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</si>
  <si>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</si>
  <si>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</si>
  <si>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</si>
  <si>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</si>
  <si>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</si>
  <si>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</si>
  <si>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</si>
  <si>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</si>
  <si>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</si>
  <si>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</si>
  <si>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</si>
  <si>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</si>
  <si>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</si>
  <si>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</si>
  <si>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</si>
  <si>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</si>
  <si>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</si>
  <si>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</si>
  <si>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</si>
  <si>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</si>
  <si>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</si>
  <si>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</si>
  <si>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</si>
  <si>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</si>
  <si>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</si>
  <si>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</si>
  <si>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</si>
  <si>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</si>
  <si>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</si>
  <si>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</si>
  <si>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</si>
  <si>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</si>
  <si>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</si>
  <si>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</si>
  <si>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</si>
  <si>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</si>
  <si>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</si>
  <si>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</si>
  <si>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</si>
  <si>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</si>
  <si>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</si>
  <si>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</si>
  <si>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</si>
  <si>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</si>
  <si>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</si>
  <si>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</si>
  <si>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</si>
  <si>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</si>
  <si>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</si>
  <si>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</si>
  <si>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</si>
  <si>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</si>
  <si>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</si>
  <si>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</si>
  <si>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</si>
  <si>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</si>
  <si>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</si>
  <si>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</si>
  <si>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</si>
  <si>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</si>
  <si>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</si>
  <si>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</si>
  <si>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</si>
  <si>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</si>
  <si>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</si>
  <si>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</si>
  <si>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</si>
  <si>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</si>
  <si>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</si>
  <si>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</si>
  <si>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</si>
  <si>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</si>
  <si>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</si>
  <si>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</si>
  <si>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</si>
  <si>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</si>
  <si>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</si>
  <si>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</si>
  <si>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</si>
  <si>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</si>
  <si>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</si>
  <si>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</si>
  <si>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</si>
  <si>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</si>
  <si>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</si>
  <si>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</si>
  <si>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</si>
  <si>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</si>
  <si>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</si>
  <si>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</si>
  <si>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</si>
  <si>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</si>
  <si>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</si>
  <si>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</si>
  <si>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</si>
  <si>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</si>
  <si>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</si>
  <si>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</si>
  <si>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maturities of short termm investments </t>
  </si>
  <si>
    <t>disposals of property, plant and equipment</t>
  </si>
  <si>
    <t>long-term debt payments, including current portion</t>
  </si>
  <si>
    <t>payments of capital lease obligations</t>
  </si>
  <si>
    <t>excess tax benefits from share-based payment arrangements</t>
  </si>
  <si>
    <t xml:space="preserve">investments in reverse repurchase agreements </t>
  </si>
  <si>
    <t>Please ensure you source the numbers from the company's earnings press release and not calculated numbers. Organic growth is different from total growth.</t>
  </si>
  <si>
    <t>Should be balancing figure, not hardcoded. Follow the example in the highlighted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</si>
</sst>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sz val="11"/>
      <color rgb="FF000000"/>
      <name val="Calibri"/>
      <family val="2"/>
      <scheme val="minor"/>
    </font>
    <font>
      <b/>
      <sz val="9"/>
      <color rgb="FF000000"/>
      <name val="Tahoma"/>
      <family val="2"/>
    </font>
    <font>
      <sz val="9"/>
      <color rgb="FF000000"/>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5" fontId="11" fillId="0" borderId="0" xfId="0" applyNumberFormat="1" applyFont="1"/>
    <xf numFmtId="0" fontId="11" fillId="0" borderId="0" xfId="0" applyFont="1"/>
    <xf numFmtId="3" fontId="11" fillId="0" borderId="0" xfId="0" applyNumberFormat="1" applyFont="1"/>
    <xf numFmtId="9" fontId="0" fillId="0" borderId="0" xfId="2" applyFont="1"/>
    <xf numFmtId="165" fontId="0" fillId="4" borderId="0" xfId="1" applyNumberFormat="1" applyFont="1" applyFill="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heetViews>
  <sheetFormatPr defaultColWidth="8.88671875" defaultRowHeight="14.4" x14ac:dyDescent="0.3"/>
  <cols>
    <col min="1" max="1" width="176.109375" style="19" customWidth="1"/>
  </cols>
  <sheetData>
    <row r="1" spans="1:1" ht="23.4" x14ac:dyDescent="0.45">
      <c r="A1" s="18" t="s">
        <v>20</v>
      </c>
    </row>
    <row r="2" spans="1:1" x14ac:dyDescent="0.3">
      <c r="A2" s="38" t="s">
        <v>131</v>
      </c>
    </row>
    <row r="3" spans="1:1" x14ac:dyDescent="0.3">
      <c r="A3" s="38" t="s">
        <v>128</v>
      </c>
    </row>
    <row r="4" spans="1:1" ht="23.4" x14ac:dyDescent="0.45">
      <c r="A4" s="18" t="s">
        <v>22</v>
      </c>
    </row>
    <row r="5" spans="1:1" x14ac:dyDescent="0.3">
      <c r="A5" s="38" t="s">
        <v>129</v>
      </c>
    </row>
    <row r="6" spans="1:1" x14ac:dyDescent="0.3">
      <c r="A6" s="38" t="s">
        <v>130</v>
      </c>
    </row>
    <row r="7" spans="1:1" x14ac:dyDescent="0.3">
      <c r="A7" s="38" t="s">
        <v>21</v>
      </c>
    </row>
    <row r="8" spans="1:1" x14ac:dyDescent="0.3">
      <c r="A8" s="19" t="s">
        <v>133</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9"/>
  <sheetViews>
    <sheetView tabSelected="1" zoomScaleNormal="100" workbookViewId="0">
      <pane ySplit="1" topLeftCell="A148" activePane="bottomLeft" state="frozen"/>
      <selection pane="bottomLeft" activeCell="J169" sqref="J169"/>
    </sheetView>
  </sheetViews>
  <sheetFormatPr defaultColWidth="8.886718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28</v>
      </c>
      <c r="B11" s="3">
        <v>932</v>
      </c>
      <c r="C11" s="3">
        <v>865</v>
      </c>
      <c r="D11" s="3">
        <v>646</v>
      </c>
      <c r="E11" s="3">
        <v>2392</v>
      </c>
      <c r="F11" s="3">
        <v>772</v>
      </c>
      <c r="G11" s="3">
        <v>348</v>
      </c>
      <c r="H11" s="3">
        <v>934</v>
      </c>
      <c r="I11" s="3">
        <v>605</v>
      </c>
    </row>
    <row r="12" spans="1:9" ht="15" thickBot="1" x14ac:dyDescent="0.35">
      <c r="A12" s="6" t="s">
        <v>31</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v>
      </c>
      <c r="C17">
        <v>1697</v>
      </c>
      <c r="D17">
        <v>1657</v>
      </c>
      <c r="E17">
        <v>1623</v>
      </c>
      <c r="F17">
        <v>1579</v>
      </c>
      <c r="G17" s="8">
        <v>1558</v>
      </c>
      <c r="H17" s="8">
        <v>1573</v>
      </c>
      <c r="I17" s="8">
        <v>1578.8</v>
      </c>
    </row>
    <row r="18" spans="1:9" x14ac:dyDescent="0.3">
      <c r="A18" s="2" t="s">
        <v>7</v>
      </c>
      <c r="B18">
        <v>1768</v>
      </c>
      <c r="C18">
        <v>1742</v>
      </c>
      <c r="D18">
        <v>1692</v>
      </c>
      <c r="E18">
        <v>1659</v>
      </c>
      <c r="F18">
        <v>1618</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c r="C32" s="3"/>
      <c r="D32" s="3"/>
      <c r="E32" s="3"/>
      <c r="F32" s="3"/>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c r="C47" s="3"/>
      <c r="D47" s="3"/>
      <c r="E47" s="3"/>
      <c r="F47" s="3"/>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c r="C50" s="3"/>
      <c r="D50" s="3"/>
      <c r="E50" s="3"/>
      <c r="F50" s="3"/>
      <c r="G50" s="3"/>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c r="C53" s="3"/>
      <c r="D53" s="3"/>
      <c r="E53" s="3"/>
      <c r="F53" s="3"/>
      <c r="G53" s="3"/>
      <c r="H53" s="3"/>
      <c r="I53" s="3"/>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 thickBot="1" x14ac:dyDescent="0.35">
      <c r="A59" s="6" t="s">
        <v>64</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 thickTop="1" x14ac:dyDescent="0.3">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76</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3">
      <c r="A77" s="1" t="s">
        <v>77</v>
      </c>
      <c r="B77" s="39"/>
      <c r="C77" s="39"/>
      <c r="D77" s="39"/>
      <c r="E77" s="39"/>
      <c r="F77" s="39"/>
      <c r="G77" s="39"/>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134</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139</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135</v>
      </c>
      <c r="B83" s="3">
        <v>3</v>
      </c>
      <c r="C83" s="3">
        <v>10</v>
      </c>
      <c r="D83" s="3">
        <v>13</v>
      </c>
      <c r="E83" s="3">
        <v>3</v>
      </c>
      <c r="F83" s="3"/>
      <c r="G83" s="3"/>
      <c r="H83" s="3"/>
      <c r="I83" s="3"/>
    </row>
    <row r="84" spans="1:9" x14ac:dyDescent="0.3">
      <c r="A84" s="2" t="s">
        <v>80</v>
      </c>
      <c r="B84" s="3"/>
      <c r="C84" s="3">
        <v>6</v>
      </c>
      <c r="D84" s="3">
        <v>-34</v>
      </c>
      <c r="E84" s="3">
        <v>-25</v>
      </c>
      <c r="F84" s="3">
        <v>5</v>
      </c>
      <c r="G84" s="3">
        <v>31</v>
      </c>
      <c r="H84" s="3">
        <v>171</v>
      </c>
      <c r="I84" s="3">
        <v>-19</v>
      </c>
    </row>
    <row r="85" spans="1:9" x14ac:dyDescent="0.3">
      <c r="A85" s="27" t="s">
        <v>81</v>
      </c>
      <c r="B85" s="26">
        <f t="shared" ref="B85:H85" si="17">+SUM(B78:B84)</f>
        <v>-175</v>
      </c>
      <c r="C85" s="26">
        <f t="shared" si="17"/>
        <v>-1034</v>
      </c>
      <c r="D85" s="26">
        <f t="shared" si="17"/>
        <v>-1008</v>
      </c>
      <c r="E85" s="26">
        <f t="shared" si="17"/>
        <v>276</v>
      </c>
      <c r="F85" s="26">
        <f t="shared" si="17"/>
        <v>-264</v>
      </c>
      <c r="G85" s="26">
        <f t="shared" si="17"/>
        <v>-1028</v>
      </c>
      <c r="H85" s="26">
        <f t="shared" si="17"/>
        <v>-3800</v>
      </c>
      <c r="I85" s="26">
        <f>+SUM(I78:I84)</f>
        <v>-1524</v>
      </c>
    </row>
    <row r="86" spans="1:9" x14ac:dyDescent="0.3">
      <c r="A86" s="1" t="s">
        <v>82</v>
      </c>
      <c r="B86" s="3"/>
      <c r="C86" s="3"/>
      <c r="D86" s="3"/>
      <c r="E86" s="3"/>
      <c r="F86" s="3"/>
      <c r="G86" s="3"/>
      <c r="H86" s="3"/>
      <c r="I86" s="3"/>
    </row>
    <row r="87" spans="1:9" x14ac:dyDescent="0.3">
      <c r="A87" s="2" t="s">
        <v>83</v>
      </c>
      <c r="B87" s="3"/>
      <c r="C87" s="3">
        <v>981</v>
      </c>
      <c r="D87" s="3">
        <v>1482</v>
      </c>
      <c r="E87" s="3"/>
      <c r="F87" s="3"/>
      <c r="G87" s="3">
        <v>6134</v>
      </c>
      <c r="H87" s="3">
        <v>0</v>
      </c>
      <c r="I87" s="3">
        <v>0</v>
      </c>
    </row>
    <row r="88" spans="1:9" x14ac:dyDescent="0.3">
      <c r="A88" s="2" t="s">
        <v>136</v>
      </c>
      <c r="B88" s="3">
        <v>-7</v>
      </c>
      <c r="C88" s="3">
        <v>-106</v>
      </c>
      <c r="D88" s="3">
        <v>-44</v>
      </c>
      <c r="E88" s="3">
        <v>-6</v>
      </c>
      <c r="F88" s="3">
        <v>-6</v>
      </c>
      <c r="G88" s="3"/>
      <c r="H88" s="3"/>
      <c r="I88" s="3"/>
    </row>
    <row r="89" spans="1:9" x14ac:dyDescent="0.3">
      <c r="A89" s="2" t="s">
        <v>84</v>
      </c>
      <c r="B89" s="3">
        <v>-63</v>
      </c>
      <c r="C89" s="3">
        <v>-67</v>
      </c>
      <c r="D89" s="3">
        <v>327</v>
      </c>
      <c r="E89" s="3">
        <v>13</v>
      </c>
      <c r="F89" s="3">
        <v>-325</v>
      </c>
      <c r="G89" s="3">
        <v>49</v>
      </c>
      <c r="H89" s="3">
        <v>-52</v>
      </c>
      <c r="I89" s="3">
        <v>15</v>
      </c>
    </row>
    <row r="90" spans="1:9" x14ac:dyDescent="0.3">
      <c r="A90" s="2" t="s">
        <v>85</v>
      </c>
      <c r="B90" s="3"/>
      <c r="C90" s="3"/>
      <c r="D90" s="3"/>
      <c r="E90" s="3"/>
      <c r="F90" s="3"/>
      <c r="G90" s="3">
        <v>-6</v>
      </c>
      <c r="H90" s="3">
        <v>-197</v>
      </c>
      <c r="I90" s="3">
        <v>0</v>
      </c>
    </row>
    <row r="91" spans="1:9" x14ac:dyDescent="0.3">
      <c r="A91" s="2" t="s">
        <v>137</v>
      </c>
      <c r="B91" s="3">
        <v>-19</v>
      </c>
      <c r="C91" s="3">
        <v>-7</v>
      </c>
      <c r="D91" s="3">
        <v>-17</v>
      </c>
      <c r="E91" s="3">
        <v>-23</v>
      </c>
      <c r="F91" s="3">
        <v>-27</v>
      </c>
      <c r="G91" s="3"/>
      <c r="H91" s="3"/>
      <c r="I91" s="3"/>
    </row>
    <row r="92" spans="1:9" x14ac:dyDescent="0.3">
      <c r="A92" s="2" t="s">
        <v>86</v>
      </c>
      <c r="B92" s="3">
        <v>514</v>
      </c>
      <c r="C92" s="3">
        <v>507</v>
      </c>
      <c r="D92" s="3">
        <v>489</v>
      </c>
      <c r="E92" s="3">
        <v>733</v>
      </c>
      <c r="F92" s="3">
        <v>700</v>
      </c>
      <c r="G92" s="3">
        <v>885</v>
      </c>
      <c r="H92" s="3">
        <v>1172</v>
      </c>
      <c r="I92" s="3">
        <v>1151</v>
      </c>
    </row>
    <row r="93" spans="1:9" x14ac:dyDescent="0.3">
      <c r="A93" s="2" t="s">
        <v>138</v>
      </c>
      <c r="B93" s="3">
        <v>218</v>
      </c>
      <c r="C93" s="3">
        <v>281</v>
      </c>
      <c r="D93" s="3"/>
      <c r="E93" s="3"/>
      <c r="F93" s="3"/>
      <c r="G93" s="3"/>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c r="C96" s="3"/>
      <c r="D96" s="3"/>
      <c r="E96" s="3">
        <v>-84</v>
      </c>
      <c r="F96" s="3">
        <v>-50</v>
      </c>
      <c r="G96" s="3">
        <v>-52</v>
      </c>
      <c r="H96" s="3">
        <v>-136</v>
      </c>
      <c r="I96" s="3">
        <v>-151</v>
      </c>
    </row>
    <row r="97" spans="1:9" x14ac:dyDescent="0.3">
      <c r="A97" s="27" t="s">
        <v>89</v>
      </c>
      <c r="B97" s="26">
        <f t="shared" ref="B97:H97" si="18">+SUM(B87:B96)</f>
        <v>-2790</v>
      </c>
      <c r="C97" s="26">
        <f t="shared" si="18"/>
        <v>-2671</v>
      </c>
      <c r="D97" s="26">
        <f t="shared" si="18"/>
        <v>-2119</v>
      </c>
      <c r="E97" s="26">
        <f t="shared" si="18"/>
        <v>-4864</v>
      </c>
      <c r="F97" s="26">
        <f t="shared" si="18"/>
        <v>-5326</v>
      </c>
      <c r="G97" s="26">
        <f t="shared" si="18"/>
        <v>2491</v>
      </c>
      <c r="H97" s="26">
        <f t="shared" si="18"/>
        <v>-1459</v>
      </c>
      <c r="I97" s="26">
        <f>+SUM(I87:I96)</f>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H99" si="19">+B76+B85+B97+B98</f>
        <v>1632</v>
      </c>
      <c r="C99" s="26">
        <f t="shared" si="19"/>
        <v>-411</v>
      </c>
      <c r="D99" s="26">
        <f t="shared" si="19"/>
        <v>699</v>
      </c>
      <c r="E99" s="26">
        <f t="shared" si="19"/>
        <v>412</v>
      </c>
      <c r="F99" s="26">
        <f t="shared" si="19"/>
        <v>184</v>
      </c>
      <c r="G99" s="26">
        <f t="shared" si="19"/>
        <v>3882</v>
      </c>
      <c r="H99" s="26">
        <f t="shared" si="19"/>
        <v>1541</v>
      </c>
      <c r="I99" s="26">
        <f>+I76+I85+I97+I98</f>
        <v>-1315</v>
      </c>
    </row>
    <row r="100" spans="1:9" x14ac:dyDescent="0.3">
      <c r="A100" t="s">
        <v>92</v>
      </c>
      <c r="B100" s="3">
        <v>2220</v>
      </c>
      <c r="C100" s="3">
        <v>3852</v>
      </c>
      <c r="D100" s="3">
        <v>3138</v>
      </c>
      <c r="E100" s="3">
        <v>3808</v>
      </c>
      <c r="F100" s="3">
        <v>4249</v>
      </c>
      <c r="G100" s="3">
        <v>4466</v>
      </c>
      <c r="H100" s="3">
        <v>8348</v>
      </c>
      <c r="I100" s="3">
        <f>+H101</f>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H102" si="20">+B101-B25</f>
        <v>0</v>
      </c>
      <c r="C102" s="13">
        <f t="shared" si="20"/>
        <v>0</v>
      </c>
      <c r="D102" s="13">
        <f t="shared" si="20"/>
        <v>0</v>
      </c>
      <c r="E102" s="13">
        <f t="shared" si="20"/>
        <v>0</v>
      </c>
      <c r="F102" s="13">
        <f t="shared" si="20"/>
        <v>0</v>
      </c>
      <c r="G102" s="13">
        <f t="shared" si="20"/>
        <v>0</v>
      </c>
      <c r="H102" s="13">
        <f t="shared" si="20"/>
        <v>0</v>
      </c>
      <c r="I102" s="13">
        <f>+I101-I25</f>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39">
        <v>13740</v>
      </c>
      <c r="C112" s="39">
        <v>14764</v>
      </c>
      <c r="D112" s="39">
        <v>15216</v>
      </c>
      <c r="E112" s="39">
        <v>14855</v>
      </c>
      <c r="F112" s="39">
        <v>15902</v>
      </c>
      <c r="G112" s="39">
        <v>14484</v>
      </c>
      <c r="H112" s="39">
        <v>17179</v>
      </c>
      <c r="I112" s="39">
        <v>18353</v>
      </c>
    </row>
    <row r="113" spans="1:9" x14ac:dyDescent="0.3">
      <c r="A113" s="11" t="s">
        <v>114</v>
      </c>
      <c r="B113" s="40">
        <v>8506</v>
      </c>
      <c r="C113" s="40">
        <v>9299</v>
      </c>
      <c r="D113" s="40">
        <v>9684</v>
      </c>
      <c r="E113" s="40">
        <v>9322</v>
      </c>
      <c r="F113" s="40">
        <v>10045</v>
      </c>
      <c r="G113" s="40">
        <v>9329</v>
      </c>
      <c r="H113" s="41">
        <v>11644</v>
      </c>
      <c r="I113" s="41">
        <v>12228</v>
      </c>
    </row>
    <row r="114" spans="1:9" x14ac:dyDescent="0.3">
      <c r="A114" s="11" t="s">
        <v>115</v>
      </c>
      <c r="B114" s="40">
        <v>4410</v>
      </c>
      <c r="C114" s="40">
        <v>4746</v>
      </c>
      <c r="D114" s="40">
        <v>4886</v>
      </c>
      <c r="E114" s="40">
        <v>4938</v>
      </c>
      <c r="F114" s="40">
        <v>5260</v>
      </c>
      <c r="G114" s="40">
        <v>4639</v>
      </c>
      <c r="H114" s="41">
        <v>5028</v>
      </c>
      <c r="I114" s="41">
        <v>5492</v>
      </c>
    </row>
    <row r="115" spans="1:9" x14ac:dyDescent="0.3">
      <c r="A115" s="11" t="s">
        <v>116</v>
      </c>
      <c r="B115" s="40">
        <v>824</v>
      </c>
      <c r="C115" s="40">
        <v>719</v>
      </c>
      <c r="D115" s="40">
        <v>646</v>
      </c>
      <c r="E115" s="40">
        <v>595</v>
      </c>
      <c r="F115" s="40">
        <v>597</v>
      </c>
      <c r="G115" s="40">
        <v>516</v>
      </c>
      <c r="H115" s="40">
        <v>507</v>
      </c>
      <c r="I115" s="40">
        <v>633</v>
      </c>
    </row>
    <row r="116" spans="1:9" x14ac:dyDescent="0.3">
      <c r="A116" s="2" t="s">
        <v>102</v>
      </c>
      <c r="B116" s="39">
        <v>7126</v>
      </c>
      <c r="C116" s="39">
        <v>7568</v>
      </c>
      <c r="D116" s="39">
        <v>7970</v>
      </c>
      <c r="E116" s="39">
        <v>9242</v>
      </c>
      <c r="F116" s="39">
        <v>9812</v>
      </c>
      <c r="G116" s="39">
        <v>9347</v>
      </c>
      <c r="H116" s="39">
        <v>11456</v>
      </c>
      <c r="I116" s="39">
        <v>12479</v>
      </c>
    </row>
    <row r="117" spans="1:9" x14ac:dyDescent="0.3">
      <c r="A117" s="11" t="s">
        <v>114</v>
      </c>
      <c r="B117" s="40">
        <v>4703</v>
      </c>
      <c r="C117" s="40">
        <v>5043</v>
      </c>
      <c r="D117" s="40">
        <v>5192</v>
      </c>
      <c r="E117" s="40">
        <v>5875</v>
      </c>
      <c r="F117" s="40">
        <v>6293</v>
      </c>
      <c r="G117" s="40">
        <v>5892</v>
      </c>
      <c r="H117" s="41">
        <v>6970</v>
      </c>
      <c r="I117" s="41">
        <v>7388</v>
      </c>
    </row>
    <row r="118" spans="1:9" x14ac:dyDescent="0.3">
      <c r="A118" s="11" t="s">
        <v>115</v>
      </c>
      <c r="B118" s="40">
        <v>2051</v>
      </c>
      <c r="C118" s="40">
        <v>2149</v>
      </c>
      <c r="D118" s="40">
        <v>2395</v>
      </c>
      <c r="E118" s="40">
        <v>2940</v>
      </c>
      <c r="F118" s="40">
        <v>3087</v>
      </c>
      <c r="G118" s="40">
        <v>3053</v>
      </c>
      <c r="H118" s="41">
        <v>3996</v>
      </c>
      <c r="I118" s="41">
        <v>4527</v>
      </c>
    </row>
    <row r="119" spans="1:9" x14ac:dyDescent="0.3">
      <c r="A119" s="11" t="s">
        <v>116</v>
      </c>
      <c r="B119" s="40">
        <v>372</v>
      </c>
      <c r="C119" s="40">
        <v>376</v>
      </c>
      <c r="D119" s="40">
        <v>383</v>
      </c>
      <c r="E119" s="40">
        <v>427</v>
      </c>
      <c r="F119" s="40">
        <v>432</v>
      </c>
      <c r="G119" s="40">
        <v>402</v>
      </c>
      <c r="H119" s="40">
        <v>490</v>
      </c>
      <c r="I119" s="40">
        <v>564</v>
      </c>
    </row>
    <row r="120" spans="1:9" x14ac:dyDescent="0.3">
      <c r="A120" s="2" t="s">
        <v>103</v>
      </c>
      <c r="B120" s="39">
        <v>3067</v>
      </c>
      <c r="C120" s="39">
        <v>3785</v>
      </c>
      <c r="D120" s="39">
        <v>4237</v>
      </c>
      <c r="E120" s="39">
        <v>5134</v>
      </c>
      <c r="F120" s="39">
        <v>6208</v>
      </c>
      <c r="G120" s="39">
        <v>6679</v>
      </c>
      <c r="H120" s="39">
        <v>8290</v>
      </c>
      <c r="I120" s="39">
        <v>7547</v>
      </c>
    </row>
    <row r="121" spans="1:9" x14ac:dyDescent="0.3">
      <c r="A121" s="11" t="s">
        <v>114</v>
      </c>
      <c r="B121" s="40">
        <v>2016</v>
      </c>
      <c r="C121" s="40">
        <v>2599</v>
      </c>
      <c r="D121" s="40">
        <v>2920</v>
      </c>
      <c r="E121" s="40">
        <v>3496</v>
      </c>
      <c r="F121" s="40">
        <v>4262</v>
      </c>
      <c r="G121" s="40">
        <v>4635</v>
      </c>
      <c r="H121" s="41">
        <v>5748</v>
      </c>
      <c r="I121" s="41">
        <v>5416</v>
      </c>
    </row>
    <row r="122" spans="1:9" x14ac:dyDescent="0.3">
      <c r="A122" s="11" t="s">
        <v>115</v>
      </c>
      <c r="B122" s="40">
        <v>925</v>
      </c>
      <c r="C122" s="40">
        <v>1055</v>
      </c>
      <c r="D122" s="40">
        <v>1888</v>
      </c>
      <c r="E122" s="40">
        <v>1508</v>
      </c>
      <c r="F122" s="40">
        <v>1808</v>
      </c>
      <c r="G122" s="40">
        <v>1896</v>
      </c>
      <c r="H122" s="41">
        <v>2347</v>
      </c>
      <c r="I122" s="41">
        <v>1938</v>
      </c>
    </row>
    <row r="123" spans="1:9" x14ac:dyDescent="0.3">
      <c r="A123" s="11" t="s">
        <v>116</v>
      </c>
      <c r="B123" s="40">
        <v>126</v>
      </c>
      <c r="C123" s="40">
        <v>131</v>
      </c>
      <c r="D123" s="40">
        <v>129</v>
      </c>
      <c r="E123" s="40">
        <v>130</v>
      </c>
      <c r="F123" s="40">
        <v>138</v>
      </c>
      <c r="G123" s="40">
        <v>148</v>
      </c>
      <c r="H123" s="40">
        <v>195</v>
      </c>
      <c r="I123" s="40">
        <v>193</v>
      </c>
    </row>
    <row r="124" spans="1:9" x14ac:dyDescent="0.3">
      <c r="A124" s="2" t="s">
        <v>107</v>
      </c>
      <c r="B124" s="39">
        <v>4653</v>
      </c>
      <c r="C124" s="39">
        <v>4317</v>
      </c>
      <c r="D124" s="39">
        <v>4737</v>
      </c>
      <c r="E124" s="39">
        <v>5166</v>
      </c>
      <c r="F124" s="39">
        <v>5254</v>
      </c>
      <c r="G124" s="39">
        <v>5028</v>
      </c>
      <c r="H124" s="39">
        <v>5343</v>
      </c>
      <c r="I124" s="39">
        <v>5955</v>
      </c>
    </row>
    <row r="125" spans="1:9" x14ac:dyDescent="0.3">
      <c r="A125" s="11" t="s">
        <v>114</v>
      </c>
      <c r="B125" s="40">
        <v>3093</v>
      </c>
      <c r="C125" s="40">
        <v>2930</v>
      </c>
      <c r="D125" s="40">
        <v>3285</v>
      </c>
      <c r="E125" s="40">
        <v>3575</v>
      </c>
      <c r="F125" s="40">
        <v>3622</v>
      </c>
      <c r="G125" s="40">
        <v>3449</v>
      </c>
      <c r="H125" s="41">
        <v>3659</v>
      </c>
      <c r="I125" s="41">
        <v>4111</v>
      </c>
    </row>
    <row r="126" spans="1:9" x14ac:dyDescent="0.3">
      <c r="A126" s="11" t="s">
        <v>115</v>
      </c>
      <c r="B126" s="40">
        <v>1251</v>
      </c>
      <c r="C126" s="40">
        <v>1117</v>
      </c>
      <c r="D126" s="40">
        <v>1185</v>
      </c>
      <c r="E126" s="40">
        <v>1347</v>
      </c>
      <c r="F126" s="40">
        <v>1395</v>
      </c>
      <c r="G126" s="40">
        <v>1365</v>
      </c>
      <c r="H126" s="41">
        <v>1494</v>
      </c>
      <c r="I126" s="41">
        <v>1610</v>
      </c>
    </row>
    <row r="127" spans="1:9" x14ac:dyDescent="0.3">
      <c r="A127" s="11" t="s">
        <v>116</v>
      </c>
      <c r="B127" s="40">
        <v>309</v>
      </c>
      <c r="C127" s="40">
        <v>270</v>
      </c>
      <c r="D127" s="40">
        <v>267</v>
      </c>
      <c r="E127" s="40">
        <v>244</v>
      </c>
      <c r="F127" s="40">
        <v>237</v>
      </c>
      <c r="G127" s="40">
        <v>214</v>
      </c>
      <c r="H127" s="40">
        <v>190</v>
      </c>
      <c r="I127" s="40">
        <v>234</v>
      </c>
    </row>
    <row r="128" spans="1:9" x14ac:dyDescent="0.3">
      <c r="A128" s="2" t="s">
        <v>108</v>
      </c>
      <c r="B128" s="39">
        <v>115</v>
      </c>
      <c r="C128" s="39">
        <v>73</v>
      </c>
      <c r="D128" s="39">
        <v>73</v>
      </c>
      <c r="E128" s="39">
        <v>88</v>
      </c>
      <c r="F128" s="39">
        <v>42</v>
      </c>
      <c r="G128" s="39">
        <v>30</v>
      </c>
      <c r="H128" s="39">
        <v>25</v>
      </c>
      <c r="I128" s="39">
        <v>102</v>
      </c>
    </row>
    <row r="129" spans="1:9" x14ac:dyDescent="0.3">
      <c r="A129" s="4" t="s">
        <v>104</v>
      </c>
      <c r="B129" s="5">
        <f t="shared" ref="B129:I129" si="21">+B112+B116+B120+B124+B128</f>
        <v>28701</v>
      </c>
      <c r="C129" s="5">
        <f t="shared" si="21"/>
        <v>30507</v>
      </c>
      <c r="D129" s="5">
        <f t="shared" si="21"/>
        <v>32233</v>
      </c>
      <c r="E129" s="5">
        <f t="shared" si="21"/>
        <v>34485</v>
      </c>
      <c r="F129" s="5">
        <f t="shared" si="21"/>
        <v>37218</v>
      </c>
      <c r="G129" s="5">
        <f t="shared" si="21"/>
        <v>35568</v>
      </c>
      <c r="H129" s="5">
        <f t="shared" si="21"/>
        <v>42293</v>
      </c>
      <c r="I129" s="5">
        <f t="shared" si="21"/>
        <v>44436</v>
      </c>
    </row>
    <row r="130" spans="1:9" x14ac:dyDescent="0.3">
      <c r="A130" s="2" t="s">
        <v>105</v>
      </c>
      <c r="B130" s="3">
        <v>1982</v>
      </c>
      <c r="C130" s="3">
        <v>1955</v>
      </c>
      <c r="D130" s="3">
        <v>2042</v>
      </c>
      <c r="E130" s="3">
        <v>1886</v>
      </c>
      <c r="F130" s="3">
        <v>1906</v>
      </c>
      <c r="G130" s="3">
        <v>1846</v>
      </c>
      <c r="H130" s="3">
        <f>+SUM(H131:H134)</f>
        <v>2205</v>
      </c>
      <c r="I130" s="3">
        <f>+SUM(I131:I134)</f>
        <v>2346</v>
      </c>
    </row>
    <row r="131" spans="1:9" x14ac:dyDescent="0.3">
      <c r="A131" s="11" t="s">
        <v>114</v>
      </c>
      <c r="B131" s="3"/>
      <c r="C131" s="3"/>
      <c r="D131" s="3"/>
      <c r="E131" s="3"/>
      <c r="F131" s="3"/>
      <c r="G131" s="3"/>
      <c r="H131" s="3">
        <v>1986</v>
      </c>
      <c r="I131" s="3">
        <v>2094</v>
      </c>
    </row>
    <row r="132" spans="1:9" x14ac:dyDescent="0.3">
      <c r="A132" s="11" t="s">
        <v>115</v>
      </c>
      <c r="B132" s="3"/>
      <c r="C132" s="3"/>
      <c r="D132" s="3"/>
      <c r="E132" s="3"/>
      <c r="F132" s="3"/>
      <c r="G132" s="3"/>
      <c r="H132" s="3">
        <v>104</v>
      </c>
      <c r="I132" s="3">
        <v>103</v>
      </c>
    </row>
    <row r="133" spans="1:9" x14ac:dyDescent="0.3">
      <c r="A133" s="11" t="s">
        <v>116</v>
      </c>
      <c r="B133" s="3"/>
      <c r="C133" s="3"/>
      <c r="D133" s="3"/>
      <c r="E133" s="3"/>
      <c r="F133" s="3"/>
      <c r="G133" s="3"/>
      <c r="H133" s="3">
        <v>29</v>
      </c>
      <c r="I133" s="3">
        <v>26</v>
      </c>
    </row>
    <row r="134" spans="1:9" x14ac:dyDescent="0.3">
      <c r="A134" s="11" t="s">
        <v>122</v>
      </c>
      <c r="B134" s="3"/>
      <c r="C134" s="3"/>
      <c r="D134" s="3"/>
      <c r="E134" s="3"/>
      <c r="F134" s="3"/>
      <c r="G134" s="3"/>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22">+B129+B130+B135</f>
        <v>30601</v>
      </c>
      <c r="C136" s="7">
        <f t="shared" si="22"/>
        <v>32376</v>
      </c>
      <c r="D136" s="7">
        <f t="shared" si="22"/>
        <v>34350</v>
      </c>
      <c r="E136" s="7">
        <f t="shared" si="22"/>
        <v>36397</v>
      </c>
      <c r="F136" s="7">
        <f t="shared" si="22"/>
        <v>39117</v>
      </c>
      <c r="G136" s="7">
        <f t="shared" si="22"/>
        <v>37403</v>
      </c>
      <c r="H136" s="7">
        <f t="shared" si="22"/>
        <v>44538</v>
      </c>
      <c r="I136" s="7">
        <f>+I129+I130+I135</f>
        <v>46710</v>
      </c>
    </row>
    <row r="137" spans="1:9" s="12" customFormat="1" ht="15" thickTop="1" x14ac:dyDescent="0.3">
      <c r="A137" s="12" t="s">
        <v>112</v>
      </c>
      <c r="B137" s="13">
        <f>+I136-I2</f>
        <v>0</v>
      </c>
      <c r="C137" s="13">
        <f t="shared" ref="C137:G137" si="23">+C136-C2</f>
        <v>0</v>
      </c>
      <c r="D137" s="13">
        <f t="shared" si="23"/>
        <v>0</v>
      </c>
      <c r="E137" s="13">
        <f t="shared" si="23"/>
        <v>0</v>
      </c>
      <c r="F137" s="13">
        <f t="shared" si="23"/>
        <v>0</v>
      </c>
      <c r="G137" s="13">
        <f t="shared" si="23"/>
        <v>0</v>
      </c>
      <c r="H137" s="13">
        <f>+H136-H2</f>
        <v>0</v>
      </c>
    </row>
    <row r="138" spans="1:9" x14ac:dyDescent="0.3">
      <c r="A138" s="1" t="s">
        <v>111</v>
      </c>
    </row>
    <row r="139" spans="1:9" x14ac:dyDescent="0.3">
      <c r="A139" s="2" t="s">
        <v>101</v>
      </c>
      <c r="B139" s="3">
        <v>3645</v>
      </c>
      <c r="C139" s="3">
        <v>3763</v>
      </c>
      <c r="D139" s="3">
        <v>3875</v>
      </c>
      <c r="E139" s="3">
        <v>3600</v>
      </c>
      <c r="F139" s="3">
        <v>3925</v>
      </c>
      <c r="G139" s="3">
        <v>2899</v>
      </c>
      <c r="H139" s="3">
        <v>5089</v>
      </c>
      <c r="I139" s="3">
        <v>5114</v>
      </c>
    </row>
    <row r="140" spans="1:9" x14ac:dyDescent="0.3">
      <c r="A140" s="2" t="s">
        <v>102</v>
      </c>
      <c r="B140" s="3">
        <f>249+1275</f>
        <v>1524</v>
      </c>
      <c r="C140" s="3">
        <f>1434+289</f>
        <v>1723</v>
      </c>
      <c r="D140" s="3">
        <v>1507</v>
      </c>
      <c r="E140" s="3">
        <v>1587</v>
      </c>
      <c r="F140" s="3">
        <v>1995</v>
      </c>
      <c r="G140" s="3">
        <v>1541</v>
      </c>
      <c r="H140" s="3">
        <v>2435</v>
      </c>
      <c r="I140" s="3">
        <v>3293</v>
      </c>
    </row>
    <row r="141" spans="1:9" x14ac:dyDescent="0.3">
      <c r="A141" s="2" t="s">
        <v>103</v>
      </c>
      <c r="B141" s="3">
        <v>993</v>
      </c>
      <c r="C141" s="3">
        <v>1372</v>
      </c>
      <c r="D141" s="3">
        <v>1507</v>
      </c>
      <c r="E141" s="3">
        <v>1807</v>
      </c>
      <c r="F141" s="3">
        <v>2376</v>
      </c>
      <c r="G141" s="3">
        <v>2490</v>
      </c>
      <c r="H141" s="3">
        <v>3243</v>
      </c>
      <c r="I141" s="3">
        <v>2365</v>
      </c>
    </row>
    <row r="142" spans="1:9" x14ac:dyDescent="0.3">
      <c r="A142" s="2" t="s">
        <v>107</v>
      </c>
      <c r="B142" s="3">
        <f>100+818</f>
        <v>918</v>
      </c>
      <c r="C142" s="3">
        <f>174+892</f>
        <v>1066</v>
      </c>
      <c r="D142" s="3">
        <v>980</v>
      </c>
      <c r="E142" s="3">
        <v>1189</v>
      </c>
      <c r="F142" s="3">
        <v>1323</v>
      </c>
      <c r="G142" s="3">
        <v>1184</v>
      </c>
      <c r="H142" s="3">
        <v>1530</v>
      </c>
      <c r="I142" s="3">
        <v>1896</v>
      </c>
    </row>
    <row r="143" spans="1:9" x14ac:dyDescent="0.3">
      <c r="A143" s="2" t="s">
        <v>108</v>
      </c>
      <c r="B143" s="3">
        <v>-2267</v>
      </c>
      <c r="C143" s="3">
        <v>-2596</v>
      </c>
      <c r="D143" s="3">
        <v>-2677</v>
      </c>
      <c r="E143" s="3">
        <v>-2658</v>
      </c>
      <c r="F143" s="3">
        <v>-3262</v>
      </c>
      <c r="G143" s="3">
        <v>-3468</v>
      </c>
      <c r="H143" s="3">
        <v>-3656</v>
      </c>
      <c r="I143" s="3">
        <v>-4262</v>
      </c>
    </row>
    <row r="144" spans="1:9" x14ac:dyDescent="0.3">
      <c r="A144" s="4" t="s">
        <v>104</v>
      </c>
      <c r="B144" s="5">
        <f t="shared" ref="B144:I144" si="24">+SUM(B139:B143)</f>
        <v>4813</v>
      </c>
      <c r="C144" s="5">
        <f t="shared" si="24"/>
        <v>5328</v>
      </c>
      <c r="D144" s="5">
        <f t="shared" si="24"/>
        <v>5192</v>
      </c>
      <c r="E144" s="5">
        <f t="shared" si="24"/>
        <v>5525</v>
      </c>
      <c r="F144" s="5">
        <f t="shared" si="24"/>
        <v>6357</v>
      </c>
      <c r="G144" s="5">
        <f t="shared" si="24"/>
        <v>4646</v>
      </c>
      <c r="H144" s="5">
        <f t="shared" si="24"/>
        <v>8641</v>
      </c>
      <c r="I144" s="5">
        <f t="shared" si="24"/>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25">+SUM(B144:B146)</f>
        <v>4233</v>
      </c>
      <c r="C147" s="7">
        <f t="shared" ref="C147" si="26">+SUM(C144:C146)</f>
        <v>4642</v>
      </c>
      <c r="D147" s="7">
        <f t="shared" ref="D147" si="27">+SUM(D144:D146)</f>
        <v>4945</v>
      </c>
      <c r="E147" s="7">
        <f t="shared" ref="E147" si="28">+SUM(E144:E146)</f>
        <v>4379</v>
      </c>
      <c r="F147" s="7">
        <f t="shared" ref="F147" si="29">+SUM(F144:F146)</f>
        <v>4850</v>
      </c>
      <c r="G147" s="7">
        <f t="shared" ref="G147" si="30">+SUM(G144:G146)</f>
        <v>2976</v>
      </c>
      <c r="H147" s="7">
        <f t="shared" ref="H147" si="31">+SUM(H144:H146)</f>
        <v>6923</v>
      </c>
      <c r="I147" s="7">
        <f>+SUM(I144:I146)</f>
        <v>6856</v>
      </c>
    </row>
    <row r="148" spans="1:9" s="12" customFormat="1" ht="15" thickTop="1" x14ac:dyDescent="0.3">
      <c r="A148" s="12" t="s">
        <v>112</v>
      </c>
      <c r="B148" s="13">
        <f t="shared" ref="B148:H148" si="32">+B147-B10-B8</f>
        <v>0</v>
      </c>
      <c r="C148" s="13">
        <f t="shared" si="32"/>
        <v>0</v>
      </c>
      <c r="D148" s="13">
        <f t="shared" si="32"/>
        <v>0</v>
      </c>
      <c r="E148" s="13">
        <f t="shared" si="32"/>
        <v>0</v>
      </c>
      <c r="F148" s="13">
        <f t="shared" si="32"/>
        <v>0</v>
      </c>
      <c r="G148" s="13">
        <f t="shared" si="32"/>
        <v>0</v>
      </c>
      <c r="H148" s="13">
        <f t="shared" si="32"/>
        <v>0</v>
      </c>
      <c r="I148" s="13">
        <f>+I147-I10-I8</f>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f>451+47</f>
        <v>498</v>
      </c>
      <c r="C151" s="3">
        <f>589+50</f>
        <v>639</v>
      </c>
      <c r="D151" s="3">
        <f>658+48</f>
        <v>706</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308</v>
      </c>
      <c r="C153" s="3">
        <f>223+109</f>
        <v>332</v>
      </c>
      <c r="D153" s="3">
        <f>223+120</f>
        <v>343</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f t="shared" ref="B155:I155" si="33">+SUM(B150:B154)</f>
        <v>2176</v>
      </c>
      <c r="C155" s="5">
        <f t="shared" si="33"/>
        <v>2458</v>
      </c>
      <c r="D155" s="5">
        <f t="shared" si="33"/>
        <v>2626</v>
      </c>
      <c r="E155" s="5">
        <f t="shared" si="33"/>
        <v>2889</v>
      </c>
      <c r="F155" s="5">
        <f t="shared" si="33"/>
        <v>2971</v>
      </c>
      <c r="G155" s="5">
        <f t="shared" si="33"/>
        <v>2870</v>
      </c>
      <c r="H155" s="5">
        <f t="shared" si="33"/>
        <v>2971</v>
      </c>
      <c r="I155" s="5">
        <f t="shared" si="33"/>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f t="shared" ref="B158:H158" si="34">+SUM(B155:B157)</f>
        <v>3011</v>
      </c>
      <c r="C158" s="7">
        <f t="shared" si="34"/>
        <v>3520</v>
      </c>
      <c r="D158" s="7">
        <f t="shared" si="34"/>
        <v>3989</v>
      </c>
      <c r="E158" s="7">
        <f t="shared" si="34"/>
        <v>4454</v>
      </c>
      <c r="F158" s="7">
        <f t="shared" si="34"/>
        <v>4744</v>
      </c>
      <c r="G158" s="7">
        <f t="shared" si="34"/>
        <v>4866</v>
      </c>
      <c r="H158" s="7">
        <f t="shared" si="34"/>
        <v>4904</v>
      </c>
      <c r="I158" s="7">
        <f>+SUM(I155:I157)</f>
        <v>4791</v>
      </c>
    </row>
    <row r="159" spans="1:9" ht="15" thickTop="1" x14ac:dyDescent="0.3">
      <c r="A159" s="12" t="s">
        <v>112</v>
      </c>
      <c r="B159" s="13">
        <f t="shared" ref="B159:H159" si="35">+B158-B31</f>
        <v>0</v>
      </c>
      <c r="C159" s="13">
        <f t="shared" si="35"/>
        <v>0</v>
      </c>
      <c r="D159" s="13">
        <f t="shared" si="35"/>
        <v>0</v>
      </c>
      <c r="E159" s="13">
        <f t="shared" si="35"/>
        <v>0</v>
      </c>
      <c r="F159" s="13">
        <f t="shared" si="35"/>
        <v>0</v>
      </c>
      <c r="G159" s="13">
        <f t="shared" si="35"/>
        <v>0</v>
      </c>
      <c r="H159" s="13">
        <f t="shared" si="35"/>
        <v>0</v>
      </c>
      <c r="I159" s="13">
        <f>+I158-I31</f>
        <v>0</v>
      </c>
    </row>
    <row r="160" spans="1:9" x14ac:dyDescent="0.3">
      <c r="A160" s="1" t="s">
        <v>123</v>
      </c>
    </row>
    <row r="161" spans="1:10" x14ac:dyDescent="0.3">
      <c r="A161" s="2" t="s">
        <v>101</v>
      </c>
      <c r="B161" s="3">
        <v>208</v>
      </c>
      <c r="C161" s="3">
        <v>242</v>
      </c>
      <c r="D161" s="3">
        <v>223</v>
      </c>
      <c r="E161" s="3">
        <v>196</v>
      </c>
      <c r="F161" s="3">
        <v>117</v>
      </c>
      <c r="G161" s="3">
        <v>110</v>
      </c>
      <c r="H161" s="3">
        <v>98</v>
      </c>
      <c r="I161" s="3">
        <v>146</v>
      </c>
    </row>
    <row r="162" spans="1:10" x14ac:dyDescent="0.3">
      <c r="A162" s="2" t="s">
        <v>102</v>
      </c>
      <c r="B162" s="3">
        <v>236</v>
      </c>
      <c r="C162" s="3">
        <f>215+17</f>
        <v>232</v>
      </c>
      <c r="D162" s="3">
        <v>173</v>
      </c>
      <c r="E162" s="3">
        <v>240</v>
      </c>
      <c r="F162" s="3">
        <v>233</v>
      </c>
      <c r="G162" s="3">
        <v>139</v>
      </c>
      <c r="H162" s="3">
        <v>153</v>
      </c>
      <c r="I162" s="3">
        <v>197</v>
      </c>
    </row>
    <row r="163" spans="1:10" x14ac:dyDescent="0.3">
      <c r="A163" s="2" t="s">
        <v>103</v>
      </c>
      <c r="B163" s="3">
        <v>69</v>
      </c>
      <c r="C163" s="3">
        <v>44</v>
      </c>
      <c r="D163" s="3">
        <v>51</v>
      </c>
      <c r="E163" s="3">
        <v>76</v>
      </c>
      <c r="F163" s="3">
        <v>49</v>
      </c>
      <c r="G163" s="3">
        <v>28</v>
      </c>
      <c r="H163" s="3">
        <v>94</v>
      </c>
      <c r="I163" s="3">
        <v>78</v>
      </c>
    </row>
    <row r="164" spans="1:10" x14ac:dyDescent="0.3">
      <c r="A164" s="2" t="s">
        <v>119</v>
      </c>
      <c r="B164" s="3">
        <f>37+15</f>
        <v>52</v>
      </c>
      <c r="C164" s="3">
        <f>13+51</f>
        <v>64</v>
      </c>
      <c r="D164" s="3">
        <v>59</v>
      </c>
      <c r="E164" s="3">
        <v>49</v>
      </c>
      <c r="F164" s="3">
        <v>47</v>
      </c>
      <c r="G164" s="3">
        <v>41</v>
      </c>
      <c r="H164" s="3">
        <v>54</v>
      </c>
      <c r="I164" s="3">
        <v>56</v>
      </c>
    </row>
    <row r="165" spans="1:10" x14ac:dyDescent="0.3">
      <c r="A165" s="2" t="s">
        <v>108</v>
      </c>
      <c r="B165" s="3">
        <v>225</v>
      </c>
      <c r="C165" s="3">
        <v>258</v>
      </c>
      <c r="D165" s="3">
        <v>278</v>
      </c>
      <c r="E165" s="3">
        <v>286</v>
      </c>
      <c r="F165" s="3">
        <v>278</v>
      </c>
      <c r="G165" s="3">
        <v>438</v>
      </c>
      <c r="H165" s="3">
        <v>278</v>
      </c>
      <c r="I165" s="3">
        <v>222</v>
      </c>
    </row>
    <row r="166" spans="1:10" x14ac:dyDescent="0.3">
      <c r="A166" s="4" t="s">
        <v>120</v>
      </c>
      <c r="B166" s="5">
        <f t="shared" ref="B166:I166" si="36">+SUM(B161:B165)</f>
        <v>790</v>
      </c>
      <c r="C166" s="5">
        <f t="shared" si="36"/>
        <v>840</v>
      </c>
      <c r="D166" s="5">
        <f t="shared" si="36"/>
        <v>784</v>
      </c>
      <c r="E166" s="5">
        <f t="shared" si="36"/>
        <v>847</v>
      </c>
      <c r="F166" s="5">
        <f t="shared" si="36"/>
        <v>724</v>
      </c>
      <c r="G166" s="5">
        <f t="shared" si="36"/>
        <v>756</v>
      </c>
      <c r="H166" s="5">
        <f t="shared" si="36"/>
        <v>677</v>
      </c>
      <c r="I166" s="5">
        <f t="shared" si="36"/>
        <v>699</v>
      </c>
    </row>
    <row r="167" spans="1:10" x14ac:dyDescent="0.3">
      <c r="A167" s="2" t="s">
        <v>105</v>
      </c>
      <c r="B167" s="3">
        <v>69</v>
      </c>
      <c r="C167" s="3">
        <v>39</v>
      </c>
      <c r="D167" s="3">
        <v>30</v>
      </c>
      <c r="E167" s="3">
        <v>22</v>
      </c>
      <c r="F167" s="3">
        <v>18</v>
      </c>
      <c r="G167" s="3">
        <v>12</v>
      </c>
      <c r="H167" s="3">
        <v>7</v>
      </c>
      <c r="I167" s="3">
        <v>9</v>
      </c>
    </row>
    <row r="168" spans="1:10" x14ac:dyDescent="0.3">
      <c r="A168" s="2" t="s">
        <v>109</v>
      </c>
      <c r="B168" s="3">
        <v>144</v>
      </c>
      <c r="C168" s="3">
        <v>312</v>
      </c>
      <c r="D168" s="3">
        <v>387</v>
      </c>
      <c r="E168" s="3">
        <v>325</v>
      </c>
      <c r="F168" s="3">
        <v>333</v>
      </c>
      <c r="G168" s="3">
        <v>356</v>
      </c>
      <c r="H168" s="3">
        <v>107</v>
      </c>
      <c r="I168" s="43">
        <f>-I82-(SUM(I161:I165)+I167)</f>
        <v>50</v>
      </c>
      <c r="J168" t="s">
        <v>141</v>
      </c>
    </row>
    <row r="169" spans="1:10" ht="15" thickBot="1" x14ac:dyDescent="0.35">
      <c r="A169" s="6" t="s">
        <v>124</v>
      </c>
      <c r="B169" s="7">
        <f t="shared" ref="B169:H169" si="37">+SUM(B166:B168)</f>
        <v>1003</v>
      </c>
      <c r="C169" s="7">
        <f t="shared" si="37"/>
        <v>1191</v>
      </c>
      <c r="D169" s="7">
        <f t="shared" si="37"/>
        <v>1201</v>
      </c>
      <c r="E169" s="7">
        <f t="shared" si="37"/>
        <v>1194</v>
      </c>
      <c r="F169" s="7">
        <f t="shared" si="37"/>
        <v>1075</v>
      </c>
      <c r="G169" s="7">
        <f t="shared" si="37"/>
        <v>1124</v>
      </c>
      <c r="H169" s="7">
        <f t="shared" si="37"/>
        <v>791</v>
      </c>
      <c r="I169" s="7">
        <f>+SUM(I166:I168)</f>
        <v>758</v>
      </c>
    </row>
    <row r="170" spans="1:10" ht="15" thickTop="1" x14ac:dyDescent="0.3">
      <c r="A170" s="12" t="s">
        <v>112</v>
      </c>
      <c r="B170" s="13">
        <f t="shared" ref="B170:H170" si="38">+B169+B82</f>
        <v>40</v>
      </c>
      <c r="C170" s="13">
        <f t="shared" si="38"/>
        <v>48</v>
      </c>
      <c r="D170" s="13">
        <f t="shared" si="38"/>
        <v>96</v>
      </c>
      <c r="E170" s="13">
        <f t="shared" si="38"/>
        <v>166</v>
      </c>
      <c r="F170" s="13">
        <f t="shared" si="38"/>
        <v>-44</v>
      </c>
      <c r="G170" s="13">
        <f t="shared" si="38"/>
        <v>38</v>
      </c>
      <c r="H170" s="13">
        <f t="shared" si="38"/>
        <v>96</v>
      </c>
      <c r="I170" s="13">
        <f>+I169+I82</f>
        <v>0</v>
      </c>
    </row>
    <row r="171" spans="1:10" x14ac:dyDescent="0.3">
      <c r="A171" s="1" t="s">
        <v>125</v>
      </c>
    </row>
    <row r="172" spans="1:10" x14ac:dyDescent="0.3">
      <c r="A172" s="2" t="s">
        <v>101</v>
      </c>
      <c r="B172" s="3">
        <v>121</v>
      </c>
      <c r="C172" s="3">
        <v>133</v>
      </c>
      <c r="D172" s="3">
        <v>140</v>
      </c>
      <c r="E172" s="3">
        <v>160</v>
      </c>
      <c r="F172" s="3">
        <v>149</v>
      </c>
      <c r="G172" s="3">
        <v>148</v>
      </c>
      <c r="H172" s="3">
        <v>130</v>
      </c>
      <c r="I172" s="3">
        <v>124</v>
      </c>
    </row>
    <row r="173" spans="1:10" x14ac:dyDescent="0.3">
      <c r="A173" s="2" t="s">
        <v>102</v>
      </c>
      <c r="B173">
        <f>75+12</f>
        <v>87</v>
      </c>
      <c r="C173" s="3">
        <f>72+12</f>
        <v>84</v>
      </c>
      <c r="D173" s="3">
        <v>106</v>
      </c>
      <c r="E173" s="3">
        <v>116</v>
      </c>
      <c r="F173" s="3">
        <v>111</v>
      </c>
      <c r="G173" s="3">
        <v>132</v>
      </c>
      <c r="H173" s="3">
        <v>136</v>
      </c>
      <c r="I173" s="3">
        <v>134</v>
      </c>
    </row>
    <row r="174" spans="1:10" x14ac:dyDescent="0.3">
      <c r="A174" s="2" t="s">
        <v>103</v>
      </c>
      <c r="B174" s="3">
        <v>46</v>
      </c>
      <c r="C174" s="3">
        <v>48</v>
      </c>
      <c r="D174" s="3">
        <v>54</v>
      </c>
      <c r="E174" s="3">
        <v>56</v>
      </c>
      <c r="F174" s="3">
        <v>50</v>
      </c>
      <c r="G174" s="3">
        <v>44</v>
      </c>
      <c r="H174" s="3">
        <v>46</v>
      </c>
      <c r="I174" s="3">
        <v>41</v>
      </c>
    </row>
    <row r="175" spans="1:10" x14ac:dyDescent="0.3">
      <c r="A175" s="2" t="s">
        <v>107</v>
      </c>
      <c r="B175" s="3">
        <f>22+27</f>
        <v>49</v>
      </c>
      <c r="C175" s="3">
        <f>18+25</f>
        <v>43</v>
      </c>
      <c r="D175" s="3">
        <v>54</v>
      </c>
      <c r="E175" s="3">
        <v>55</v>
      </c>
      <c r="F175" s="3">
        <v>53</v>
      </c>
      <c r="G175" s="3">
        <v>46</v>
      </c>
      <c r="H175" s="3">
        <v>43</v>
      </c>
      <c r="I175" s="3">
        <v>42</v>
      </c>
    </row>
    <row r="176" spans="1:10" x14ac:dyDescent="0.3">
      <c r="A176" s="2" t="s">
        <v>108</v>
      </c>
      <c r="B176" s="3">
        <v>210</v>
      </c>
      <c r="C176" s="3">
        <v>230</v>
      </c>
      <c r="D176" s="3">
        <v>233</v>
      </c>
      <c r="E176" s="3">
        <v>217</v>
      </c>
      <c r="F176" s="3">
        <v>195</v>
      </c>
      <c r="G176" s="3">
        <v>214</v>
      </c>
      <c r="H176" s="3">
        <v>222</v>
      </c>
      <c r="I176" s="3">
        <v>220</v>
      </c>
    </row>
    <row r="177" spans="1:10" x14ac:dyDescent="0.3">
      <c r="A177" s="4" t="s">
        <v>120</v>
      </c>
      <c r="B177" s="5">
        <f t="shared" ref="B177:I177" si="39">+SUM(B172:B176)</f>
        <v>513</v>
      </c>
      <c r="C177" s="5">
        <f t="shared" si="39"/>
        <v>538</v>
      </c>
      <c r="D177" s="5">
        <f t="shared" si="39"/>
        <v>587</v>
      </c>
      <c r="E177" s="5">
        <f t="shared" si="39"/>
        <v>604</v>
      </c>
      <c r="F177" s="5">
        <f t="shared" si="39"/>
        <v>558</v>
      </c>
      <c r="G177" s="5">
        <f t="shared" si="39"/>
        <v>584</v>
      </c>
      <c r="H177" s="5">
        <f t="shared" si="39"/>
        <v>577</v>
      </c>
      <c r="I177" s="5">
        <f t="shared" si="39"/>
        <v>561</v>
      </c>
    </row>
    <row r="178" spans="1:10" x14ac:dyDescent="0.3">
      <c r="A178" s="2" t="s">
        <v>105</v>
      </c>
      <c r="B178" s="3">
        <v>18</v>
      </c>
      <c r="C178" s="3">
        <v>27</v>
      </c>
      <c r="D178" s="3">
        <v>28</v>
      </c>
      <c r="E178" s="3">
        <v>33</v>
      </c>
      <c r="F178" s="3">
        <v>31</v>
      </c>
      <c r="G178" s="3">
        <v>25</v>
      </c>
      <c r="H178" s="3">
        <v>26</v>
      </c>
      <c r="I178" s="3">
        <v>22</v>
      </c>
    </row>
    <row r="179" spans="1:10" x14ac:dyDescent="0.3">
      <c r="A179" s="2" t="s">
        <v>109</v>
      </c>
      <c r="B179" s="3">
        <v>75</v>
      </c>
      <c r="C179" s="3">
        <v>84</v>
      </c>
      <c r="D179" s="3">
        <v>91</v>
      </c>
      <c r="E179" s="3">
        <v>110</v>
      </c>
      <c r="F179" s="3">
        <v>116</v>
      </c>
      <c r="G179" s="3">
        <v>112</v>
      </c>
      <c r="H179" s="3">
        <v>141</v>
      </c>
      <c r="I179" s="3">
        <v>134</v>
      </c>
    </row>
    <row r="180" spans="1:10" ht="15" thickBot="1" x14ac:dyDescent="0.35">
      <c r="A180" s="6" t="s">
        <v>126</v>
      </c>
      <c r="B180" s="7">
        <f t="shared" ref="B180:H180" si="40">+SUM(B177:B179)</f>
        <v>606</v>
      </c>
      <c r="C180" s="7">
        <f t="shared" si="40"/>
        <v>649</v>
      </c>
      <c r="D180" s="7">
        <f t="shared" si="40"/>
        <v>706</v>
      </c>
      <c r="E180" s="7">
        <f t="shared" si="40"/>
        <v>747</v>
      </c>
      <c r="F180" s="7">
        <f t="shared" si="40"/>
        <v>705</v>
      </c>
      <c r="G180" s="7">
        <f t="shared" si="40"/>
        <v>721</v>
      </c>
      <c r="H180" s="7">
        <f t="shared" si="40"/>
        <v>744</v>
      </c>
      <c r="I180" s="7">
        <f>+SUM(I177:I179)</f>
        <v>717</v>
      </c>
    </row>
    <row r="181" spans="1:10" ht="15" thickTop="1" x14ac:dyDescent="0.3">
      <c r="A181" s="12" t="s">
        <v>112</v>
      </c>
      <c r="B181" s="13">
        <f t="shared" ref="B181:H181" si="41">+B180-B66</f>
        <v>0</v>
      </c>
      <c r="C181" s="13">
        <f t="shared" si="41"/>
        <v>0</v>
      </c>
      <c r="D181" s="13">
        <f t="shared" si="41"/>
        <v>0</v>
      </c>
      <c r="E181" s="13">
        <f t="shared" si="41"/>
        <v>0</v>
      </c>
      <c r="F181" s="13">
        <f t="shared" si="41"/>
        <v>0</v>
      </c>
      <c r="G181" s="13">
        <f t="shared" si="41"/>
        <v>0</v>
      </c>
      <c r="H181" s="13">
        <f t="shared" si="41"/>
        <v>0</v>
      </c>
      <c r="I181" s="13">
        <f>+I180-I66</f>
        <v>0</v>
      </c>
    </row>
    <row r="182" spans="1:10" x14ac:dyDescent="0.3">
      <c r="A182" s="14" t="s">
        <v>127</v>
      </c>
      <c r="B182" s="14"/>
      <c r="C182" s="14"/>
      <c r="D182" s="14"/>
      <c r="E182" s="14"/>
      <c r="F182" s="14"/>
      <c r="G182" s="14"/>
      <c r="H182" s="14"/>
      <c r="I182" s="14"/>
    </row>
    <row r="183" spans="1:10" x14ac:dyDescent="0.3">
      <c r="A183" s="28" t="s">
        <v>132</v>
      </c>
    </row>
    <row r="184" spans="1:10" x14ac:dyDescent="0.3">
      <c r="A184" s="33" t="s">
        <v>101</v>
      </c>
      <c r="B184" s="34"/>
      <c r="C184" s="34">
        <v>0.08</v>
      </c>
      <c r="D184" s="34">
        <v>0.03</v>
      </c>
      <c r="E184" s="34">
        <v>-0.02</v>
      </c>
      <c r="F184" s="34">
        <v>7.0000000000000007E-2</v>
      </c>
      <c r="G184" s="34">
        <v>-9.8000000000000004E-2</v>
      </c>
      <c r="H184" s="34">
        <v>0.19</v>
      </c>
      <c r="I184" s="34">
        <v>7.0000000000000007E-2</v>
      </c>
      <c r="J184" t="s">
        <v>140</v>
      </c>
    </row>
    <row r="185" spans="1:10" x14ac:dyDescent="0.3">
      <c r="A185" s="31" t="s">
        <v>114</v>
      </c>
      <c r="B185" s="30"/>
      <c r="C185" s="30">
        <f t="shared" ref="C185:I191" si="42">+((C113-B113)/B113)</f>
        <v>9.3228309428638606E-2</v>
      </c>
      <c r="D185" s="30">
        <f t="shared" si="42"/>
        <v>4.1402301322722872E-2</v>
      </c>
      <c r="E185" s="30">
        <f t="shared" si="42"/>
        <v>-3.7381247418422137E-2</v>
      </c>
      <c r="F185" s="30">
        <f t="shared" si="42"/>
        <v>7.7558463848959452E-2</v>
      </c>
      <c r="G185" s="30">
        <f t="shared" si="42"/>
        <v>-7.1279243404678949E-2</v>
      </c>
      <c r="H185" s="30">
        <f t="shared" si="42"/>
        <v>0.24815092721620752</v>
      </c>
      <c r="I185" s="30">
        <f t="shared" si="42"/>
        <v>5.015458605290278E-2</v>
      </c>
    </row>
    <row r="186" spans="1:10" x14ac:dyDescent="0.3">
      <c r="A186" s="31" t="s">
        <v>115</v>
      </c>
      <c r="B186" s="30"/>
      <c r="C186" s="30">
        <f t="shared" si="42"/>
        <v>7.6190476190476197E-2</v>
      </c>
      <c r="D186" s="30">
        <f t="shared" si="42"/>
        <v>2.9498525073746312E-2</v>
      </c>
      <c r="E186" s="30">
        <f t="shared" si="42"/>
        <v>1.0642652476463364E-2</v>
      </c>
      <c r="F186" s="30">
        <f t="shared" si="42"/>
        <v>6.5208586472255969E-2</v>
      </c>
      <c r="G186" s="30">
        <f t="shared" si="42"/>
        <v>-0.11806083650190113</v>
      </c>
      <c r="H186" s="30">
        <f t="shared" si="42"/>
        <v>8.3854278939426596E-2</v>
      </c>
      <c r="I186" s="30">
        <f t="shared" si="42"/>
        <v>9.2283214001591091E-2</v>
      </c>
    </row>
    <row r="187" spans="1:10" x14ac:dyDescent="0.3">
      <c r="A187" s="31" t="s">
        <v>116</v>
      </c>
      <c r="B187" s="30"/>
      <c r="C187" s="30">
        <f t="shared" si="42"/>
        <v>-0.12742718446601942</v>
      </c>
      <c r="D187" s="30">
        <f t="shared" si="42"/>
        <v>-0.10152990264255911</v>
      </c>
      <c r="E187" s="30">
        <f t="shared" si="42"/>
        <v>-7.8947368421052627E-2</v>
      </c>
      <c r="F187" s="30">
        <f t="shared" si="42"/>
        <v>3.3613445378151263E-3</v>
      </c>
      <c r="G187" s="30">
        <f t="shared" si="42"/>
        <v>-0.135678391959799</v>
      </c>
      <c r="H187" s="30">
        <f t="shared" si="42"/>
        <v>-1.7441860465116279E-2</v>
      </c>
      <c r="I187" s="30">
        <f t="shared" si="42"/>
        <v>0.24852071005917159</v>
      </c>
    </row>
    <row r="188" spans="1:10" x14ac:dyDescent="0.3">
      <c r="A188" s="33" t="s">
        <v>102</v>
      </c>
      <c r="B188" s="34"/>
      <c r="C188" s="30">
        <f t="shared" si="42"/>
        <v>6.2026382262138649E-2</v>
      </c>
      <c r="D188" s="30">
        <f t="shared" si="42"/>
        <v>5.3118393234672302E-2</v>
      </c>
      <c r="E188" s="30">
        <f t="shared" si="42"/>
        <v>0.15959849435382686</v>
      </c>
      <c r="F188" s="30">
        <f t="shared" si="42"/>
        <v>6.1674962129409219E-2</v>
      </c>
      <c r="G188" s="30">
        <f t="shared" si="42"/>
        <v>-4.7390949857317573E-2</v>
      </c>
      <c r="H188" s="30">
        <f t="shared" si="42"/>
        <v>0.22563389322777361</v>
      </c>
      <c r="I188" s="30">
        <f t="shared" si="42"/>
        <v>8.9298184357541902E-2</v>
      </c>
    </row>
    <row r="189" spans="1:10" x14ac:dyDescent="0.3">
      <c r="A189" s="31" t="s">
        <v>114</v>
      </c>
      <c r="B189" s="30"/>
      <c r="C189" s="30">
        <f t="shared" si="42"/>
        <v>7.2294280246651077E-2</v>
      </c>
      <c r="D189" s="30">
        <f t="shared" si="42"/>
        <v>2.9545905215149711E-2</v>
      </c>
      <c r="E189" s="30">
        <f t="shared" si="42"/>
        <v>0.13154853620955315</v>
      </c>
      <c r="F189" s="30">
        <f t="shared" si="42"/>
        <v>7.114893617021277E-2</v>
      </c>
      <c r="G189" s="30">
        <v>-6.3E-2</v>
      </c>
      <c r="H189" s="42">
        <f>+((H117-G117)/G117)</f>
        <v>0.18295994568906992</v>
      </c>
      <c r="I189" s="30">
        <f>+((I117-H117)/H117)</f>
        <v>5.9971305595408898E-2</v>
      </c>
    </row>
    <row r="190" spans="1:10" x14ac:dyDescent="0.3">
      <c r="A190" s="31" t="s">
        <v>115</v>
      </c>
      <c r="B190" s="30"/>
      <c r="C190" s="30">
        <f t="shared" si="42"/>
        <v>4.778156996587031E-2</v>
      </c>
      <c r="D190" s="30">
        <f t="shared" si="42"/>
        <v>0.11447184737087017</v>
      </c>
      <c r="E190" s="30">
        <f t="shared" si="42"/>
        <v>0.22755741127348644</v>
      </c>
      <c r="F190" s="30">
        <f t="shared" si="42"/>
        <v>0.05</v>
      </c>
      <c r="G190" s="30">
        <f t="shared" si="42"/>
        <v>-1.101392938127632E-2</v>
      </c>
      <c r="H190" s="30">
        <f t="shared" si="42"/>
        <v>0.30887651490337376</v>
      </c>
      <c r="I190" s="30">
        <f t="shared" si="42"/>
        <v>0.13288288288288289</v>
      </c>
    </row>
    <row r="191" spans="1:10" x14ac:dyDescent="0.3">
      <c r="A191" s="31" t="s">
        <v>116</v>
      </c>
      <c r="B191" s="30"/>
      <c r="C191" s="30">
        <f t="shared" si="42"/>
        <v>1.0752688172043012E-2</v>
      </c>
      <c r="D191" s="30">
        <f t="shared" si="42"/>
        <v>1.8617021276595744E-2</v>
      </c>
      <c r="E191" s="30">
        <f t="shared" ref="E191:I191" si="43">+((E119-D119)/D119)</f>
        <v>0.11488250652741515</v>
      </c>
      <c r="F191" s="30">
        <f t="shared" si="43"/>
        <v>1.1709601873536301E-2</v>
      </c>
      <c r="G191" s="30">
        <f t="shared" si="43"/>
        <v>-6.9444444444444448E-2</v>
      </c>
      <c r="H191" s="30">
        <f t="shared" si="43"/>
        <v>0.21890547263681592</v>
      </c>
      <c r="I191" s="30">
        <f t="shared" si="43"/>
        <v>0.15102040816326531</v>
      </c>
    </row>
    <row r="192" spans="1:10" x14ac:dyDescent="0.3">
      <c r="A192" s="33" t="s">
        <v>103</v>
      </c>
      <c r="B192" s="34"/>
      <c r="C192" s="30">
        <f t="shared" ref="C192:I192" si="44">+((C120-B120)/B120)</f>
        <v>0.23410498858819692</v>
      </c>
      <c r="D192" s="30">
        <f t="shared" si="44"/>
        <v>0.11941875825627477</v>
      </c>
      <c r="E192" s="30">
        <f t="shared" si="44"/>
        <v>0.21170639603493038</v>
      </c>
      <c r="F192" s="30">
        <f t="shared" si="44"/>
        <v>0.20919361121932217</v>
      </c>
      <c r="G192" s="30">
        <f t="shared" si="44"/>
        <v>7.5869845360824736E-2</v>
      </c>
      <c r="H192" s="30">
        <f t="shared" si="44"/>
        <v>0.24120377301991316</v>
      </c>
      <c r="I192" s="30">
        <f t="shared" si="44"/>
        <v>-8.9626055488540413E-2</v>
      </c>
    </row>
    <row r="193" spans="1:9" x14ac:dyDescent="0.3">
      <c r="A193" s="31" t="s">
        <v>114</v>
      </c>
      <c r="B193" s="30"/>
      <c r="C193" s="30">
        <f t="shared" ref="C193:E193" si="45">+((C121-B121)/B121)</f>
        <v>0.28918650793650796</v>
      </c>
      <c r="D193" s="30">
        <f t="shared" si="45"/>
        <v>0.12350904193920739</v>
      </c>
      <c r="E193" s="30">
        <f t="shared" si="45"/>
        <v>0.19726027397260273</v>
      </c>
      <c r="F193" s="30">
        <v>0.25</v>
      </c>
      <c r="G193" s="30">
        <v>0.12</v>
      </c>
      <c r="H193" s="30">
        <v>0.19</v>
      </c>
      <c r="I193" s="30">
        <v>-0.1</v>
      </c>
    </row>
    <row r="194" spans="1:9" x14ac:dyDescent="0.3">
      <c r="A194" s="31" t="s">
        <v>115</v>
      </c>
      <c r="B194" s="30"/>
      <c r="C194" s="30">
        <f t="shared" ref="C194:E194" si="46">+((C122-B122)/B122)</f>
        <v>0.14054054054054055</v>
      </c>
      <c r="D194" s="30">
        <f t="shared" si="46"/>
        <v>0.78957345971563986</v>
      </c>
      <c r="E194" s="30">
        <f t="shared" si="46"/>
        <v>-0.20127118644067796</v>
      </c>
      <c r="F194" s="30">
        <v>0.23</v>
      </c>
      <c r="G194" s="30">
        <v>0.08</v>
      </c>
      <c r="H194" s="30">
        <v>0.19</v>
      </c>
      <c r="I194" s="30">
        <v>-0.21</v>
      </c>
    </row>
    <row r="195" spans="1:9" x14ac:dyDescent="0.3">
      <c r="A195" s="31" t="s">
        <v>116</v>
      </c>
      <c r="B195" s="30"/>
      <c r="C195" s="30">
        <f t="shared" ref="C195:E195" si="47">+((C123-B123)/B123)</f>
        <v>3.968253968253968E-2</v>
      </c>
      <c r="D195" s="30">
        <f t="shared" si="47"/>
        <v>-1.5267175572519083E-2</v>
      </c>
      <c r="E195" s="30">
        <f t="shared" si="47"/>
        <v>7.7519379844961239E-3</v>
      </c>
      <c r="F195" s="30">
        <v>0.08</v>
      </c>
      <c r="G195" s="30">
        <v>0.11</v>
      </c>
      <c r="H195" s="30">
        <v>0.26</v>
      </c>
      <c r="I195" s="30">
        <v>-0.06</v>
      </c>
    </row>
    <row r="196" spans="1:9" x14ac:dyDescent="0.3">
      <c r="A196" s="33" t="s">
        <v>107</v>
      </c>
      <c r="B196" s="34"/>
      <c r="C196" s="30">
        <f t="shared" ref="C196:E196" si="48">+((C124-B124)/B124)</f>
        <v>-7.2211476466795613E-2</v>
      </c>
      <c r="D196" s="30">
        <f t="shared" si="48"/>
        <v>9.7289784572619872E-2</v>
      </c>
      <c r="E196" s="30">
        <f t="shared" si="48"/>
        <v>9.0563647878404055E-2</v>
      </c>
      <c r="F196" s="34">
        <v>0.13</v>
      </c>
      <c r="G196" s="34">
        <v>0.01</v>
      </c>
      <c r="H196" s="34">
        <v>0.08</v>
      </c>
      <c r="I196" s="34">
        <v>0.16</v>
      </c>
    </row>
    <row r="197" spans="1:9" x14ac:dyDescent="0.3">
      <c r="A197" s="31" t="s">
        <v>114</v>
      </c>
      <c r="B197" s="30"/>
      <c r="C197" s="30">
        <f t="shared" ref="C197:E197" si="49">+((C125-B125)/B125)</f>
        <v>-5.2699644358228256E-2</v>
      </c>
      <c r="D197" s="30">
        <f t="shared" si="49"/>
        <v>0.12116040955631399</v>
      </c>
      <c r="E197" s="30">
        <f t="shared" si="49"/>
        <v>8.8280060882800604E-2</v>
      </c>
      <c r="F197" s="30">
        <v>0.12</v>
      </c>
      <c r="G197" s="30">
        <v>0</v>
      </c>
      <c r="H197" s="30">
        <v>0.08</v>
      </c>
      <c r="I197" s="30">
        <v>0.17</v>
      </c>
    </row>
    <row r="198" spans="1:9" x14ac:dyDescent="0.3">
      <c r="A198" s="31" t="s">
        <v>115</v>
      </c>
      <c r="B198" s="30"/>
      <c r="C198" s="30">
        <f t="shared" ref="C198:E198" si="50">+((C126-B126)/B126)</f>
        <v>-0.10711430855315747</v>
      </c>
      <c r="D198" s="30">
        <f t="shared" si="50"/>
        <v>6.087735004476276E-2</v>
      </c>
      <c r="E198" s="30">
        <f t="shared" si="50"/>
        <v>0.13670886075949368</v>
      </c>
      <c r="F198" s="30">
        <v>0.15</v>
      </c>
      <c r="G198" s="30">
        <v>0.03</v>
      </c>
      <c r="H198" s="30">
        <v>0.1</v>
      </c>
      <c r="I198" s="30">
        <v>0.12</v>
      </c>
    </row>
    <row r="199" spans="1:9" x14ac:dyDescent="0.3">
      <c r="A199" s="31" t="s">
        <v>116</v>
      </c>
      <c r="B199" s="30"/>
      <c r="C199" s="30">
        <f t="shared" ref="C199:E199" si="51">+((C127-B127)/B127)</f>
        <v>-0.12621359223300971</v>
      </c>
      <c r="D199" s="30">
        <f t="shared" si="51"/>
        <v>-1.1111111111111112E-2</v>
      </c>
      <c r="E199" s="30">
        <f t="shared" si="51"/>
        <v>-8.6142322097378279E-2</v>
      </c>
      <c r="F199" s="30">
        <v>0.08</v>
      </c>
      <c r="G199" s="30">
        <v>-0.04</v>
      </c>
      <c r="H199" s="30">
        <v>-0.09</v>
      </c>
      <c r="I199" s="30">
        <v>0.28000000000000003</v>
      </c>
    </row>
    <row r="200" spans="1:9" x14ac:dyDescent="0.3">
      <c r="A200" s="33" t="s">
        <v>108</v>
      </c>
      <c r="B200" s="34"/>
      <c r="C200" s="30">
        <f t="shared" ref="C200:I202" si="52">+((C128-B128)/B128)</f>
        <v>-0.36521739130434783</v>
      </c>
      <c r="D200" s="30">
        <f t="shared" si="52"/>
        <v>0</v>
      </c>
      <c r="E200" s="30">
        <f t="shared" si="52"/>
        <v>0.20547945205479451</v>
      </c>
      <c r="F200" s="30">
        <f t="shared" si="52"/>
        <v>-0.52272727272727271</v>
      </c>
      <c r="G200" s="30">
        <f t="shared" si="52"/>
        <v>-0.2857142857142857</v>
      </c>
      <c r="H200" s="30">
        <f t="shared" si="52"/>
        <v>-0.16666666666666666</v>
      </c>
      <c r="I200" s="30">
        <f t="shared" si="52"/>
        <v>3.08</v>
      </c>
    </row>
    <row r="201" spans="1:9" x14ac:dyDescent="0.3">
      <c r="A201" s="35" t="s">
        <v>104</v>
      </c>
      <c r="B201" s="37"/>
      <c r="C201" s="30">
        <f t="shared" si="52"/>
        <v>6.2924636772237905E-2</v>
      </c>
      <c r="D201" s="30">
        <f t="shared" si="52"/>
        <v>5.6577179008096501E-2</v>
      </c>
      <c r="E201" s="30">
        <f t="shared" si="52"/>
        <v>6.9866286104303038E-2</v>
      </c>
      <c r="F201" s="30">
        <f t="shared" si="52"/>
        <v>7.9251848629839056E-2</v>
      </c>
      <c r="G201" s="30">
        <f t="shared" si="52"/>
        <v>-4.4333387070772209E-2</v>
      </c>
      <c r="H201" s="30">
        <f t="shared" si="52"/>
        <v>0.18907444894286998</v>
      </c>
      <c r="I201" s="30">
        <f t="shared" si="52"/>
        <v>5.0670323694228359E-2</v>
      </c>
    </row>
    <row r="202" spans="1:9" x14ac:dyDescent="0.3">
      <c r="A202" s="33" t="s">
        <v>105</v>
      </c>
      <c r="B202" s="34"/>
      <c r="C202" s="30">
        <f t="shared" si="52"/>
        <v>-1.3622603430877902E-2</v>
      </c>
      <c r="D202" s="30">
        <f t="shared" si="52"/>
        <v>4.4501278772378514E-2</v>
      </c>
      <c r="E202" s="30">
        <f t="shared" si="52"/>
        <v>-7.6395690499510283E-2</v>
      </c>
      <c r="F202" s="30">
        <f t="shared" si="52"/>
        <v>1.0604453870625663E-2</v>
      </c>
      <c r="G202" s="30">
        <f t="shared" si="52"/>
        <v>-3.1479538300104928E-2</v>
      </c>
      <c r="H202" s="30">
        <f t="shared" si="52"/>
        <v>0.19447453954496208</v>
      </c>
      <c r="I202" s="30">
        <f t="shared" si="52"/>
        <v>6.3945578231292516E-2</v>
      </c>
    </row>
    <row r="203" spans="1:9" x14ac:dyDescent="0.3">
      <c r="A203" s="31" t="s">
        <v>114</v>
      </c>
      <c r="B203" s="30"/>
      <c r="C203" s="30"/>
      <c r="D203" s="30"/>
      <c r="E203" s="30"/>
      <c r="F203" s="30">
        <v>-0.05</v>
      </c>
      <c r="G203" s="30">
        <v>0.01</v>
      </c>
      <c r="H203" s="30">
        <v>0.17</v>
      </c>
      <c r="I203" s="30">
        <v>0.06</v>
      </c>
    </row>
    <row r="204" spans="1:9" x14ac:dyDescent="0.3">
      <c r="A204" s="31" t="s">
        <v>115</v>
      </c>
      <c r="B204" s="30"/>
      <c r="C204" s="30"/>
      <c r="D204" s="30"/>
      <c r="E204" s="30"/>
      <c r="F204" s="30">
        <v>-0.17</v>
      </c>
      <c r="G204" s="30">
        <v>-0.22</v>
      </c>
      <c r="H204" s="30">
        <v>0.13</v>
      </c>
      <c r="I204" s="30">
        <v>-0.03</v>
      </c>
    </row>
    <row r="205" spans="1:9" x14ac:dyDescent="0.3">
      <c r="A205" s="31" t="s">
        <v>116</v>
      </c>
      <c r="B205" s="30"/>
      <c r="C205" s="30"/>
      <c r="D205" s="30"/>
      <c r="E205" s="30"/>
      <c r="F205" s="30">
        <v>-0.13</v>
      </c>
      <c r="G205" s="30">
        <v>0.08</v>
      </c>
      <c r="H205" s="30">
        <v>0.14000000000000001</v>
      </c>
      <c r="I205" s="30">
        <v>-0.16</v>
      </c>
    </row>
    <row r="206" spans="1:9" x14ac:dyDescent="0.3">
      <c r="A206" s="31" t="s">
        <v>122</v>
      </c>
      <c r="B206" s="30"/>
      <c r="C206" s="30"/>
      <c r="D206" s="30"/>
      <c r="E206" s="30"/>
      <c r="F206" s="30">
        <v>0.04</v>
      </c>
      <c r="G206" s="30">
        <v>-0.14000000000000001</v>
      </c>
      <c r="H206" s="30">
        <v>-0.01</v>
      </c>
      <c r="I206" s="30">
        <v>0.42</v>
      </c>
    </row>
    <row r="207" spans="1:9" x14ac:dyDescent="0.3">
      <c r="A207" s="29" t="s">
        <v>109</v>
      </c>
      <c r="B207" s="30"/>
      <c r="C207" s="30">
        <f>-((C135-B135)/B135)</f>
        <v>-4.878048780487805E-2</v>
      </c>
      <c r="D207" s="30">
        <v>1.87</v>
      </c>
      <c r="E207" s="30">
        <f>((E135-D135)/D135)</f>
        <v>-0.65333333333333332</v>
      </c>
      <c r="F207" s="30">
        <f>((F135-E135)/E135)</f>
        <v>-1.2692307692307692</v>
      </c>
      <c r="G207" s="30">
        <f t="shared" ref="G207:I207" si="53">-((G135-F135)/F135)</f>
        <v>-0.5714285714285714</v>
      </c>
      <c r="H207" s="30">
        <f t="shared" si="53"/>
        <v>4.6363636363636367</v>
      </c>
      <c r="I207" s="30">
        <f t="shared" si="53"/>
        <v>2.8</v>
      </c>
    </row>
    <row r="208" spans="1:9" ht="15" thickBot="1" x14ac:dyDescent="0.35">
      <c r="A208" s="32" t="s">
        <v>106</v>
      </c>
      <c r="B208" s="36"/>
      <c r="C208" s="30">
        <f t="shared" ref="C208:I208" si="54">+((C136-B136)/B136)</f>
        <v>5.8004640371229696E-2</v>
      </c>
      <c r="D208" s="30">
        <f t="shared" si="54"/>
        <v>6.0971089696071165E-2</v>
      </c>
      <c r="E208" s="30">
        <f t="shared" si="54"/>
        <v>5.9592430858806403E-2</v>
      </c>
      <c r="F208" s="30">
        <f t="shared" si="54"/>
        <v>7.4731433909388134E-2</v>
      </c>
      <c r="G208" s="30">
        <f t="shared" si="54"/>
        <v>-4.3817266150267146E-2</v>
      </c>
      <c r="H208" s="30">
        <f t="shared" si="54"/>
        <v>0.1907600994572628</v>
      </c>
      <c r="I208" s="30">
        <f t="shared" si="54"/>
        <v>4.8767344739323724E-2</v>
      </c>
    </row>
    <row r="20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2023-12-18T17:56:26Z</dcterms:modified>
</cp:coreProperties>
</file>