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882887A-C79C-45AA-AED6-771D9B987EE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7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5" l="1"/>
  <c r="C52" i="5"/>
  <c r="D52" i="5"/>
  <c r="E52" i="5"/>
  <c r="F52" i="5"/>
  <c r="G52" i="5"/>
  <c r="H52" i="5"/>
  <c r="B52" i="5"/>
  <c r="B100" i="4"/>
  <c r="B50" i="5"/>
  <c r="B54" i="5"/>
  <c r="E51" i="5"/>
  <c r="F51" i="5"/>
  <c r="C57" i="5"/>
  <c r="D57" i="5"/>
  <c r="E57" i="5"/>
  <c r="F57" i="5"/>
  <c r="G57" i="5"/>
  <c r="H57" i="5"/>
  <c r="I57" i="5"/>
  <c r="B57" i="5"/>
  <c r="B58" i="5" s="1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C54" i="5"/>
  <c r="D54" i="5"/>
  <c r="E54" i="5"/>
  <c r="F54" i="5"/>
  <c r="G54" i="5"/>
  <c r="H54" i="5"/>
  <c r="I54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B23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F23" i="5"/>
  <c r="G23" i="5"/>
  <c r="G51" i="5" s="1"/>
  <c r="H23" i="5"/>
  <c r="H51" i="5" s="1"/>
  <c r="I23" i="5"/>
  <c r="I51" i="5" s="1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B10" i="5"/>
  <c r="L1" i="5"/>
  <c r="M1" i="5" s="1"/>
  <c r="N1" i="5" s="1"/>
  <c r="O1" i="5" s="1"/>
  <c r="P1" i="5" s="1"/>
  <c r="H1" i="5"/>
  <c r="G1" i="5" s="1"/>
  <c r="F1" i="5" s="1"/>
  <c r="E1" i="5" s="1"/>
  <c r="D1" i="5" s="1"/>
  <c r="C1" i="5" s="1"/>
  <c r="B1" i="5" s="1"/>
  <c r="D51" i="5" l="1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I17" i="5"/>
  <c r="G64" i="5"/>
  <c r="C64" i="5"/>
  <c r="F64" i="5"/>
  <c r="B64" i="5"/>
  <c r="B31" i="5"/>
  <c r="F43" i="5"/>
  <c r="C18" i="5"/>
  <c r="G43" i="5"/>
  <c r="G44" i="5" s="1"/>
  <c r="E60" i="5"/>
  <c r="I43" i="5"/>
  <c r="H60" i="5"/>
  <c r="G60" i="5"/>
  <c r="C60" i="5"/>
  <c r="I60" i="5"/>
  <c r="D60" i="5"/>
  <c r="B60" i="5"/>
  <c r="F60" i="5"/>
  <c r="D44" i="5"/>
  <c r="C214" i="3"/>
  <c r="D214" i="3"/>
  <c r="E214" i="3"/>
  <c r="E216" i="3" s="1"/>
  <c r="F214" i="3"/>
  <c r="G214" i="3"/>
  <c r="H214" i="3"/>
  <c r="I214" i="3"/>
  <c r="B214" i="3"/>
  <c r="C208" i="3"/>
  <c r="D208" i="3"/>
  <c r="D201" i="3" s="1"/>
  <c r="D203" i="3" s="1"/>
  <c r="E208" i="3"/>
  <c r="F208" i="3"/>
  <c r="G208" i="3"/>
  <c r="H208" i="3"/>
  <c r="H201" i="3" s="1"/>
  <c r="H203" i="3" s="1"/>
  <c r="I208" i="3"/>
  <c r="B208" i="3"/>
  <c r="C204" i="3"/>
  <c r="C207" i="3" s="1"/>
  <c r="D204" i="3"/>
  <c r="D206" i="3" s="1"/>
  <c r="E204" i="3"/>
  <c r="F204" i="3"/>
  <c r="G204" i="3"/>
  <c r="H204" i="3"/>
  <c r="I204" i="3"/>
  <c r="B204" i="3"/>
  <c r="C199" i="3"/>
  <c r="D199" i="3"/>
  <c r="E200" i="3" s="1"/>
  <c r="E199" i="3"/>
  <c r="F199" i="3"/>
  <c r="G199" i="3"/>
  <c r="H199" i="3"/>
  <c r="I199" i="3"/>
  <c r="B199" i="3"/>
  <c r="A198" i="3"/>
  <c r="H207" i="3"/>
  <c r="J199" i="3"/>
  <c r="J200" i="3" s="1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H182" i="3" s="1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I180" i="3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A144" i="3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A82" i="3"/>
  <c r="E69" i="3"/>
  <c r="F69" i="3"/>
  <c r="G69" i="3"/>
  <c r="H69" i="3"/>
  <c r="I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F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D165" i="4" s="1"/>
  <c r="E165" i="4"/>
  <c r="E167" i="4" s="1"/>
  <c r="E211" i="3" s="1"/>
  <c r="E213" i="3" s="1"/>
  <c r="G165" i="4"/>
  <c r="H165" i="4"/>
  <c r="H168" i="4" s="1"/>
  <c r="H169" i="4" s="1"/>
  <c r="I165" i="4"/>
  <c r="F167" i="4"/>
  <c r="F211" i="3" s="1"/>
  <c r="G167" i="4"/>
  <c r="G211" i="3" s="1"/>
  <c r="H167" i="4"/>
  <c r="H211" i="3" s="1"/>
  <c r="H213" i="3" s="1"/>
  <c r="I167" i="4"/>
  <c r="I211" i="3" s="1"/>
  <c r="I213" i="3" s="1"/>
  <c r="J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F18" i="5" l="1"/>
  <c r="H200" i="3"/>
  <c r="G72" i="3"/>
  <c r="E44" i="5"/>
  <c r="D200" i="3"/>
  <c r="E135" i="4"/>
  <c r="E136" i="4" s="1"/>
  <c r="B59" i="4"/>
  <c r="B60" i="4" s="1"/>
  <c r="H160" i="3"/>
  <c r="H162" i="3" s="1"/>
  <c r="D207" i="3"/>
  <c r="I200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G213" i="3"/>
  <c r="G168" i="4"/>
  <c r="G169" i="4" s="1"/>
  <c r="B83" i="3"/>
  <c r="B84" i="3" s="1"/>
  <c r="F121" i="3"/>
  <c r="F123" i="3" s="1"/>
  <c r="I194" i="3"/>
  <c r="J194" i="3" s="1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G58" i="5" s="1"/>
  <c r="H14" i="3"/>
  <c r="H58" i="5" s="1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5" i="4"/>
  <c r="B167" i="4" s="1"/>
  <c r="B211" i="3" s="1"/>
  <c r="B212" i="3" s="1"/>
  <c r="B76" i="3"/>
  <c r="C73" i="3"/>
  <c r="C75" i="3" s="1"/>
  <c r="C143" i="4"/>
  <c r="C146" i="4" s="1"/>
  <c r="H135" i="4"/>
  <c r="H136" i="4" s="1"/>
  <c r="I14" i="3"/>
  <c r="I58" i="5" s="1"/>
  <c r="B181" i="3"/>
  <c r="C181" i="3"/>
  <c r="F187" i="3"/>
  <c r="B191" i="3"/>
  <c r="F191" i="3"/>
  <c r="F182" i="3"/>
  <c r="F184" i="3" s="1"/>
  <c r="F194" i="3"/>
  <c r="F193" i="3"/>
  <c r="F197" i="3"/>
  <c r="G212" i="3"/>
  <c r="F213" i="3"/>
  <c r="B73" i="3"/>
  <c r="B143" i="4"/>
  <c r="B146" i="4" s="1"/>
  <c r="E147" i="4"/>
  <c r="E12" i="4"/>
  <c r="E20" i="4" s="1"/>
  <c r="I181" i="3"/>
  <c r="J180" i="3"/>
  <c r="B187" i="3"/>
  <c r="E187" i="3"/>
  <c r="I191" i="3"/>
  <c r="I182" i="3"/>
  <c r="I184" i="3" s="1"/>
  <c r="J184" i="3" s="1"/>
  <c r="J182" i="3" s="1"/>
  <c r="E191" i="3"/>
  <c r="E182" i="3"/>
  <c r="E184" i="3" s="1"/>
  <c r="E194" i="3"/>
  <c r="I197" i="3"/>
  <c r="J197" i="3" s="1"/>
  <c r="K197" i="3" s="1"/>
  <c r="L197" i="3" s="1"/>
  <c r="M197" i="3" s="1"/>
  <c r="N197" i="3" s="1"/>
  <c r="E197" i="3"/>
  <c r="B182" i="3"/>
  <c r="B184" i="3" s="1"/>
  <c r="I188" i="3"/>
  <c r="J188" i="3" s="1"/>
  <c r="I187" i="3"/>
  <c r="G215" i="3"/>
  <c r="F216" i="3"/>
  <c r="B210" i="3"/>
  <c r="F168" i="4"/>
  <c r="F169" i="4" s="1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F14" i="3"/>
  <c r="F58" i="5" s="1"/>
  <c r="E14" i="3"/>
  <c r="E58" i="5" s="1"/>
  <c r="I168" i="4"/>
  <c r="I169" i="4" s="1"/>
  <c r="E8" i="3"/>
  <c r="I206" i="3"/>
  <c r="E205" i="3"/>
  <c r="E206" i="3"/>
  <c r="I210" i="3"/>
  <c r="C165" i="4"/>
  <c r="C167" i="4" s="1"/>
  <c r="C211" i="3" s="1"/>
  <c r="C76" i="3"/>
  <c r="D77" i="3" s="1"/>
  <c r="I135" i="4"/>
  <c r="I136" i="4" s="1"/>
  <c r="G98" i="4"/>
  <c r="G100" i="4" s="1"/>
  <c r="G101" i="4" s="1"/>
  <c r="H8" i="3"/>
  <c r="H17" i="3"/>
  <c r="D17" i="3"/>
  <c r="I66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J203" i="3" s="1"/>
  <c r="K203" i="3" s="1"/>
  <c r="L203" i="3" s="1"/>
  <c r="M203" i="3" s="1"/>
  <c r="N203" i="3" s="1"/>
  <c r="I205" i="3"/>
  <c r="F200" i="3"/>
  <c r="J215" i="3"/>
  <c r="K216" i="3"/>
  <c r="C201" i="3"/>
  <c r="C203" i="3" s="1"/>
  <c r="G201" i="3"/>
  <c r="C205" i="3"/>
  <c r="G205" i="3"/>
  <c r="E207" i="3"/>
  <c r="I207" i="3"/>
  <c r="J207" i="3" s="1"/>
  <c r="C209" i="3"/>
  <c r="G209" i="3"/>
  <c r="H212" i="3"/>
  <c r="J214" i="3"/>
  <c r="E215" i="3"/>
  <c r="I215" i="3"/>
  <c r="D205" i="3"/>
  <c r="H205" i="3"/>
  <c r="D209" i="3"/>
  <c r="H209" i="3"/>
  <c r="J211" i="3"/>
  <c r="J212" i="3" s="1"/>
  <c r="I212" i="3"/>
  <c r="B215" i="3"/>
  <c r="F215" i="3"/>
  <c r="K199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K94" i="3"/>
  <c r="I112" i="3"/>
  <c r="J112" i="3" s="1"/>
  <c r="K112" i="3" s="1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109" i="3" s="1"/>
  <c r="K109" i="3" s="1"/>
  <c r="L109" i="3" s="1"/>
  <c r="M109" i="3" s="1"/>
  <c r="N109" i="3" s="1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G78" i="3"/>
  <c r="C81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L64" i="3"/>
  <c r="M64" i="3" s="1"/>
  <c r="K63" i="3"/>
  <c r="D80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I72" i="3"/>
  <c r="J72" i="3" s="1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G147" i="4" l="1"/>
  <c r="H147" i="4"/>
  <c r="B102" i="3"/>
  <c r="B133" i="3"/>
  <c r="B112" i="3"/>
  <c r="C17" i="3"/>
  <c r="B66" i="3"/>
  <c r="I183" i="3"/>
  <c r="B202" i="3"/>
  <c r="G47" i="5"/>
  <c r="B137" i="3"/>
  <c r="B168" i="3"/>
  <c r="E70" i="3"/>
  <c r="B109" i="3"/>
  <c r="C72" i="3"/>
  <c r="B99" i="3"/>
  <c r="D14" i="3"/>
  <c r="D58" i="5" s="1"/>
  <c r="F6" i="5"/>
  <c r="C84" i="3"/>
  <c r="B74" i="3"/>
  <c r="B106" i="3"/>
  <c r="D8" i="3"/>
  <c r="D6" i="5" s="1"/>
  <c r="B14" i="3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J181" i="3"/>
  <c r="K180" i="3"/>
  <c r="C14" i="3"/>
  <c r="C58" i="5" s="1"/>
  <c r="I71" i="3"/>
  <c r="I3" i="3"/>
  <c r="I3" i="5" s="1"/>
  <c r="I24" i="5" s="1"/>
  <c r="D78" i="3"/>
  <c r="D3" i="3"/>
  <c r="D3" i="5" s="1"/>
  <c r="D24" i="5" s="1"/>
  <c r="D47" i="5"/>
  <c r="B47" i="5"/>
  <c r="B6" i="5"/>
  <c r="B5" i="3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J111" i="3"/>
  <c r="E78" i="3"/>
  <c r="E3" i="3"/>
  <c r="E3" i="5" s="1"/>
  <c r="E24" i="5" s="1"/>
  <c r="E212" i="3"/>
  <c r="C147" i="4"/>
  <c r="C209" i="4"/>
  <c r="I202" i="3"/>
  <c r="K207" i="3"/>
  <c r="J204" i="3"/>
  <c r="J206" i="3" s="1"/>
  <c r="K211" i="3"/>
  <c r="K212" i="3" s="1"/>
  <c r="K214" i="3"/>
  <c r="K200" i="3"/>
  <c r="L199" i="3"/>
  <c r="C202" i="3"/>
  <c r="G202" i="3"/>
  <c r="K215" i="3"/>
  <c r="L216" i="3"/>
  <c r="D202" i="3"/>
  <c r="F183" i="3"/>
  <c r="K93" i="3"/>
  <c r="L93" i="3" s="1"/>
  <c r="K184" i="3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F67" i="3"/>
  <c r="K72" i="3"/>
  <c r="N64" i="3"/>
  <c r="N63" i="3" s="1"/>
  <c r="M63" i="3"/>
  <c r="K62" i="3"/>
  <c r="G67" i="3"/>
  <c r="N56" i="3"/>
  <c r="N55" i="3" s="1"/>
  <c r="M55" i="3"/>
  <c r="C168" i="4"/>
  <c r="C169" i="4" s="1"/>
  <c r="H64" i="4"/>
  <c r="H76" i="4" s="1"/>
  <c r="H98" i="4" s="1"/>
  <c r="H100" i="4" s="1"/>
  <c r="H20" i="4"/>
  <c r="C67" i="3" l="1"/>
  <c r="K81" i="3"/>
  <c r="K80" i="3" s="1"/>
  <c r="J107" i="3"/>
  <c r="J108" i="3" s="1"/>
  <c r="K182" i="3"/>
  <c r="B5" i="5"/>
  <c r="B7" i="5" s="1"/>
  <c r="B11" i="5" s="1"/>
  <c r="B11" i="3"/>
  <c r="B46" i="5" s="1"/>
  <c r="B49" i="5" s="1"/>
  <c r="B4" i="3"/>
  <c r="B4" i="5" s="1"/>
  <c r="B3" i="5"/>
  <c r="B24" i="5" s="1"/>
  <c r="D67" i="3"/>
  <c r="I64" i="4"/>
  <c r="I76" i="4" s="1"/>
  <c r="I98" i="4" s="1"/>
  <c r="I20" i="4"/>
  <c r="L180" i="3"/>
  <c r="K181" i="3"/>
  <c r="L214" i="3"/>
  <c r="L211" i="3"/>
  <c r="L212" i="3" s="1"/>
  <c r="L200" i="3"/>
  <c r="M199" i="3"/>
  <c r="L207" i="3"/>
  <c r="K204" i="3"/>
  <c r="K206" i="3" s="1"/>
  <c r="M216" i="3"/>
  <c r="L215" i="3"/>
  <c r="J205" i="3"/>
  <c r="L184" i="3"/>
  <c r="K145" i="3"/>
  <c r="J110" i="3"/>
  <c r="J100" i="3" s="1"/>
  <c r="J101" i="3" s="1"/>
  <c r="M89" i="3"/>
  <c r="N89" i="3" s="1"/>
  <c r="L81" i="3"/>
  <c r="M81" i="3" s="1"/>
  <c r="K83" i="3"/>
  <c r="K107" i="3" s="1"/>
  <c r="K108" i="3" s="1"/>
  <c r="M159" i="3"/>
  <c r="N159" i="3" s="1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66" i="3" s="1"/>
  <c r="J170" i="3" s="1"/>
  <c r="L169" i="3"/>
  <c r="L147" i="3"/>
  <c r="L145" i="3" s="1"/>
  <c r="L134" i="3"/>
  <c r="K114" i="3"/>
  <c r="L116" i="3"/>
  <c r="J138" i="3"/>
  <c r="J139" i="3" s="1"/>
  <c r="J141" i="3"/>
  <c r="J131" i="3" s="1"/>
  <c r="J128" i="3"/>
  <c r="K99" i="3"/>
  <c r="L99" i="3" s="1"/>
  <c r="M99" i="3" s="1"/>
  <c r="N99" i="3" s="1"/>
  <c r="J97" i="3"/>
  <c r="J98" i="3" s="1"/>
  <c r="L83" i="3"/>
  <c r="M85" i="3"/>
  <c r="M112" i="3"/>
  <c r="L111" i="3"/>
  <c r="L103" i="3"/>
  <c r="L72" i="3"/>
  <c r="J76" i="3"/>
  <c r="J77" i="3" s="1"/>
  <c r="J79" i="3"/>
  <c r="J69" i="3" s="1"/>
  <c r="J53" i="3"/>
  <c r="L62" i="3"/>
  <c r="K52" i="3"/>
  <c r="I99" i="4"/>
  <c r="H101" i="4"/>
  <c r="B55" i="5" l="1"/>
  <c r="B66" i="5" s="1"/>
  <c r="B53" i="5"/>
  <c r="L182" i="3"/>
  <c r="K142" i="3"/>
  <c r="I100" i="4"/>
  <c r="I101" i="4" s="1"/>
  <c r="B68" i="5"/>
  <c r="J135" i="3"/>
  <c r="L181" i="3"/>
  <c r="M180" i="3"/>
  <c r="B14" i="5"/>
  <c r="B13" i="5"/>
  <c r="K205" i="3"/>
  <c r="M207" i="3"/>
  <c r="L204" i="3"/>
  <c r="L206" i="3" s="1"/>
  <c r="N216" i="3"/>
  <c r="N215" i="3" s="1"/>
  <c r="M215" i="3"/>
  <c r="M200" i="3"/>
  <c r="N199" i="3"/>
  <c r="M211" i="3"/>
  <c r="M212" i="3" s="1"/>
  <c r="M214" i="3"/>
  <c r="M184" i="3"/>
  <c r="K97" i="3"/>
  <c r="K98" i="3" s="1"/>
  <c r="K84" i="3"/>
  <c r="L80" i="3"/>
  <c r="K110" i="3"/>
  <c r="K100" i="3" s="1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C67" i="5" l="1"/>
  <c r="B69" i="5"/>
  <c r="K104" i="3"/>
  <c r="K106" i="3" s="1"/>
  <c r="M182" i="3"/>
  <c r="M181" i="3"/>
  <c r="N180" i="3"/>
  <c r="N181" i="3" s="1"/>
  <c r="B19" i="5"/>
  <c r="B16" i="5"/>
  <c r="N200" i="3"/>
  <c r="N211" i="3"/>
  <c r="N212" i="3" s="1"/>
  <c r="N214" i="3"/>
  <c r="L205" i="3"/>
  <c r="N207" i="3"/>
  <c r="M204" i="3"/>
  <c r="M206" i="3" s="1"/>
  <c r="N184" i="3"/>
  <c r="N182" i="3" s="1"/>
  <c r="K101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192" i="3" l="1"/>
  <c r="N204" i="3"/>
  <c r="N206" i="3" s="1"/>
  <c r="M205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67" i="3" s="1"/>
  <c r="N104" i="3"/>
  <c r="N105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M70" i="3"/>
  <c r="L74" i="3"/>
  <c r="N73" i="3"/>
  <c r="N75" i="3" s="1"/>
  <c r="N67" i="3"/>
  <c r="N70" i="3"/>
  <c r="M73" i="3"/>
  <c r="M75" i="3" s="1"/>
  <c r="M67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3"/>
  <c r="I4" i="5" s="1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06" i="3" l="1"/>
  <c r="N170" i="3"/>
  <c r="N172" i="3" s="1"/>
  <c r="M171" i="3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5" i="5" l="1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3" i="3"/>
  <c r="J102" i="3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F37" i="3"/>
  <c r="E37" i="3"/>
  <c r="I50" i="3"/>
  <c r="J50" i="3" s="1"/>
  <c r="J49" i="3" s="1"/>
  <c r="K3" i="3" l="1"/>
  <c r="L3" i="5"/>
  <c r="J4" i="3"/>
  <c r="L4" i="5" s="1"/>
  <c r="H46" i="5"/>
  <c r="H49" i="5" s="1"/>
  <c r="H53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53" i="5" s="1"/>
  <c r="G13" i="3"/>
  <c r="G9" i="5" s="1"/>
  <c r="G12" i="3"/>
  <c r="G8" i="5" s="1"/>
  <c r="E46" i="5"/>
  <c r="E49" i="5" s="1"/>
  <c r="E53" i="5" s="1"/>
  <c r="E13" i="3"/>
  <c r="E9" i="5" s="1"/>
  <c r="E12" i="3"/>
  <c r="E8" i="5" s="1"/>
  <c r="I46" i="5"/>
  <c r="I49" i="5" s="1"/>
  <c r="I53" i="5" s="1"/>
  <c r="I13" i="3"/>
  <c r="I9" i="5" s="1"/>
  <c r="I12" i="3"/>
  <c r="I8" i="5" s="1"/>
  <c r="D46" i="5"/>
  <c r="D49" i="5" s="1"/>
  <c r="D53" i="5" s="1"/>
  <c r="D13" i="3"/>
  <c r="D9" i="5" s="1"/>
  <c r="D12" i="3"/>
  <c r="D8" i="5" s="1"/>
  <c r="F46" i="5"/>
  <c r="F49" i="5" s="1"/>
  <c r="F53" i="5" s="1"/>
  <c r="F13" i="3"/>
  <c r="F9" i="5" s="1"/>
  <c r="F12" i="3"/>
  <c r="F8" i="5" s="1"/>
  <c r="H14" i="5"/>
  <c r="H13" i="5"/>
  <c r="C14" i="5"/>
  <c r="C13" i="5"/>
  <c r="G14" i="5"/>
  <c r="G13" i="5"/>
  <c r="E14" i="5"/>
  <c r="E13" i="5"/>
  <c r="I14" i="5"/>
  <c r="I13" i="5"/>
  <c r="D13" i="5"/>
  <c r="D14" i="5"/>
  <c r="F13" i="5"/>
  <c r="F14" i="5"/>
  <c r="K102" i="3"/>
  <c r="K168" i="3"/>
  <c r="K71" i="3"/>
  <c r="K133" i="3"/>
  <c r="J48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K22" i="3"/>
  <c r="M32" i="3"/>
  <c r="M31" i="3" s="1"/>
  <c r="N33" i="3"/>
  <c r="N32" i="3" s="1"/>
  <c r="L21" i="3"/>
  <c r="M28" i="3"/>
  <c r="M27" i="3" s="1"/>
  <c r="N29" i="3"/>
  <c r="N28" i="3" s="1"/>
  <c r="C53" i="5" l="1"/>
  <c r="C55" i="5"/>
  <c r="C66" i="5" s="1"/>
  <c r="C68" i="5" s="1"/>
  <c r="L3" i="3"/>
  <c r="F19" i="5"/>
  <c r="F16" i="5"/>
  <c r="F55" i="5"/>
  <c r="F66" i="5" s="1"/>
  <c r="G55" i="5"/>
  <c r="G66" i="5" s="1"/>
  <c r="E16" i="5"/>
  <c r="E19" i="5"/>
  <c r="C16" i="5"/>
  <c r="C19" i="5"/>
  <c r="D55" i="5"/>
  <c r="D66" i="5" s="1"/>
  <c r="I16" i="5"/>
  <c r="I19" i="5"/>
  <c r="G19" i="5"/>
  <c r="G16" i="5"/>
  <c r="H19" i="5"/>
  <c r="H16" i="5"/>
  <c r="E55" i="5"/>
  <c r="E66" i="5" s="1"/>
  <c r="M3" i="5"/>
  <c r="K4" i="3"/>
  <c r="M4" i="5" s="1"/>
  <c r="J36" i="3"/>
  <c r="J38" i="3"/>
  <c r="J39" i="3" s="1"/>
  <c r="D19" i="5"/>
  <c r="D16" i="5"/>
  <c r="I55" i="5"/>
  <c r="I66" i="5" s="1"/>
  <c r="H55" i="5"/>
  <c r="H66" i="5" s="1"/>
  <c r="L102" i="3"/>
  <c r="L168" i="3"/>
  <c r="L133" i="3"/>
  <c r="L71" i="3"/>
  <c r="K47" i="3"/>
  <c r="J45" i="3"/>
  <c r="N31" i="3"/>
  <c r="L50" i="3"/>
  <c r="L48" i="3" s="1"/>
  <c r="K49" i="3"/>
  <c r="K48" i="3"/>
  <c r="K37" i="3"/>
  <c r="L22" i="3"/>
  <c r="N27" i="3"/>
  <c r="M21" i="3"/>
  <c r="J40" i="3" l="1"/>
  <c r="L38" i="3"/>
  <c r="N3" i="5"/>
  <c r="L4" i="3"/>
  <c r="N4" i="5" s="1"/>
  <c r="M3" i="3"/>
  <c r="K38" i="3"/>
  <c r="J46" i="3"/>
  <c r="J14" i="3"/>
  <c r="C69" i="5"/>
  <c r="D67" i="5"/>
  <c r="D68" i="5" s="1"/>
  <c r="M102" i="3"/>
  <c r="M133" i="3"/>
  <c r="M168" i="3"/>
  <c r="M71" i="3"/>
  <c r="J42" i="3"/>
  <c r="N21" i="3"/>
  <c r="L47" i="3"/>
  <c r="K45" i="3"/>
  <c r="L49" i="3"/>
  <c r="M50" i="3"/>
  <c r="L37" i="3"/>
  <c r="K35" i="3"/>
  <c r="M22" i="3"/>
  <c r="O3" i="5" l="1"/>
  <c r="M4" i="3"/>
  <c r="O4" i="5" s="1"/>
  <c r="N3" i="3"/>
  <c r="J16" i="3"/>
  <c r="J15" i="3"/>
  <c r="K36" i="3"/>
  <c r="K46" i="3"/>
  <c r="K14" i="3"/>
  <c r="D69" i="5"/>
  <c r="E67" i="5"/>
  <c r="E68" i="5" s="1"/>
  <c r="N22" i="3"/>
  <c r="N102" i="3"/>
  <c r="N168" i="3"/>
  <c r="N71" i="3"/>
  <c r="N133" i="3"/>
  <c r="J44" i="3"/>
  <c r="J43" i="3"/>
  <c r="M49" i="3"/>
  <c r="N50" i="3"/>
  <c r="N49" i="3" s="1"/>
  <c r="M47" i="3"/>
  <c r="L45" i="3"/>
  <c r="K42" i="3"/>
  <c r="M48" i="3"/>
  <c r="M37" i="3"/>
  <c r="L35" i="3"/>
  <c r="M38" i="3" l="1"/>
  <c r="K15" i="3"/>
  <c r="K16" i="3"/>
  <c r="L46" i="3"/>
  <c r="L14" i="3"/>
  <c r="F67" i="5"/>
  <c r="F68" i="5" s="1"/>
  <c r="E69" i="5"/>
  <c r="P3" i="5"/>
  <c r="N4" i="3"/>
  <c r="P4" i="5" s="1"/>
  <c r="N48" i="3"/>
  <c r="N47" i="3"/>
  <c r="M45" i="3"/>
  <c r="L36" i="3"/>
  <c r="L42" i="3"/>
  <c r="K44" i="3"/>
  <c r="K43" i="3"/>
  <c r="N37" i="3"/>
  <c r="N35" i="3" s="1"/>
  <c r="M35" i="3"/>
  <c r="M36" i="3" l="1"/>
  <c r="N38" i="3"/>
  <c r="G67" i="5"/>
  <c r="G68" i="5" s="1"/>
  <c r="F69" i="5"/>
  <c r="L16" i="3"/>
  <c r="L15" i="3"/>
  <c r="M46" i="3"/>
  <c r="M14" i="3"/>
  <c r="L44" i="3"/>
  <c r="L43" i="3"/>
  <c r="M42" i="3"/>
  <c r="N45" i="3"/>
  <c r="N36" i="3"/>
  <c r="M16" i="3" l="1"/>
  <c r="M15" i="3"/>
  <c r="N46" i="3"/>
  <c r="N14" i="3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N16" i="3"/>
  <c r="N15" i="3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M201" i="3"/>
  <c r="L201" i="3"/>
  <c r="L5" i="3" s="1"/>
  <c r="K201" i="3"/>
  <c r="N201" i="3"/>
  <c r="J201" i="3"/>
  <c r="K202" i="3" l="1"/>
  <c r="K5" i="3"/>
  <c r="J185" i="3"/>
  <c r="J17" i="3"/>
  <c r="M185" i="3"/>
  <c r="M17" i="3"/>
  <c r="J202" i="3"/>
  <c r="J5" i="3"/>
  <c r="N5" i="5"/>
  <c r="L7" i="3"/>
  <c r="L6" i="3"/>
  <c r="L185" i="3"/>
  <c r="L17" i="3"/>
  <c r="M208" i="3"/>
  <c r="M5" i="3"/>
  <c r="N208" i="3"/>
  <c r="N5" i="3"/>
  <c r="L208" i="3"/>
  <c r="L210" i="3" s="1"/>
  <c r="K185" i="3"/>
  <c r="K17" i="3"/>
  <c r="N185" i="3"/>
  <c r="N17" i="3"/>
  <c r="M210" i="3"/>
  <c r="N210" i="3"/>
  <c r="N202" i="3"/>
  <c r="L202" i="3"/>
  <c r="K208" i="3"/>
  <c r="L209" i="3"/>
  <c r="J208" i="3"/>
  <c r="M202" i="3"/>
  <c r="M209" i="3" l="1"/>
  <c r="K186" i="3"/>
  <c r="K187" i="3"/>
  <c r="K8" i="3"/>
  <c r="K11" i="3" s="1"/>
  <c r="K189" i="3"/>
  <c r="O5" i="5"/>
  <c r="M6" i="3"/>
  <c r="M7" i="3"/>
  <c r="L5" i="5"/>
  <c r="J7" i="3"/>
  <c r="J6" i="3"/>
  <c r="J19" i="3"/>
  <c r="J18" i="3"/>
  <c r="N19" i="3"/>
  <c r="N18" i="3"/>
  <c r="J186" i="3"/>
  <c r="J187" i="3"/>
  <c r="J8" i="3"/>
  <c r="J189" i="3"/>
  <c r="N209" i="3"/>
  <c r="N186" i="3"/>
  <c r="N187" i="3"/>
  <c r="N8" i="3"/>
  <c r="N189" i="3"/>
  <c r="P5" i="5"/>
  <c r="N6" i="3"/>
  <c r="N7" i="3"/>
  <c r="L19" i="3"/>
  <c r="L18" i="3"/>
  <c r="M18" i="3"/>
  <c r="M19" i="3"/>
  <c r="M5" i="5"/>
  <c r="K7" i="3"/>
  <c r="K6" i="3"/>
  <c r="K19" i="3"/>
  <c r="K18" i="3"/>
  <c r="L186" i="3"/>
  <c r="L187" i="3"/>
  <c r="L8" i="3"/>
  <c r="L189" i="3"/>
  <c r="M186" i="3"/>
  <c r="M187" i="3"/>
  <c r="M8" i="3"/>
  <c r="M189" i="3"/>
  <c r="K209" i="3"/>
  <c r="K210" i="3"/>
  <c r="J209" i="3"/>
  <c r="J210" i="3"/>
  <c r="M191" i="3" l="1"/>
  <c r="M190" i="3"/>
  <c r="P6" i="5"/>
  <c r="P7" i="5" s="1"/>
  <c r="N10" i="3"/>
  <c r="N9" i="3"/>
  <c r="J191" i="3"/>
  <c r="J190" i="3"/>
  <c r="K191" i="3"/>
  <c r="K190" i="3"/>
  <c r="O6" i="5"/>
  <c r="O7" i="5" s="1"/>
  <c r="M9" i="3"/>
  <c r="M10" i="3"/>
  <c r="L191" i="3"/>
  <c r="L190" i="3"/>
  <c r="K12" i="3"/>
  <c r="M8" i="5" s="1"/>
  <c r="K13" i="3"/>
  <c r="M9" i="5" s="1"/>
  <c r="N11" i="3"/>
  <c r="L6" i="5"/>
  <c r="L7" i="5" s="1"/>
  <c r="J10" i="3"/>
  <c r="J9" i="3"/>
  <c r="M6" i="5"/>
  <c r="M7" i="5" s="1"/>
  <c r="K9" i="3"/>
  <c r="K10" i="3"/>
  <c r="N6" i="5"/>
  <c r="N7" i="5" s="1"/>
  <c r="L9" i="3"/>
  <c r="L10" i="3"/>
  <c r="L11" i="3"/>
  <c r="J11" i="3"/>
  <c r="M11" i="3"/>
  <c r="N190" i="3"/>
  <c r="N191" i="3"/>
  <c r="M12" i="3" l="1"/>
  <c r="O8" i="5" s="1"/>
  <c r="M13" i="3"/>
  <c r="O9" i="5" s="1"/>
  <c r="L13" i="3"/>
  <c r="N9" i="5" s="1"/>
  <c r="L12" i="3"/>
  <c r="N8" i="5" s="1"/>
  <c r="J12" i="3"/>
  <c r="L8" i="5" s="1"/>
  <c r="L10" i="5" s="1"/>
  <c r="M10" i="5" s="1"/>
  <c r="J13" i="3"/>
  <c r="L9" i="5" s="1"/>
  <c r="N13" i="3"/>
  <c r="P9" i="5" s="1"/>
  <c r="N12" i="3"/>
  <c r="P8" i="5" s="1"/>
  <c r="N10" i="5" l="1"/>
  <c r="O10" i="5" s="1"/>
  <c r="P10" i="5" s="1"/>
  <c r="P11" i="5" s="1"/>
  <c r="N11" i="5"/>
  <c r="M11" i="5"/>
  <c r="L11" i="5"/>
  <c r="O11" i="5" l="1"/>
  <c r="L12" i="5"/>
  <c r="L13" i="5" s="1"/>
  <c r="M12" i="5" s="1"/>
  <c r="M13" i="5" s="1"/>
  <c r="N12" i="5" s="1"/>
  <c r="N13" i="5" s="1"/>
  <c r="O12" i="5" s="1"/>
  <c r="O13" i="5" s="1"/>
  <c r="P12" i="5" s="1"/>
  <c r="L14" i="5" l="1"/>
  <c r="N14" i="5"/>
  <c r="O14" i="5"/>
  <c r="P13" i="5"/>
  <c r="P14" i="5"/>
  <c r="M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<sst xmlns="http://schemas.openxmlformats.org/spreadsheetml/2006/main" count="519" uniqueCount="227">
  <si>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</si>
  <si>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</si>
  <si>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</si>
  <si>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</si>
  <si>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</si>
  <si>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</si>
  <si>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</si>
  <si>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</si>
  <si>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</si>
  <si>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</si>
  <si>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</si>
  <si>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</si>
  <si>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</si>
  <si>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</si>
  <si>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</si>
  <si>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</si>
  <si>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</si>
  <si>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</si>
  <si>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</si>
  <si>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</si>
  <si>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</si>
  <si>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</si>
  <si>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</si>
  <si>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</si>
  <si>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</si>
  <si>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</si>
  <si>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</si>
  <si>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</si>
  <si>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</si>
  <si>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</si>
  <si>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</si>
  <si>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</si>
  <si>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</si>
  <si>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</si>
  <si>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</si>
  <si>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</si>
  <si>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</si>
  <si>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</si>
  <si>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</si>
  <si>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</si>
  <si>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</si>
  <si>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</si>
  <si>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</si>
  <si>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</si>
  <si>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</si>
  <si>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</si>
  <si>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</si>
  <si>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</si>
  <si>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</si>
  <si>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</si>
  <si>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</si>
  <si>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</si>
  <si>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</si>
  <si>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</si>
  <si>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</si>
  <si>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</si>
  <si>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</si>
  <si>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</si>
  <si>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</si>
  <si>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</si>
  <si>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</si>
  <si>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</si>
  <si>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</si>
  <si>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</si>
  <si>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</si>
  <si>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</si>
  <si>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</si>
  <si>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</si>
  <si>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</si>
  <si>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</si>
  <si>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</si>
  <si>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</si>
  <si>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</si>
  <si>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</si>
  <si>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</si>
  <si>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</si>
  <si>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</si>
  <si>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</si>
  <si>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</si>
  <si>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</si>
  <si>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</si>
  <si>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</si>
  <si>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</si>
  <si>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</si>
  <si>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</si>
  <si>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</si>
  <si>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</si>
  <si>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</si>
  <si>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</si>
  <si>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</si>
  <si>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</si>
  <si>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</si>
  <si>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</si>
  <si>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</si>
  <si>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</si>
  <si>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</si>
  <si>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</si>
  <si>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</si>
  <si>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</si>
  <si>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</si>
  <si>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</si>
  <si>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</si>
  <si>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</si>
  <si>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</si>
  <si>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</si>
  <si>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</si>
  <si>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</si>
  <si>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</si>
  <si>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</si>
  <si>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</si>
  <si>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</si>
  <si>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</si>
  <si>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</si>
  <si>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</si>
  <si>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</si>
  <si>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</si>
  <si>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</si>
  <si>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</si>
  <si>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</si>
  <si>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</si>
  <si>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</si>
  <si>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</si>
  <si>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</si>
  <si>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</si>
  <si>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</si>
  <si>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</si>
  <si>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</si>
  <si>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</si>
  <si>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</si>
  <si>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</si>
  <si>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</si>
  <si>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</si>
  <si>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</si>
  <si>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</si>
  <si>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</si>
  <si>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</si>
  <si>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</si>
  <si>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</si>
  <si>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</si>
  <si>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</si>
  <si>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</si>
  <si>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</si>
  <si>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</si>
  <si>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</si>
  <si>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</si>
  <si>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</si>
  <si>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</si>
  <si>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</si>
  <si>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</si>
  <si>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</si>
  <si>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</si>
  <si>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</si>
  <si>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</si>
  <si>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</si>
  <si>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</si>
  <si>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</si>
  <si>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</si>
  <si>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</si>
  <si>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</si>
  <si>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</si>
  <si>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</si>
  <si>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</si>
  <si>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</si>
  <si>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</si>
  <si>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</si>
  <si>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</si>
  <si>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</si>
  <si>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</si>
  <si>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</si>
  <si>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</si>
  <si>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</si>
  <si>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</si>
  <si>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</si>
  <si>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</si>
  <si>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</si>
  <si>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</si>
  <si>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</si>
  <si>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</si>
  <si>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</si>
  <si>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</si>
  <si>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</si>
  <si>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</si>
  <si>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</si>
  <si>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</si>
  <si>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</si>
  <si>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</si>
  <si>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</si>
  <si>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</si>
  <si>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</si>
  <si>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</si>
  <si>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</si>
  <si>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</si>
  <si>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</si>
  <si>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</si>
  <si>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</si>
  <si>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</si>
  <si>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</si>
  <si>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</si>
  <si>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</si>
  <si>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</si>
  <si>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</si>
  <si>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</si>
  <si>
    <t xml:space="preserve">Please link the Cash flow statement  the "Three Statements" using the data in the  "Historicals" sheet </t>
  </si>
  <si>
    <t>Submission time is 2 days from the day the task was given to you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</si>
  <si>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</si>
  <si>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</si>
  <si>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</si>
  <si>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</si>
  <si>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Inventory</t>
  </si>
  <si>
    <t>Receivables</t>
  </si>
  <si>
    <t>Payables</t>
  </si>
  <si>
    <t>Net working capital</t>
  </si>
  <si>
    <t>2014 Net working capital</t>
  </si>
  <si>
    <t>keep this blank</t>
  </si>
  <si>
    <t>rows  49+51+47+54 from above</t>
  </si>
  <si>
    <t>Should be linked from Segmental forecast model, and link it with - sign</t>
  </si>
  <si>
    <t>Add row 52 along with the above two rows</t>
  </si>
  <si>
    <t>Add Historicals sheet row 78 here</t>
  </si>
  <si>
    <t>Except for column B, all others have to be linked to row 68</t>
  </si>
  <si>
    <t>Short term + Long term debt - (Cash + short term investments) Linked from above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</si>
  <si>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</si>
  <si>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</si>
  <si>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</si>
  <si>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</si>
  <si>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Done</t>
  </si>
  <si>
    <t>Hisoticals row 76 - (NOPAT + Change in WC+D&amp;A)</t>
  </si>
  <si>
    <t>remove Historicals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</si>
</sst>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64A-E3CF-402F-8FC6-84F288E2109F}">
  <dimension ref="A1:A11"/>
  <sheetViews>
    <sheetView workbookViewId="0">
      <selection activeCell="A14" sqref="A1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196</v>
      </c>
    </row>
    <row r="2" spans="1:1" x14ac:dyDescent="0.3">
      <c r="A2" s="37" t="s">
        <v>202</v>
      </c>
    </row>
    <row r="3" spans="1:1" x14ac:dyDescent="0.3">
      <c r="A3" s="37" t="s">
        <v>197</v>
      </c>
    </row>
    <row r="4" spans="1:1" x14ac:dyDescent="0.3">
      <c r="A4" s="19" t="s">
        <v>203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68" activePane="bottomLeft" state="frozen"/>
      <selection pane="bottomLeft" activeCell="A68" sqref="A6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2"/>
    </row>
    <row r="75" spans="1:31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3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2"/>
    </row>
    <row r="79" spans="1:31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3">
      <c r="A80" s="2" t="s">
        <v>222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223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 t="shared" si="11"/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3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3">
      <c r="A88" s="2" t="s">
        <v>220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221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 t="shared" si="13"/>
        <v>8348</v>
      </c>
      <c r="H100" s="7">
        <f t="shared" si="13"/>
        <v>9889</v>
      </c>
      <c r="I100" s="7">
        <f t="shared" si="13"/>
        <v>8574</v>
      </c>
    </row>
    <row r="101" spans="1:9" s="12" customFormat="1" ht="15" thickTop="1" x14ac:dyDescent="0.3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3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3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3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3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3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3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3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3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3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3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" thickTop="1" x14ac:dyDescent="0.3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3">
      <c r="A137" s="1" t="s">
        <v>109</v>
      </c>
    </row>
    <row r="138" spans="1:9" x14ac:dyDescent="0.3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3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" thickTop="1" x14ac:dyDescent="0.3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3">
      <c r="A148" s="1" t="s">
        <v>116</v>
      </c>
    </row>
    <row r="149" spans="1:9" x14ac:dyDescent="0.3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3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" thickTop="1" x14ac:dyDescent="0.3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3">
      <c r="A159" s="1" t="s">
        <v>121</v>
      </c>
    </row>
    <row r="160" spans="1:9" x14ac:dyDescent="0.3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118</v>
      </c>
      <c r="B165" s="5">
        <f>+SUM(B160:B164)</f>
        <v>790</v>
      </c>
      <c r="C165" s="5">
        <f>+SUM(C160:C164)</f>
        <v>840</v>
      </c>
      <c r="D165" s="5">
        <f>+SUM(D160:D164)</f>
        <v>784</v>
      </c>
      <c r="E165" s="5">
        <f>+SUM(E160:E164)</f>
        <v>847</v>
      </c>
      <c r="F165" s="5">
        <v>18</v>
      </c>
      <c r="G165" s="5">
        <f>+SUM(G160:G164)</f>
        <v>756</v>
      </c>
      <c r="H165" s="5">
        <f>+SUM(H160:H164)</f>
        <v>677</v>
      </c>
      <c r="I165" s="5">
        <f>+SUM(I160:I164)</f>
        <v>699</v>
      </c>
    </row>
    <row r="166" spans="1:9" x14ac:dyDescent="0.3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107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768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5" thickBot="1" x14ac:dyDescent="0.35">
      <c r="A168" s="6" t="s">
        <v>122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5" thickTop="1" x14ac:dyDescent="0.3">
      <c r="A169" s="12" t="s">
        <v>110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3">
      <c r="A170" s="1" t="s">
        <v>123</v>
      </c>
    </row>
    <row r="171" spans="1:9" x14ac:dyDescent="0.3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118</v>
      </c>
      <c r="B176" s="5">
        <f t="shared" ref="B176:I176" si="31">+SUM(B171:B175)</f>
        <v>513</v>
      </c>
      <c r="C176" s="5">
        <f t="shared" si="31"/>
        <v>538</v>
      </c>
      <c r="D176" s="5">
        <f t="shared" si="31"/>
        <v>587</v>
      </c>
      <c r="E176" s="5">
        <f t="shared" si="31"/>
        <v>604</v>
      </c>
      <c r="F176" s="5">
        <f t="shared" si="31"/>
        <v>558</v>
      </c>
      <c r="G176" s="5">
        <f t="shared" si="31"/>
        <v>584</v>
      </c>
      <c r="H176" s="5">
        <f t="shared" si="31"/>
        <v>577</v>
      </c>
      <c r="I176" s="5">
        <f t="shared" si="31"/>
        <v>561</v>
      </c>
    </row>
    <row r="177" spans="1:9" x14ac:dyDescent="0.3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124</v>
      </c>
      <c r="B179" s="7">
        <f t="shared" ref="B179:I179" si="32">+SUM(B176:B178)</f>
        <v>606</v>
      </c>
      <c r="C179" s="7">
        <f t="shared" si="32"/>
        <v>649</v>
      </c>
      <c r="D179" s="7">
        <f t="shared" si="32"/>
        <v>706</v>
      </c>
      <c r="E179" s="7">
        <f t="shared" si="32"/>
        <v>747</v>
      </c>
      <c r="F179" s="7">
        <f t="shared" si="32"/>
        <v>705</v>
      </c>
      <c r="G179" s="7">
        <f t="shared" si="32"/>
        <v>721</v>
      </c>
      <c r="H179" s="7">
        <f t="shared" si="32"/>
        <v>744</v>
      </c>
      <c r="I179" s="7">
        <f t="shared" si="32"/>
        <v>717</v>
      </c>
    </row>
    <row r="180" spans="1:9" ht="15" thickTop="1" x14ac:dyDescent="0.3">
      <c r="A180" s="12" t="s">
        <v>110</v>
      </c>
      <c r="B180" s="13">
        <f t="shared" ref="B180:I180" si="33">+B179-B66</f>
        <v>0</v>
      </c>
      <c r="C180" s="13">
        <f t="shared" si="33"/>
        <v>0</v>
      </c>
      <c r="D180" s="13">
        <f t="shared" si="33"/>
        <v>0</v>
      </c>
      <c r="E180" s="13">
        <f t="shared" si="33"/>
        <v>0</v>
      </c>
      <c r="F180" s="13">
        <f t="shared" si="33"/>
        <v>0</v>
      </c>
      <c r="G180" s="13">
        <f t="shared" si="33"/>
        <v>0</v>
      </c>
      <c r="H180" s="13">
        <f t="shared" si="33"/>
        <v>0</v>
      </c>
      <c r="I180" s="13">
        <f t="shared" si="33"/>
        <v>0</v>
      </c>
    </row>
    <row r="181" spans="1:9" x14ac:dyDescent="0.3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126</v>
      </c>
      <c r="D182" t="s">
        <v>143</v>
      </c>
    </row>
    <row r="183" spans="1:9" x14ac:dyDescent="0.3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3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3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3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3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3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3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3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3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3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3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3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3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3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3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3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3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3">
      <c r="A200" s="48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3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3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3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3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3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3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" thickBot="1" x14ac:dyDescent="0.35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" thickTop="1" x14ac:dyDescent="0.3"/>
    <row r="209" spans="1:9" x14ac:dyDescent="0.3">
      <c r="A209" t="s">
        <v>142</v>
      </c>
      <c r="B209" s="46">
        <f t="shared" ref="B209:I209" si="34">B146+B179</f>
        <v>4839</v>
      </c>
      <c r="C209" s="46">
        <f t="shared" si="34"/>
        <v>5291</v>
      </c>
      <c r="D209" s="46">
        <f t="shared" si="34"/>
        <v>5651</v>
      </c>
      <c r="E209" s="46">
        <f t="shared" si="34"/>
        <v>5126</v>
      </c>
      <c r="F209" s="46">
        <f t="shared" si="34"/>
        <v>5555</v>
      </c>
      <c r="G209" s="46">
        <f t="shared" si="34"/>
        <v>3697</v>
      </c>
      <c r="H209" s="46">
        <f t="shared" si="34"/>
        <v>7667</v>
      </c>
      <c r="I209" s="46">
        <f t="shared" si="34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85" zoomScaleNormal="85" workbookViewId="0">
      <selection activeCell="C12" sqref="C12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3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3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3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3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3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3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3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3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3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3">
      <c r="A12" s="41" t="s">
        <v>128</v>
      </c>
      <c r="B12" s="45" t="str">
        <f t="shared" ref="B12:H12" si="15">+IFERROR(B11/A11-1,"nm")</f>
        <v>nm</v>
      </c>
      <c r="C12" s="45">
        <f>+IFERROR(C11/B11-1,"nm")</f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3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3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3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3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3">
      <c r="A17" s="9" t="s">
        <v>140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3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3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3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3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3">
      <c r="A23" s="49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3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3">
      <c r="A25" s="43" t="s">
        <v>136</v>
      </c>
      <c r="B25" s="45">
        <f>Historicals!B184</f>
        <v>0.14000000000000001</v>
      </c>
      <c r="C25" s="45">
        <f>Historicals!C184</f>
        <v>0.1</v>
      </c>
      <c r="D25" s="45">
        <f>Historicals!D184</f>
        <v>0.04</v>
      </c>
      <c r="E25" s="45">
        <f>Historicals!E184</f>
        <v>-0.04</v>
      </c>
      <c r="F25" s="45">
        <f>Historicals!F184</f>
        <v>0.08</v>
      </c>
      <c r="G25" s="45">
        <f>Historicals!G184</f>
        <v>-7.0000000000000007E-2</v>
      </c>
      <c r="H25" s="45">
        <f>Historicals!H184</f>
        <v>0.25</v>
      </c>
      <c r="I25" s="45">
        <f>Historicals!I184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3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3">
      <c r="A27" s="49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3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3">
      <c r="A29" s="43" t="s">
        <v>136</v>
      </c>
      <c r="B29" s="45">
        <f>+Historicals!B185</f>
        <v>0.12</v>
      </c>
      <c r="C29" s="45">
        <f>+Historicals!C185</f>
        <v>0.08</v>
      </c>
      <c r="D29" s="45">
        <f>+Historicals!D185</f>
        <v>0.03</v>
      </c>
      <c r="E29" s="45">
        <f>+Historicals!E185</f>
        <v>0.01</v>
      </c>
      <c r="F29" s="45">
        <f>+Historicals!F185</f>
        <v>7.0000000000000007E-2</v>
      </c>
      <c r="G29" s="45">
        <f>+Historicals!G185</f>
        <v>-0.12</v>
      </c>
      <c r="H29" s="45">
        <f>+Historicals!H185</f>
        <v>0.08</v>
      </c>
      <c r="I29" s="45">
        <f>+Historicals!I185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3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3">
      <c r="A31" s="49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3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3">
      <c r="A33" s="43" t="s">
        <v>136</v>
      </c>
      <c r="B33" s="45">
        <f>Historicals!B186</f>
        <v>-0.05</v>
      </c>
      <c r="C33" s="45">
        <f>Historicals!C186</f>
        <v>-0.13</v>
      </c>
      <c r="D33" s="45">
        <f>Historicals!D186</f>
        <v>-0.1</v>
      </c>
      <c r="E33" s="45">
        <f>Historicals!E186</f>
        <v>-0.08</v>
      </c>
      <c r="F33" s="45">
        <f>Historicals!F186</f>
        <v>0</v>
      </c>
      <c r="G33" s="45">
        <f>Historicals!G186</f>
        <v>-0.14000000000000001</v>
      </c>
      <c r="H33" s="45">
        <f>Historicals!H186</f>
        <v>-0.02</v>
      </c>
      <c r="I33" s="45">
        <f>Historicals!I186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3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3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3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3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3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3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3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3">
      <c r="A41" s="44" t="s">
        <v>139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3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3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3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3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3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3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3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3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3">
      <c r="A51" s="42" t="str">
        <f>Historicals!A187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3">
      <c r="A54" s="49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3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3">
      <c r="A56" s="43" t="s">
        <v>136</v>
      </c>
      <c r="B56" s="45">
        <f>+Historicals!B188</f>
        <v>0.79</v>
      </c>
      <c r="C56" s="45">
        <f>+Historicals!C188</f>
        <v>0.85</v>
      </c>
      <c r="D56" s="45">
        <f>+Historicals!D188</f>
        <v>0.08</v>
      </c>
      <c r="E56" s="45">
        <f>+Historicals!E188</f>
        <v>0.06</v>
      </c>
      <c r="F56" s="45">
        <f>+Historicals!F188</f>
        <v>0.12</v>
      </c>
      <c r="G56" s="45">
        <f>+Historicals!G188</f>
        <v>-0.03</v>
      </c>
      <c r="H56" s="45">
        <f>+Historicals!H188</f>
        <v>0.13</v>
      </c>
      <c r="I56" s="45">
        <f>+Historicals!I188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3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3">
      <c r="A58" s="49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3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3">
      <c r="A60" s="43" t="s">
        <v>136</v>
      </c>
      <c r="B60" s="45">
        <f>+Historicals!B189</f>
        <v>0.16</v>
      </c>
      <c r="C60" s="45">
        <f>+Historicals!C189</f>
        <v>0.41</v>
      </c>
      <c r="D60" s="45">
        <f>+Historicals!D189</f>
        <v>0.17</v>
      </c>
      <c r="E60" s="45">
        <f>+Historicals!E189</f>
        <v>0.16</v>
      </c>
      <c r="F60" s="45">
        <f>+Historicals!F189</f>
        <v>0.09</v>
      </c>
      <c r="G60" s="45">
        <f>+Historicals!G189</f>
        <v>0.02</v>
      </c>
      <c r="H60" s="45">
        <f>+Historicals!H189</f>
        <v>0.25</v>
      </c>
      <c r="I60" s="45">
        <f>+Historicals!I189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3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3">
      <c r="A62" s="49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3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3">
      <c r="A64" s="43" t="s">
        <v>136</v>
      </c>
      <c r="B64" s="45">
        <f>+Historicals!B190</f>
        <v>0.28000000000000003</v>
      </c>
      <c r="C64" s="45">
        <f>+Historicals!C190</f>
        <v>0.28999999999999998</v>
      </c>
      <c r="D64" s="45">
        <f>+Historicals!D190</f>
        <v>7.0000000000000007E-2</v>
      </c>
      <c r="E64" s="45">
        <f>+Historicals!E190</f>
        <v>0.06</v>
      </c>
      <c r="F64" s="45">
        <f>+Historicals!F190</f>
        <v>0.05</v>
      </c>
      <c r="G64" s="45">
        <f>+Historicals!G190</f>
        <v>-0.03</v>
      </c>
      <c r="H64" s="45">
        <f>+Historicals!H190</f>
        <v>0.19</v>
      </c>
      <c r="I64" s="45">
        <f>+Historicals!I190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3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3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3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3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3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3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3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3">
      <c r="A72" s="44" t="s">
        <v>139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3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3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3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3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3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3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3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3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3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3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3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3">
      <c r="A85" s="49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3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3">
      <c r="A87" s="43" t="s">
        <v>136</v>
      </c>
      <c r="B87" s="45">
        <f>Historicals!B192</f>
        <v>0.28000000000000003</v>
      </c>
      <c r="C87" s="45">
        <f>Historicals!C192</f>
        <v>0.33</v>
      </c>
      <c r="D87" s="45">
        <f>Historicals!D192</f>
        <v>0.18</v>
      </c>
      <c r="E87" s="45">
        <f>Historicals!E192</f>
        <v>0.16</v>
      </c>
      <c r="F87" s="45">
        <f>Historicals!F192</f>
        <v>0.25</v>
      </c>
      <c r="G87" s="45">
        <f>Historicals!G192</f>
        <v>0.12</v>
      </c>
      <c r="H87" s="45">
        <f>Historicals!H192</f>
        <v>0.19</v>
      </c>
      <c r="I87" s="45">
        <f>Historicals!I192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3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3">
      <c r="A89" s="49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3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3">
      <c r="A91" s="43" t="s">
        <v>136</v>
      </c>
      <c r="B91" s="45">
        <f>Historicals!B193</f>
        <v>7.0000000000000007E-2</v>
      </c>
      <c r="C91" s="45">
        <f>+Historicals!C220</f>
        <v>0</v>
      </c>
      <c r="D91" s="45">
        <f>+Historicals!D220</f>
        <v>0</v>
      </c>
      <c r="E91" s="45">
        <f>+Historicals!E220</f>
        <v>0</v>
      </c>
      <c r="F91" s="45">
        <f>+Historicals!F220</f>
        <v>0</v>
      </c>
      <c r="G91" s="45">
        <f>+Historicals!G220</f>
        <v>0</v>
      </c>
      <c r="H91" s="45">
        <f>+Historicals!H220</f>
        <v>0</v>
      </c>
      <c r="I91" s="45">
        <f>+Historicals!I220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3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3">
      <c r="A93" s="49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3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3">
      <c r="A95" s="43" t="s">
        <v>136</v>
      </c>
      <c r="B95" s="45">
        <f>Historicals!B194</f>
        <v>0.01</v>
      </c>
      <c r="C95" s="45">
        <f>Historicals!C194</f>
        <v>7.0000000000000007E-2</v>
      </c>
      <c r="D95" s="45">
        <f>Historicals!D194</f>
        <v>0.03</v>
      </c>
      <c r="E95" s="45">
        <f>Historicals!E194</f>
        <v>-0.01</v>
      </c>
      <c r="F95" s="45">
        <f>Historicals!F194</f>
        <v>0.08</v>
      </c>
      <c r="G95" s="45">
        <f>Historicals!G194</f>
        <v>0.11</v>
      </c>
      <c r="H95" s="45">
        <f>Historicals!H194</f>
        <v>0.26</v>
      </c>
      <c r="I95" s="45">
        <f>Historicals!I194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3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3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3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3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3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3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3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3">
      <c r="A103" s="44" t="s">
        <v>139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3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3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3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3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3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3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3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3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3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3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3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3">
      <c r="A116" s="49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3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3">
      <c r="A118" s="43" t="s">
        <v>136</v>
      </c>
      <c r="B118" s="45">
        <f>Historicals!B196</f>
        <v>0</v>
      </c>
      <c r="C118" s="45">
        <f>Historicals!C196</f>
        <v>0</v>
      </c>
      <c r="D118" s="45">
        <f>Historicals!D196</f>
        <v>0.16</v>
      </c>
      <c r="E118" s="45">
        <f>Historicals!E196</f>
        <v>0.09</v>
      </c>
      <c r="F118" s="45">
        <f>Historicals!F196</f>
        <v>0.12</v>
      </c>
      <c r="G118" s="45">
        <f>Historicals!G196</f>
        <v>0</v>
      </c>
      <c r="H118" s="45">
        <f>Historicals!H196</f>
        <v>0.08</v>
      </c>
      <c r="I118" s="45">
        <f>Historicals!I196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3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3">
      <c r="A120" s="49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3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3">
      <c r="A122" s="43" t="s">
        <v>136</v>
      </c>
      <c r="B122" s="45">
        <f>Historicals!B197</f>
        <v>0</v>
      </c>
      <c r="C122" s="45">
        <f>Historicals!C197</f>
        <v>0</v>
      </c>
      <c r="D122" s="45">
        <f>Historicals!D197</f>
        <v>0.09</v>
      </c>
      <c r="E122" s="45">
        <f>Historicals!E197</f>
        <v>0.15</v>
      </c>
      <c r="F122" s="45">
        <f>Historicals!F197</f>
        <v>0.15</v>
      </c>
      <c r="G122" s="45">
        <f>Historicals!G197</f>
        <v>0.03</v>
      </c>
      <c r="H122" s="45">
        <f>Historicals!H197</f>
        <v>0.1</v>
      </c>
      <c r="I122" s="45">
        <f>Historicals!I197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3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3">
      <c r="A124" s="49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3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3">
      <c r="A126" s="43" t="s">
        <v>136</v>
      </c>
      <c r="B126" s="45">
        <f>Historicals!B198</f>
        <v>0</v>
      </c>
      <c r="C126" s="45">
        <f>Historicals!C198</f>
        <v>0</v>
      </c>
      <c r="D126" s="45">
        <f>Historicals!D198</f>
        <v>-0.01</v>
      </c>
      <c r="E126" s="45">
        <f>Historicals!E198</f>
        <v>-0.08</v>
      </c>
      <c r="F126" s="45">
        <f>Historicals!F198</f>
        <v>0.08</v>
      </c>
      <c r="G126" s="45">
        <f>Historicals!G198</f>
        <v>-0.04</v>
      </c>
      <c r="H126" s="45">
        <f>Historicals!H198</f>
        <v>-0.09</v>
      </c>
      <c r="I126" s="45">
        <f>Historicals!I198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3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3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3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3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3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3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3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3">
      <c r="A134" s="44" t="s">
        <v>139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3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3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3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3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3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3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3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3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3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3">
      <c r="A144" s="42" t="str">
        <f>Historicals!A129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3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3">
      <c r="A147" s="49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3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3">
      <c r="A149" s="43" t="s">
        <v>136</v>
      </c>
      <c r="B149" s="45">
        <f>Historicals!B227</f>
        <v>0</v>
      </c>
      <c r="C149" s="45">
        <f>Historicals!C227</f>
        <v>0</v>
      </c>
      <c r="D149" s="45">
        <f>Historicals!D227</f>
        <v>0</v>
      </c>
      <c r="E149" s="45">
        <f>Historicals!E227</f>
        <v>0</v>
      </c>
      <c r="F149" s="45">
        <f>Historicals!F227</f>
        <v>0</v>
      </c>
      <c r="G149" s="45">
        <f>Historicals!G227</f>
        <v>0</v>
      </c>
      <c r="H149" s="45">
        <f>Historicals!H227</f>
        <v>0</v>
      </c>
      <c r="I149" s="45">
        <f>Historicals!I227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3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3">
      <c r="A151" s="49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3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3">
      <c r="A153" s="43" t="s">
        <v>136</v>
      </c>
      <c r="B153" s="45">
        <f>Historicals!B228</f>
        <v>0</v>
      </c>
      <c r="C153" s="45">
        <f>Historicals!C228</f>
        <v>0</v>
      </c>
      <c r="D153" s="45">
        <f>Historicals!D228</f>
        <v>0</v>
      </c>
      <c r="E153" s="45">
        <f>Historicals!E228</f>
        <v>0</v>
      </c>
      <c r="F153" s="45">
        <f>Historicals!F228</f>
        <v>0</v>
      </c>
      <c r="G153" s="45">
        <f>Historicals!G228</f>
        <v>0</v>
      </c>
      <c r="H153" s="45">
        <f>Historicals!H228</f>
        <v>0</v>
      </c>
      <c r="I153" s="45">
        <f>Historicals!I228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3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3">
      <c r="A155" s="49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3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3">
      <c r="A157" s="43" t="s">
        <v>136</v>
      </c>
      <c r="B157" s="45">
        <f>Historicals!B229</f>
        <v>0</v>
      </c>
      <c r="C157" s="45">
        <f>Historicals!C229</f>
        <v>0</v>
      </c>
      <c r="D157" s="45">
        <f>Historicals!D229</f>
        <v>0</v>
      </c>
      <c r="E157" s="45">
        <f>Historicals!E229</f>
        <v>0</v>
      </c>
      <c r="F157" s="45">
        <f>Historicals!F229</f>
        <v>0</v>
      </c>
      <c r="G157" s="45">
        <f>Historicals!G229</f>
        <v>0</v>
      </c>
      <c r="H157" s="45">
        <f>Historicals!H229</f>
        <v>0</v>
      </c>
      <c r="I157" s="45">
        <f>Historicals!I229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3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3">
      <c r="A159" s="49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3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3">
      <c r="A161" s="43" t="s">
        <v>136</v>
      </c>
      <c r="B161" s="45">
        <f>Historicals!B233</f>
        <v>0</v>
      </c>
      <c r="C161" s="45">
        <f>Historicals!C233</f>
        <v>0</v>
      </c>
      <c r="D161" s="45">
        <f>Historicals!D233</f>
        <v>0</v>
      </c>
      <c r="E161" s="45">
        <f>Historicals!E233</f>
        <v>0</v>
      </c>
      <c r="F161" s="45">
        <f>Historicals!F233</f>
        <v>0</v>
      </c>
      <c r="G161" s="45">
        <f>Historicals!G233</f>
        <v>0</v>
      </c>
      <c r="H161" s="45">
        <f>Historicals!H233</f>
        <v>0</v>
      </c>
      <c r="I161" s="45">
        <f>Historicals!I233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3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3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3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3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3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3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3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3">
      <c r="A169" s="44" t="s">
        <v>139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3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3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3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3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3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3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3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3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3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3">
      <c r="A179" s="42" t="str">
        <f>Historicals!A164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3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3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3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3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3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3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3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3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3">
      <c r="A188" s="44" t="s">
        <v>139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3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3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3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3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3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3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3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3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3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3">
      <c r="A198" s="42" t="str">
        <f>Historicals!A134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3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3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3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3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3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3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3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3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3">
      <c r="A207" s="44" t="s">
        <v>139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3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3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3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3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768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3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3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3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3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3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Q78"/>
  <sheetViews>
    <sheetView tabSelected="1" topLeftCell="A37" zoomScale="85" zoomScaleNormal="85" workbookViewId="0">
      <selection activeCell="J47" sqref="J47"/>
    </sheetView>
  </sheetViews>
  <sheetFormatPr defaultRowHeight="14.4" x14ac:dyDescent="0.3"/>
  <cols>
    <col min="1" max="1" width="48.6640625" customWidth="1"/>
    <col min="2" max="9" width="11.6640625" customWidth="1"/>
    <col min="10" max="11" width="32.33203125" customWidth="1"/>
    <col min="12" max="16" width="11.6640625" customWidth="1"/>
    <col min="17" max="17" width="39.88671875" customWidth="1"/>
  </cols>
  <sheetData>
    <row r="1" spans="1:17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/>
      <c r="K1" s="38"/>
      <c r="L1" s="38">
        <f>+I1+1</f>
        <v>2023</v>
      </c>
      <c r="M1" s="38">
        <f t="shared" ref="M1:P1" si="1">+L1+1</f>
        <v>2024</v>
      </c>
      <c r="N1" s="38">
        <f t="shared" si="1"/>
        <v>2025</v>
      </c>
      <c r="O1" s="38">
        <f t="shared" si="1"/>
        <v>2026</v>
      </c>
      <c r="P1" s="38">
        <f t="shared" si="1"/>
        <v>2027</v>
      </c>
    </row>
    <row r="2" spans="1:17" x14ac:dyDescent="0.3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  <c r="P2" s="38"/>
    </row>
    <row r="3" spans="1:17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>
        <f>'Segmental forecast'!J3</f>
        <v>46710</v>
      </c>
      <c r="M3" s="9">
        <f>'Segmental forecast'!K3</f>
        <v>46710</v>
      </c>
      <c r="N3" s="9">
        <f>'Segmental forecast'!L3</f>
        <v>46710</v>
      </c>
      <c r="O3" s="9">
        <f>'Segmental forecast'!M3</f>
        <v>46710</v>
      </c>
      <c r="P3" s="9">
        <f>'Segmental forecast'!N3</f>
        <v>46710</v>
      </c>
      <c r="Q3" t="s">
        <v>146</v>
      </c>
    </row>
    <row r="4" spans="1:17" x14ac:dyDescent="0.3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/>
      <c r="K4" s="52"/>
      <c r="L4" s="52">
        <f>'Segmental forecast'!J4</f>
        <v>0</v>
      </c>
      <c r="M4" s="52">
        <f>'Segmental forecast'!K4</f>
        <v>0</v>
      </c>
      <c r="N4" s="52">
        <f>'Segmental forecast'!L4</f>
        <v>0</v>
      </c>
      <c r="O4" s="52">
        <f>'Segmental forecast'!M4</f>
        <v>0</v>
      </c>
      <c r="P4" s="52">
        <f>'Segmental forecast'!N4</f>
        <v>0</v>
      </c>
    </row>
    <row r="5" spans="1:17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>
        <f>'Segmental forecast'!J5</f>
        <v>7573</v>
      </c>
      <c r="M5" s="9">
        <f>'Segmental forecast'!K5</f>
        <v>7573</v>
      </c>
      <c r="N5" s="9">
        <f>'Segmental forecast'!L5</f>
        <v>7573</v>
      </c>
      <c r="O5" s="9">
        <f>'Segmental forecast'!M5</f>
        <v>7573</v>
      </c>
      <c r="P5" s="9">
        <f>'Segmental forecast'!N5</f>
        <v>7573</v>
      </c>
    </row>
    <row r="6" spans="1:17" x14ac:dyDescent="0.3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/>
      <c r="K6" s="54"/>
      <c r="L6" s="54">
        <f>'Segmental forecast'!J8</f>
        <v>717</v>
      </c>
      <c r="M6" s="54">
        <f>'Segmental forecast'!K8</f>
        <v>717</v>
      </c>
      <c r="N6" s="54">
        <f>'Segmental forecast'!L8</f>
        <v>717</v>
      </c>
      <c r="O6" s="54">
        <f>'Segmental forecast'!M8</f>
        <v>717</v>
      </c>
      <c r="P6" s="54">
        <f>'Segmental forecast'!N8</f>
        <v>717</v>
      </c>
    </row>
    <row r="7" spans="1:17" x14ac:dyDescent="0.3">
      <c r="A7" s="4" t="s">
        <v>133</v>
      </c>
      <c r="B7" s="5">
        <f>+B5-B6</f>
        <v>4233</v>
      </c>
      <c r="C7" s="5">
        <f t="shared" ref="C7:P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  <c r="P7" s="5">
        <f t="shared" si="2"/>
        <v>6856</v>
      </c>
    </row>
    <row r="8" spans="1:17" x14ac:dyDescent="0.3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/>
      <c r="K8" s="52"/>
      <c r="L8" s="52">
        <f>'Segmental forecast'!J12</f>
        <v>0</v>
      </c>
      <c r="M8" s="52">
        <f>'Segmental forecast'!K12</f>
        <v>0</v>
      </c>
      <c r="N8" s="52">
        <f>'Segmental forecast'!L12</f>
        <v>0</v>
      </c>
      <c r="O8" s="52">
        <f>'Segmental forecast'!M12</f>
        <v>0</v>
      </c>
      <c r="P8" s="52">
        <f>'Segmental forecast'!N12</f>
        <v>0</v>
      </c>
    </row>
    <row r="9" spans="1:17" x14ac:dyDescent="0.3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/>
      <c r="K9" s="52"/>
      <c r="L9" s="52">
        <f>'Segmental forecast'!J13</f>
        <v>0.14677799186469706</v>
      </c>
      <c r="M9" s="52">
        <f>'Segmental forecast'!K13</f>
        <v>0.14677799186469706</v>
      </c>
      <c r="N9" s="52">
        <f>'Segmental forecast'!L13</f>
        <v>0.14677799186469706</v>
      </c>
      <c r="O9" s="52">
        <f>'Segmental forecast'!M13</f>
        <v>0.14677799186469706</v>
      </c>
      <c r="P9" s="52">
        <f>'Segmental forecast'!N13</f>
        <v>0.14677799186469706</v>
      </c>
    </row>
    <row r="10" spans="1:17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>
        <f>I10*(1+L8)</f>
        <v>205</v>
      </c>
      <c r="M10" s="3">
        <f t="shared" ref="M10:P10" si="3">L10*(1+M8)</f>
        <v>205</v>
      </c>
      <c r="N10" s="3">
        <f t="shared" si="3"/>
        <v>205</v>
      </c>
      <c r="O10" s="3">
        <f t="shared" si="3"/>
        <v>205</v>
      </c>
      <c r="P10" s="3">
        <f t="shared" si="3"/>
        <v>205</v>
      </c>
    </row>
    <row r="11" spans="1:17" x14ac:dyDescent="0.3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/>
      <c r="K11" s="5"/>
      <c r="L11" s="5">
        <f t="shared" ref="L11" si="5">+L7-L10</f>
        <v>6651</v>
      </c>
      <c r="M11" s="5">
        <f t="shared" ref="M11" si="6">+M7-M10</f>
        <v>6651</v>
      </c>
      <c r="N11" s="5">
        <f t="shared" ref="N11" si="7">+N7-N10</f>
        <v>6651</v>
      </c>
      <c r="O11" s="5">
        <f t="shared" ref="O11" si="8">+O7-O10</f>
        <v>6651</v>
      </c>
      <c r="P11" s="5">
        <f t="shared" ref="P11" si="9">+P7-P10</f>
        <v>6651</v>
      </c>
    </row>
    <row r="12" spans="1:17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>
        <f>L11*I13</f>
        <v>605</v>
      </c>
      <c r="M12" s="3">
        <f t="shared" ref="M12:P12" si="10">M11*L13</f>
        <v>605</v>
      </c>
      <c r="N12" s="3">
        <f t="shared" si="10"/>
        <v>605</v>
      </c>
      <c r="O12" s="3">
        <f t="shared" si="10"/>
        <v>605</v>
      </c>
      <c r="P12" s="3">
        <f t="shared" si="10"/>
        <v>605</v>
      </c>
    </row>
    <row r="13" spans="1:17" x14ac:dyDescent="0.3">
      <c r="A13" s="55" t="s">
        <v>148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/>
      <c r="K13" s="56"/>
      <c r="L13" s="56">
        <f t="shared" ref="L13" si="12">IFERROR(L12/L11,"nm")</f>
        <v>9.0963764847391368E-2</v>
      </c>
      <c r="M13" s="56">
        <f t="shared" ref="M13" si="13">IFERROR(M12/M11,"nm")</f>
        <v>9.0963764847391368E-2</v>
      </c>
      <c r="N13" s="56">
        <f t="shared" ref="N13" si="14">IFERROR(N12/N11,"nm")</f>
        <v>9.0963764847391368E-2</v>
      </c>
      <c r="O13" s="56">
        <f t="shared" ref="O13" si="15">IFERROR(O12/O11,"nm")</f>
        <v>9.0963764847391368E-2</v>
      </c>
      <c r="P13" s="56">
        <f t="shared" ref="P13" si="16">IFERROR(P12/P11,"nm")</f>
        <v>9.0963764847391368E-2</v>
      </c>
    </row>
    <row r="14" spans="1:17" ht="15" thickBot="1" x14ac:dyDescent="0.35">
      <c r="A14" s="6" t="s">
        <v>149</v>
      </c>
      <c r="B14" s="7">
        <f>+B11-B12</f>
        <v>3273</v>
      </c>
      <c r="C14" s="7">
        <f t="shared" ref="C14:P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/>
      <c r="K14" s="7"/>
      <c r="L14" s="7">
        <f t="shared" si="17"/>
        <v>6046</v>
      </c>
      <c r="M14" s="7">
        <f t="shared" si="17"/>
        <v>6046</v>
      </c>
      <c r="N14" s="7">
        <f t="shared" si="17"/>
        <v>6046</v>
      </c>
      <c r="O14" s="7">
        <f t="shared" si="17"/>
        <v>6046</v>
      </c>
      <c r="P14" s="7">
        <f t="shared" si="17"/>
        <v>6046</v>
      </c>
    </row>
    <row r="15" spans="1:17" ht="15" thickTop="1" x14ac:dyDescent="0.3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t="s">
        <v>151</v>
      </c>
    </row>
    <row r="16" spans="1:17" x14ac:dyDescent="0.3">
      <c r="A16" t="s">
        <v>152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  <c r="O16" s="58"/>
      <c r="P16" s="58"/>
    </row>
    <row r="17" spans="1:17" x14ac:dyDescent="0.3">
      <c r="A17" t="s">
        <v>153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  <c r="O17" s="58"/>
      <c r="P17" s="58"/>
    </row>
    <row r="18" spans="1:17" x14ac:dyDescent="0.3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s="57"/>
      <c r="P18" s="57"/>
      <c r="Q18" t="s">
        <v>154</v>
      </c>
    </row>
    <row r="19" spans="1:17" x14ac:dyDescent="0.3">
      <c r="A19" s="55" t="s">
        <v>155</v>
      </c>
      <c r="B19" s="56">
        <f>Historicals!B107/'Three Statements'!B14</f>
        <v>7.3327222731439046E-2</v>
      </c>
      <c r="C19" s="56">
        <f>Historicals!C107/'Three Statements'!C14</f>
        <v>7.2074468085106383E-2</v>
      </c>
      <c r="D19" s="56">
        <f>Historicals!D107/'Three Statements'!D14</f>
        <v>7.0754716981132074E-2</v>
      </c>
      <c r="E19" s="56">
        <f>Historicals!E107/'Three Statements'!E14</f>
        <v>0.16554578375581996</v>
      </c>
      <c r="F19" s="56">
        <f>Historicals!F107/'Three Statements'!F14</f>
        <v>8.6125589476296852E-2</v>
      </c>
      <c r="G19" s="56">
        <f>Historicals!G107/'Three Statements'!G14</f>
        <v>0.15163450177235133</v>
      </c>
      <c r="H19" s="56">
        <f>Historicals!H107/'Three Statements'!H14</f>
        <v>7.6479832372970138E-2</v>
      </c>
      <c r="I19" s="56">
        <f>Historicals!I107/'Three Statements'!I14</f>
        <v>7.9391333112801846E-2</v>
      </c>
      <c r="J19" s="56"/>
      <c r="K19" s="56"/>
      <c r="L19" s="56"/>
      <c r="M19" s="56"/>
      <c r="N19" s="56"/>
      <c r="O19" s="56"/>
      <c r="P19" s="56"/>
      <c r="Q19" t="s">
        <v>154</v>
      </c>
    </row>
    <row r="20" spans="1:17" x14ac:dyDescent="0.3">
      <c r="A20" s="59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P20" s="38"/>
    </row>
    <row r="21" spans="1:17" x14ac:dyDescent="0.3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3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  <c r="P22" s="3"/>
    </row>
    <row r="23" spans="1:17" x14ac:dyDescent="0.3">
      <c r="A23" t="s">
        <v>159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/>
      <c r="K23" s="64"/>
      <c r="L23" s="64" t="s">
        <v>198</v>
      </c>
      <c r="M23" s="3"/>
      <c r="N23" s="3"/>
      <c r="O23" s="3"/>
      <c r="P23" s="3"/>
    </row>
    <row r="24" spans="1:17" x14ac:dyDescent="0.3">
      <c r="A24" s="55" t="s">
        <v>160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  <c r="O24" s="57"/>
      <c r="P24" s="57"/>
    </row>
    <row r="25" spans="1:17" x14ac:dyDescent="0.3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L25" t="s">
        <v>199</v>
      </c>
      <c r="M25" s="3"/>
      <c r="N25" s="3"/>
      <c r="O25" s="3"/>
      <c r="P25" s="3"/>
    </row>
    <row r="26" spans="1:17" x14ac:dyDescent="0.3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3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3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  <c r="P30" s="3"/>
    </row>
    <row r="31" spans="1:17" ht="15" thickBot="1" x14ac:dyDescent="0.35">
      <c r="A31" s="6" t="s">
        <v>165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  <c r="O31" s="7"/>
      <c r="P31" s="7"/>
    </row>
    <row r="32" spans="1:17" ht="15" thickTop="1" x14ac:dyDescent="0.3">
      <c r="A32" s="1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  <c r="P33" s="3"/>
    </row>
    <row r="34" spans="1:16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  <c r="P34" s="3"/>
    </row>
    <row r="35" spans="1:16" x14ac:dyDescent="0.3">
      <c r="A35" t="s">
        <v>167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L35" t="s">
        <v>200</v>
      </c>
      <c r="M35" s="3"/>
      <c r="N35" s="3"/>
      <c r="O35" s="3"/>
      <c r="P35" s="3"/>
    </row>
    <row r="36" spans="1:16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  <c r="P36" s="3"/>
    </row>
    <row r="37" spans="1:16" x14ac:dyDescent="0.3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  <c r="P37" s="3"/>
    </row>
    <row r="38" spans="1:16" x14ac:dyDescent="0.3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  <c r="P38" s="3"/>
    </row>
    <row r="39" spans="1:16" x14ac:dyDescent="0.3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  <c r="P40" s="3"/>
    </row>
    <row r="41" spans="1:16" x14ac:dyDescent="0.3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  <c r="P41" s="3"/>
    </row>
    <row r="42" spans="1:16" x14ac:dyDescent="0.3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 t="s">
        <v>201</v>
      </c>
      <c r="M42" s="3"/>
      <c r="N42" s="3"/>
      <c r="O42" s="3"/>
      <c r="P42" s="3"/>
    </row>
    <row r="43" spans="1:16" ht="15" thickBot="1" x14ac:dyDescent="0.35">
      <c r="A43" s="6" t="s">
        <v>173</v>
      </c>
      <c r="B43" s="7">
        <f t="shared" ref="B43:I43" si="22">SUM(B32:B42)</f>
        <v>19466</v>
      </c>
      <c r="C43" s="7">
        <f t="shared" si="22"/>
        <v>19205</v>
      </c>
      <c r="D43" s="7">
        <f t="shared" si="22"/>
        <v>21211</v>
      </c>
      <c r="E43" s="7">
        <f t="shared" si="22"/>
        <v>20257</v>
      </c>
      <c r="F43" s="7">
        <f t="shared" si="22"/>
        <v>21105</v>
      </c>
      <c r="G43" s="7">
        <f t="shared" si="22"/>
        <v>29094</v>
      </c>
      <c r="H43" s="7">
        <f t="shared" si="22"/>
        <v>34904</v>
      </c>
      <c r="I43" s="7">
        <f t="shared" si="22"/>
        <v>36963</v>
      </c>
      <c r="J43" s="7"/>
      <c r="K43" s="7"/>
      <c r="L43" s="7"/>
      <c r="M43" s="7"/>
      <c r="N43" s="7"/>
      <c r="O43" s="7"/>
      <c r="P43" s="7"/>
    </row>
    <row r="44" spans="1:16" ht="15" thickTop="1" x14ac:dyDescent="0.3">
      <c r="A44" s="61" t="s">
        <v>174</v>
      </c>
      <c r="B44" s="61">
        <f t="shared" ref="B44:I44" si="23">B31-B43</f>
        <v>0</v>
      </c>
      <c r="C44" s="61">
        <f t="shared" si="23"/>
        <v>0</v>
      </c>
      <c r="D44" s="61">
        <f t="shared" si="23"/>
        <v>0</v>
      </c>
      <c r="E44" s="61">
        <f t="shared" si="23"/>
        <v>0</v>
      </c>
      <c r="F44" s="61">
        <f t="shared" si="23"/>
        <v>0</v>
      </c>
      <c r="G44" s="61">
        <f t="shared" si="23"/>
        <v>0</v>
      </c>
      <c r="H44" s="61">
        <f t="shared" si="23"/>
        <v>0</v>
      </c>
      <c r="I44" s="61">
        <f t="shared" si="23"/>
        <v>0</v>
      </c>
      <c r="J44" s="61"/>
      <c r="K44" s="61"/>
      <c r="L44" s="61"/>
      <c r="M44" s="61"/>
      <c r="N44" s="61"/>
      <c r="O44" s="61"/>
      <c r="P44" s="61"/>
    </row>
    <row r="45" spans="1:16" x14ac:dyDescent="0.3">
      <c r="A45" s="59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38"/>
      <c r="P45" s="38"/>
    </row>
    <row r="46" spans="1:16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L46" t="s">
        <v>204</v>
      </c>
      <c r="M46" s="9"/>
      <c r="N46" s="9"/>
      <c r="O46" s="9"/>
      <c r="P46" s="9"/>
    </row>
    <row r="47" spans="1:16" x14ac:dyDescent="0.3">
      <c r="A47" t="s">
        <v>131</v>
      </c>
      <c r="B47" s="62">
        <f>'Segmental forecast'!B8</f>
        <v>606</v>
      </c>
      <c r="C47" s="62">
        <f>'Segmental forecast'!C8</f>
        <v>649</v>
      </c>
      <c r="D47" s="62">
        <f>'Segmental forecast'!D8</f>
        <v>706</v>
      </c>
      <c r="E47" s="62">
        <f>'Segmental forecast'!E8</f>
        <v>747</v>
      </c>
      <c r="F47" s="62">
        <f>'Segmental forecast'!F8</f>
        <v>705</v>
      </c>
      <c r="G47" s="62">
        <f>'Segmental forecast'!G8</f>
        <v>721</v>
      </c>
      <c r="H47" s="62">
        <f>'Segmental forecast'!H8</f>
        <v>744</v>
      </c>
      <c r="I47" s="62">
        <f>'Segmental forecast'!I8</f>
        <v>717</v>
      </c>
      <c r="L47" t="s">
        <v>204</v>
      </c>
      <c r="M47" s="62"/>
      <c r="N47" s="62"/>
      <c r="O47" s="62"/>
      <c r="P47" s="62"/>
    </row>
    <row r="48" spans="1:16" x14ac:dyDescent="0.3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L48" t="s">
        <v>205</v>
      </c>
      <c r="M48" s="3"/>
      <c r="N48" s="3"/>
      <c r="O48" s="3"/>
      <c r="P48" s="3"/>
    </row>
    <row r="49" spans="1:16" x14ac:dyDescent="0.3">
      <c r="A49" s="1" t="s">
        <v>177</v>
      </c>
      <c r="B49" s="9">
        <f>(B46+B47)-B48</f>
        <v>3577</v>
      </c>
      <c r="C49" s="9">
        <f t="shared" ref="C49:I49" si="24">(C46+C47)-C48</f>
        <v>4543</v>
      </c>
      <c r="D49" s="9">
        <f t="shared" si="24"/>
        <v>4948</v>
      </c>
      <c r="E49" s="9">
        <f t="shared" si="24"/>
        <v>4597</v>
      </c>
      <c r="F49" s="9">
        <f t="shared" si="24"/>
        <v>4798</v>
      </c>
      <c r="G49" s="9">
        <f t="shared" si="24"/>
        <v>2669</v>
      </c>
      <c r="H49" s="9">
        <f t="shared" si="24"/>
        <v>6490</v>
      </c>
      <c r="I49" s="9">
        <f t="shared" si="24"/>
        <v>6342</v>
      </c>
      <c r="M49" s="9"/>
      <c r="N49" s="9"/>
      <c r="O49" s="9"/>
      <c r="P49" s="9"/>
    </row>
    <row r="50" spans="1:16" x14ac:dyDescent="0.3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L50" t="s">
        <v>205</v>
      </c>
      <c r="M50" s="3"/>
      <c r="N50" s="3"/>
      <c r="O50" s="3"/>
      <c r="P50" s="3"/>
    </row>
    <row r="51" spans="1:16" x14ac:dyDescent="0.3">
      <c r="A51" t="s">
        <v>179</v>
      </c>
      <c r="B51" s="3">
        <f>-(B23-B78)</f>
        <v>-113</v>
      </c>
      <c r="C51" s="3">
        <f>-(C23-B23)</f>
        <v>-324</v>
      </c>
      <c r="D51" s="3">
        <f t="shared" ref="D51:I51" si="25">-(D23-C23)</f>
        <v>-796</v>
      </c>
      <c r="E51" s="3">
        <f t="shared" si="25"/>
        <v>204</v>
      </c>
      <c r="F51" s="3">
        <f t="shared" si="25"/>
        <v>-802</v>
      </c>
      <c r="G51" s="3">
        <f t="shared" si="25"/>
        <v>-586</v>
      </c>
      <c r="H51" s="3">
        <f t="shared" si="25"/>
        <v>-613</v>
      </c>
      <c r="I51" s="3">
        <f t="shared" si="25"/>
        <v>-1248</v>
      </c>
      <c r="L51" t="s">
        <v>206</v>
      </c>
      <c r="M51" s="3"/>
      <c r="N51" s="3"/>
      <c r="O51" s="3"/>
      <c r="P51" s="3"/>
    </row>
    <row r="52" spans="1:16" x14ac:dyDescent="0.3">
      <c r="A52" t="s">
        <v>134</v>
      </c>
      <c r="B52" s="3">
        <f>-('Segmental forecast'!B14-Historicals!B106)</f>
        <v>-757</v>
      </c>
      <c r="C52" s="3">
        <f>-('Segmental forecast'!C14-Historicals!C106)</f>
        <v>-891</v>
      </c>
      <c r="D52" s="3">
        <f>-('Segmental forecast'!D14-Historicals!D106)</f>
        <v>-839</v>
      </c>
      <c r="E52" s="3">
        <f>-('Segmental forecast'!E14-Historicals!E106)</f>
        <v>-734</v>
      </c>
      <c r="F52" s="3">
        <f>-('Segmental forecast'!F14-Historicals!F106)</f>
        <v>-1665</v>
      </c>
      <c r="G52" s="3">
        <f>-('Segmental forecast'!G14-Historicals!G106)</f>
        <v>-965</v>
      </c>
      <c r="H52" s="3">
        <f>-('Segmental forecast'!H14-Historicals!H106)</f>
        <v>-516</v>
      </c>
      <c r="I52" s="3">
        <f>-('Segmental forecast'!I14-Historicals!I106)</f>
        <v>-598</v>
      </c>
      <c r="J52" t="s">
        <v>226</v>
      </c>
      <c r="K52" t="s">
        <v>215</v>
      </c>
      <c r="L52" s="66" t="s">
        <v>207</v>
      </c>
      <c r="M52" s="3"/>
      <c r="N52" s="3"/>
      <c r="O52" s="3"/>
      <c r="P52" s="3"/>
    </row>
    <row r="53" spans="1:16" x14ac:dyDescent="0.3">
      <c r="A53" s="1" t="s">
        <v>180</v>
      </c>
      <c r="B53" s="9">
        <f>B49+B50+B51+B52</f>
        <v>2760</v>
      </c>
      <c r="C53" s="9">
        <f t="shared" ref="C53:I53" si="26">C49+C50+C51+C52</f>
        <v>3398</v>
      </c>
      <c r="D53" s="9">
        <f t="shared" si="26"/>
        <v>3411</v>
      </c>
      <c r="E53" s="9">
        <f t="shared" si="26"/>
        <v>4192</v>
      </c>
      <c r="F53" s="9">
        <f t="shared" si="26"/>
        <v>2484</v>
      </c>
      <c r="G53" s="9">
        <f t="shared" si="26"/>
        <v>1258</v>
      </c>
      <c r="H53" s="9">
        <f t="shared" si="26"/>
        <v>5654</v>
      </c>
      <c r="I53" s="9">
        <f t="shared" si="26"/>
        <v>4786</v>
      </c>
      <c r="J53" s="9"/>
      <c r="K53" s="9"/>
      <c r="L53" s="9"/>
      <c r="M53" s="9"/>
      <c r="N53" s="9"/>
      <c r="O53" s="9"/>
      <c r="P53" s="9"/>
    </row>
    <row r="54" spans="1:16" x14ac:dyDescent="0.3">
      <c r="A54" t="s">
        <v>181</v>
      </c>
      <c r="B54" s="3">
        <f>Historicals!B68+Historicals!B69+Historicals!B70+Historicals!B67</f>
        <v>545</v>
      </c>
      <c r="C54" s="3">
        <f>Historicals!C68+Historicals!C69+Historicals!C70+Historicals!C67</f>
        <v>267</v>
      </c>
      <c r="D54" s="3">
        <f>Historicals!D68+Historicals!D69+Historicals!D70+Historicals!D67</f>
        <v>-165</v>
      </c>
      <c r="E54" s="3">
        <f>Historicals!E68+Historicals!E69+Historicals!E70+Historicals!E67</f>
        <v>793</v>
      </c>
      <c r="F54" s="3">
        <f>Historicals!F68+Historicals!F69+Historicals!F70+Historicals!F67</f>
        <v>607</v>
      </c>
      <c r="G54" s="3">
        <f>Historicals!G68+Historicals!G69+Historicals!G70+Historicals!G67</f>
        <v>470</v>
      </c>
      <c r="H54" s="3">
        <f>Historicals!H68+Historicals!H69+Historicals!H70+Historicals!H67</f>
        <v>141</v>
      </c>
      <c r="I54" s="3">
        <f>Historicals!I68+Historicals!I69+Historicals!I70+Historicals!I67</f>
        <v>85</v>
      </c>
      <c r="J54" s="3" t="s">
        <v>225</v>
      </c>
      <c r="K54" s="3"/>
      <c r="L54" s="3"/>
      <c r="M54" s="3"/>
      <c r="N54" s="3"/>
      <c r="O54" s="3"/>
      <c r="P54" s="3"/>
    </row>
    <row r="55" spans="1:16" x14ac:dyDescent="0.3">
      <c r="A55" s="27" t="s">
        <v>182</v>
      </c>
      <c r="B55" s="26">
        <f>B49+B47+B51+B54</f>
        <v>4615</v>
      </c>
      <c r="C55" s="26">
        <f>C49+C47+C51+C54</f>
        <v>5135</v>
      </c>
      <c r="D55" s="26">
        <f t="shared" ref="D55:I55" si="27">D49+D47+D51+D54</f>
        <v>4693</v>
      </c>
      <c r="E55" s="26">
        <f t="shared" si="27"/>
        <v>6341</v>
      </c>
      <c r="F55" s="26">
        <f t="shared" si="27"/>
        <v>5308</v>
      </c>
      <c r="G55" s="26">
        <f t="shared" si="27"/>
        <v>3274</v>
      </c>
      <c r="H55" s="26">
        <f t="shared" si="27"/>
        <v>6762</v>
      </c>
      <c r="I55" s="26">
        <f t="shared" si="27"/>
        <v>5896</v>
      </c>
      <c r="J55" s="40"/>
      <c r="K55" s="26" t="s">
        <v>214</v>
      </c>
      <c r="L55" s="26"/>
      <c r="M55" s="26"/>
      <c r="N55" s="26"/>
      <c r="O55" s="26"/>
      <c r="P55" s="26"/>
    </row>
    <row r="56" spans="1:16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 t="s">
        <v>213</v>
      </c>
      <c r="L56" s="3"/>
      <c r="M56" s="3"/>
      <c r="N56" s="3"/>
      <c r="O56" s="3"/>
      <c r="P56" s="3"/>
    </row>
    <row r="57" spans="1:16" x14ac:dyDescent="0.3">
      <c r="A57" t="s">
        <v>184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 t="s">
        <v>217</v>
      </c>
      <c r="L57" s="3"/>
      <c r="M57" s="3"/>
      <c r="N57" s="3"/>
      <c r="O57" s="3"/>
      <c r="P57" s="3"/>
    </row>
    <row r="58" spans="1:16" x14ac:dyDescent="0.3">
      <c r="A58" s="27" t="s">
        <v>185</v>
      </c>
      <c r="B58" s="26">
        <f>B56+B57+B52</f>
        <v>31</v>
      </c>
      <c r="C58" s="26">
        <f t="shared" ref="C58:I58" si="28">C56+C57+C52</f>
        <v>-782</v>
      </c>
      <c r="D58" s="26">
        <f t="shared" si="28"/>
        <v>-742</v>
      </c>
      <c r="E58" s="26">
        <f t="shared" si="28"/>
        <v>570</v>
      </c>
      <c r="F58" s="26">
        <f t="shared" si="28"/>
        <v>-810</v>
      </c>
      <c r="G58" s="26">
        <f t="shared" si="28"/>
        <v>-907</v>
      </c>
      <c r="H58" s="26">
        <f t="shared" si="28"/>
        <v>-3621</v>
      </c>
      <c r="I58" s="26">
        <f t="shared" si="28"/>
        <v>-1364</v>
      </c>
      <c r="K58" t="s">
        <v>216</v>
      </c>
      <c r="L58" s="26"/>
      <c r="M58" s="26"/>
      <c r="N58" s="26"/>
      <c r="O58" s="26"/>
      <c r="P58" s="26"/>
    </row>
    <row r="59" spans="1:16" x14ac:dyDescent="0.3">
      <c r="A59" t="s">
        <v>186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3"/>
      <c r="M59" s="3"/>
      <c r="N59" s="63"/>
      <c r="O59" s="3"/>
      <c r="P59" s="3"/>
    </row>
    <row r="60" spans="1:16" x14ac:dyDescent="0.3">
      <c r="A60" s="55" t="s">
        <v>128</v>
      </c>
      <c r="B60" s="56" t="str">
        <f>+IFERROR(B59/A59-1,"nm")</f>
        <v>nm</v>
      </c>
      <c r="C60" s="56">
        <f t="shared" ref="C60:I60" si="29">+IFERROR(C59/B59-1,"nm")</f>
        <v>0.35960044395116531</v>
      </c>
      <c r="D60" s="56">
        <f t="shared" si="29"/>
        <v>4.3673469387755182E-2</v>
      </c>
      <c r="E60" s="56">
        <f t="shared" si="29"/>
        <v>0.37700430191630807</v>
      </c>
      <c r="F60" s="56">
        <f t="shared" si="29"/>
        <v>1.8460664583924924E-2</v>
      </c>
      <c r="G60" s="56">
        <f t="shared" si="29"/>
        <v>-0.39152258784160621</v>
      </c>
      <c r="H60" s="56">
        <f t="shared" si="29"/>
        <v>-1.2584784601283228</v>
      </c>
      <c r="I60" s="56">
        <f t="shared" si="29"/>
        <v>-6.0762411347517729</v>
      </c>
      <c r="J60" s="56"/>
      <c r="K60" s="56"/>
      <c r="L60" s="56"/>
      <c r="M60" s="56"/>
      <c r="N60" s="56"/>
      <c r="O60" s="57"/>
      <c r="P60" s="57"/>
    </row>
    <row r="61" spans="1:16" x14ac:dyDescent="0.3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  <c r="O61" s="3"/>
      <c r="P61" s="3"/>
    </row>
    <row r="62" spans="1:16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  <c r="O62" s="3"/>
      <c r="P62" s="3"/>
    </row>
    <row r="63" spans="1:16" x14ac:dyDescent="0.3">
      <c r="A63" t="s">
        <v>189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  <c r="O63" s="3"/>
      <c r="P63" s="3"/>
    </row>
    <row r="64" spans="1:16" x14ac:dyDescent="0.3">
      <c r="A64" s="27" t="s">
        <v>190</v>
      </c>
      <c r="B64" s="26">
        <f>SUM(B59+B61+B62+B63)</f>
        <v>-2790</v>
      </c>
      <c r="C64" s="26">
        <f t="shared" ref="C64:I64" si="30">SUM(C59+C61+C62+C63)</f>
        <v>-2671</v>
      </c>
      <c r="D64" s="26">
        <f t="shared" si="30"/>
        <v>-1942</v>
      </c>
      <c r="E64" s="26">
        <f t="shared" si="30"/>
        <v>-4835</v>
      </c>
      <c r="F64" s="26">
        <f t="shared" si="30"/>
        <v>-5293</v>
      </c>
      <c r="G64" s="26">
        <f t="shared" si="30"/>
        <v>2491</v>
      </c>
      <c r="H64" s="26">
        <f t="shared" si="30"/>
        <v>-1459</v>
      </c>
      <c r="I64" s="26">
        <f t="shared" si="30"/>
        <v>-4836</v>
      </c>
      <c r="J64" s="26"/>
      <c r="K64" s="26"/>
      <c r="L64" s="26"/>
      <c r="M64" s="26"/>
      <c r="N64" s="26"/>
      <c r="O64" s="26"/>
      <c r="P64" s="26"/>
    </row>
    <row r="65" spans="1:16" x14ac:dyDescent="0.3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  <c r="P65" s="3"/>
    </row>
    <row r="66" spans="1:16" x14ac:dyDescent="0.3">
      <c r="A66" s="27" t="s">
        <v>192</v>
      </c>
      <c r="B66" s="26">
        <f>B55+B58+B64+B65</f>
        <v>1773</v>
      </c>
      <c r="C66" s="26">
        <f>C55+C58+C64+C65</f>
        <v>1577</v>
      </c>
      <c r="D66" s="26">
        <f t="shared" ref="D66:H66" si="31">D55+D58+D64+D65</f>
        <v>1989</v>
      </c>
      <c r="E66" s="26">
        <f t="shared" si="31"/>
        <v>2121</v>
      </c>
      <c r="F66" s="26">
        <f t="shared" si="31"/>
        <v>-924</v>
      </c>
      <c r="G66" s="26">
        <f t="shared" si="31"/>
        <v>4792</v>
      </c>
      <c r="H66" s="26">
        <f t="shared" si="31"/>
        <v>1825</v>
      </c>
      <c r="I66" s="26">
        <f>I55+I58+I64+I65</f>
        <v>-447</v>
      </c>
      <c r="J66" s="26"/>
      <c r="K66" s="26"/>
      <c r="L66" s="26"/>
      <c r="M66" s="26"/>
      <c r="N66" s="26"/>
      <c r="O66" s="26"/>
      <c r="P66" s="26"/>
    </row>
    <row r="67" spans="1:16" x14ac:dyDescent="0.3">
      <c r="A67" t="s">
        <v>193</v>
      </c>
      <c r="B67" s="3">
        <f>Historicals!B99</f>
        <v>2220</v>
      </c>
      <c r="C67" s="3">
        <f>B68</f>
        <v>3993</v>
      </c>
      <c r="D67" s="3">
        <f>C68</f>
        <v>5570</v>
      </c>
      <c r="E67" s="3">
        <f t="shared" ref="E67:I67" si="32">D68</f>
        <v>7559</v>
      </c>
      <c r="F67" s="3">
        <f t="shared" si="32"/>
        <v>9680</v>
      </c>
      <c r="G67" s="3">
        <f t="shared" si="32"/>
        <v>8756</v>
      </c>
      <c r="H67" s="3">
        <f t="shared" si="32"/>
        <v>13548</v>
      </c>
      <c r="I67" s="3">
        <f t="shared" si="32"/>
        <v>15373</v>
      </c>
      <c r="K67" t="s">
        <v>218</v>
      </c>
      <c r="L67" s="3" t="s">
        <v>224</v>
      </c>
      <c r="M67" s="3"/>
      <c r="N67" s="3"/>
      <c r="O67" s="3"/>
      <c r="P67" s="3"/>
    </row>
    <row r="68" spans="1:16" ht="15" thickBot="1" x14ac:dyDescent="0.35">
      <c r="A68" s="6" t="s">
        <v>194</v>
      </c>
      <c r="B68" s="7">
        <f>B66+B67</f>
        <v>3993</v>
      </c>
      <c r="C68" s="7">
        <f>C66+C67</f>
        <v>5570</v>
      </c>
      <c r="D68" s="7">
        <f>D66+D67</f>
        <v>7559</v>
      </c>
      <c r="E68" s="7">
        <f t="shared" ref="E68:I68" si="33">E66+E67</f>
        <v>9680</v>
      </c>
      <c r="F68" s="7">
        <f t="shared" si="33"/>
        <v>8756</v>
      </c>
      <c r="G68" s="7">
        <f t="shared" si="33"/>
        <v>13548</v>
      </c>
      <c r="H68" s="7">
        <f t="shared" si="33"/>
        <v>15373</v>
      </c>
      <c r="I68" s="7">
        <f t="shared" si="33"/>
        <v>14926</v>
      </c>
      <c r="J68" s="7"/>
      <c r="K68" s="7"/>
      <c r="L68" s="7"/>
      <c r="M68" s="7"/>
      <c r="N68" s="7"/>
      <c r="O68" s="7"/>
      <c r="P68" s="7"/>
    </row>
    <row r="69" spans="1:16" ht="15" thickTop="1" x14ac:dyDescent="0.3">
      <c r="A69" s="12" t="s">
        <v>174</v>
      </c>
      <c r="B69" s="13">
        <f>+B68-B21</f>
        <v>141</v>
      </c>
      <c r="C69" s="13">
        <f>+C68-C21</f>
        <v>2432</v>
      </c>
      <c r="D69" s="13">
        <f t="shared" ref="D69:H69" si="34">+D68-D21</f>
        <v>3751</v>
      </c>
      <c r="E69" s="13">
        <f t="shared" si="34"/>
        <v>5431</v>
      </c>
      <c r="F69" s="13">
        <f t="shared" si="34"/>
        <v>4290</v>
      </c>
      <c r="G69" s="13">
        <f t="shared" si="34"/>
        <v>5200</v>
      </c>
      <c r="H69" s="13">
        <f t="shared" si="34"/>
        <v>5484</v>
      </c>
      <c r="I69" s="13">
        <f>+I68-I21</f>
        <v>6352</v>
      </c>
      <c r="J69" s="46"/>
      <c r="K69" s="46"/>
      <c r="L69" s="46"/>
      <c r="M69" s="46"/>
      <c r="N69" s="46"/>
      <c r="O69" s="46"/>
      <c r="P69" s="46"/>
    </row>
    <row r="70" spans="1:16" x14ac:dyDescent="0.3">
      <c r="A70" s="1" t="s">
        <v>195</v>
      </c>
      <c r="B70" s="46">
        <f>(B33+B36)-(B21+B22)</f>
        <v>-4738</v>
      </c>
      <c r="C70" s="46">
        <f t="shared" ref="C70:I70" si="35">(C33+C36)-(C21+C22)</f>
        <v>-3403</v>
      </c>
      <c r="D70" s="46">
        <f t="shared" si="35"/>
        <v>-2702</v>
      </c>
      <c r="E70" s="46">
        <f t="shared" si="35"/>
        <v>-1771</v>
      </c>
      <c r="F70" s="46">
        <f t="shared" si="35"/>
        <v>-1193</v>
      </c>
      <c r="G70" s="46">
        <f t="shared" si="35"/>
        <v>622</v>
      </c>
      <c r="H70" s="46">
        <f t="shared" si="35"/>
        <v>-4063</v>
      </c>
      <c r="I70" s="46">
        <f t="shared" si="35"/>
        <v>-3577</v>
      </c>
      <c r="K70" t="s">
        <v>219</v>
      </c>
      <c r="L70" s="46"/>
      <c r="M70" s="46"/>
      <c r="N70" s="46"/>
      <c r="O70" s="46"/>
      <c r="P70" s="46"/>
    </row>
    <row r="74" spans="1:16" x14ac:dyDescent="0.3">
      <c r="A74" s="1" t="s">
        <v>212</v>
      </c>
    </row>
    <row r="75" spans="1:16" x14ac:dyDescent="0.3">
      <c r="A75" t="s">
        <v>208</v>
      </c>
      <c r="B75" s="8">
        <v>3947</v>
      </c>
    </row>
    <row r="76" spans="1:16" x14ac:dyDescent="0.3">
      <c r="A76" t="s">
        <v>209</v>
      </c>
      <c r="B76" s="8">
        <v>3434</v>
      </c>
    </row>
    <row r="77" spans="1:16" x14ac:dyDescent="0.3">
      <c r="A77" t="s">
        <v>210</v>
      </c>
      <c r="B77" s="8">
        <v>1930</v>
      </c>
    </row>
    <row r="78" spans="1:16" s="1" customFormat="1" x14ac:dyDescent="0.3">
      <c r="A78" s="1" t="s">
        <v>211</v>
      </c>
      <c r="B78" s="65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2023-12-20T17:20:07Z</dcterms:modified>
</cp:coreProperties>
</file>