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8B4EFF28-DCD0-4147-BBEE-9755C6034897}" xr6:coauthVersionLast="47" xr6:coauthVersionMax="47" xr10:uidLastSave="{00000000-0000-0000-0000-000000000000}"/>
  <bookViews>
    <workbookView xWindow="-108" yWindow="-108" windowWidth="23256" windowHeight="13896" firstSheet="1" activeTab="1" xr2:uid="{00000000-000D-0000-FFFF-FFFF00000000}"/>
  </bookViews>
  <sheets>
    <sheet name="Instructions" sheetId="1" r:id="rId1"/>
    <sheet name="Revenue Drivers (Marriott)" sheetId="2" r:id="rId2"/>
    <sheet name="Cost Drivers (Marriott)" sheetId="3" r:id="rId3"/>
    <sheet name="Revenue Drivers (J&amp;J)" sheetId="4" r:id="rId4"/>
    <sheet name="Cost Drivers (J&amp;J)"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5" l="1"/>
  <c r="C17" i="5"/>
  <c r="C15" i="5"/>
  <c r="C16" i="5"/>
  <c r="C12" i="5"/>
  <c r="C11" i="5"/>
  <c r="C18" i="3"/>
  <c r="C19" i="3"/>
  <c r="C17" i="3"/>
  <c r="C8" i="2"/>
  <c r="C10" i="3" s="1"/>
  <c r="C12" i="3" s="1"/>
  <c r="D5" i="3"/>
  <c r="C9" i="3"/>
  <c r="D6" i="3" s="1"/>
  <c r="C8" i="3"/>
  <c r="D8" i="3" s="1"/>
  <c r="C7" i="3"/>
  <c r="D7" i="3" s="1"/>
  <c r="C6" i="3"/>
  <c r="C5" i="3"/>
  <c r="C4" i="3"/>
  <c r="D4" i="3" s="1"/>
  <c r="C4" i="2"/>
  <c r="D3" i="2" s="1"/>
  <c r="C5" i="2"/>
  <c r="D5" i="2" s="1"/>
  <c r="C6" i="2"/>
  <c r="D7" i="2"/>
  <c r="C11" i="3" l="1"/>
  <c r="D4" i="2"/>
  <c r="D6" i="2"/>
</calcChain>
</file>

<file path=xl/sharedStrings.xml><?xml version="1.0" encoding="utf-8"?>
<sst xmlns="http://schemas.openxmlformats.org/spreadsheetml/2006/main" count="66" uniqueCount="55">
  <si>
    <t>Instructions</t>
  </si>
  <si>
    <t>Marriot Inc.</t>
  </si>
  <si>
    <t>You are required to map out the revenue drivers and cost drivers for the following companies:</t>
  </si>
  <si>
    <t>Johnson &amp; Johnson</t>
  </si>
  <si>
    <t>Format:</t>
  </si>
  <si>
    <t>You are free to refer to company websites, annual and quarterly reports, press releases and any other publicly available data</t>
  </si>
  <si>
    <t>You are required to break-down the company's revenue into price volume data and map-out how each of these individual variables affect the revenue growth</t>
  </si>
  <si>
    <t>For cost drivers, identify each of the cost item's correlation with revenue (fixed or variable and if variable varies based on what?)</t>
  </si>
  <si>
    <t>You can use charts/smart arts in word document and have bullet points below the diagram for any further explanations</t>
  </si>
  <si>
    <t>You are required to comment on the company performance in the light of revenue and cost drivers</t>
  </si>
  <si>
    <t xml:space="preserve">You are required identify peers and compare their performance with the given company, however, you are not required to go deep into identifying drivers for the peers </t>
  </si>
  <si>
    <t>The comment of company performance should be limited to a single page</t>
  </si>
  <si>
    <t>Base Management Fees</t>
  </si>
  <si>
    <t>Revenue Driver</t>
  </si>
  <si>
    <t>Franchise Fees</t>
  </si>
  <si>
    <t>Incentive Management Fees</t>
  </si>
  <si>
    <t>Owned, Leased and Other Revenue</t>
  </si>
  <si>
    <t>Cost Reimbursement Revenue</t>
  </si>
  <si>
    <t>% Sales Revenue</t>
  </si>
  <si>
    <t>£ (millions)</t>
  </si>
  <si>
    <t>% Total Cost</t>
  </si>
  <si>
    <t>Owned, leased and other-direct</t>
  </si>
  <si>
    <t>Depreciation, amortization and other</t>
  </si>
  <si>
    <t>General, administrative, and other</t>
  </si>
  <si>
    <t>Restructuring, merger-related charges, and other</t>
  </si>
  <si>
    <t>Reimbursed expenses</t>
  </si>
  <si>
    <t>Total Revenue</t>
  </si>
  <si>
    <t>$ (millions)</t>
  </si>
  <si>
    <t>Cost (Operating) Driver</t>
  </si>
  <si>
    <t>Operating Margin</t>
  </si>
  <si>
    <t>Consumer Health</t>
  </si>
  <si>
    <t>Pharmaceutical</t>
  </si>
  <si>
    <t>MedTech</t>
  </si>
  <si>
    <t>Cost Drivers</t>
  </si>
  <si>
    <t>COGS</t>
  </si>
  <si>
    <t>Selling, Marketing &amp; Administrative</t>
  </si>
  <si>
    <t>R&amp;D</t>
  </si>
  <si>
    <t>Other (Income) Expense, Net</t>
  </si>
  <si>
    <t xml:space="preserve">Net Margin </t>
  </si>
  <si>
    <t>Hilton Worldwide Holdings Inc.</t>
  </si>
  <si>
    <t>Net Margin</t>
  </si>
  <si>
    <t>Gross and Operating Costs</t>
  </si>
  <si>
    <t>Pfizer Inc.</t>
  </si>
  <si>
    <t>Gross Profit</t>
  </si>
  <si>
    <t>Gross Margin</t>
  </si>
  <si>
    <t xml:space="preserve">Revenue is driven as RevPAR * No. Rooms where, </t>
  </si>
  <si>
    <t xml:space="preserve"> RevPAR is the function of ADR (price impact) * Occupancy (volume impact)</t>
  </si>
  <si>
    <t>Note that for each of the segments, North America (full service, limited service), APAC and Other international, RevPAR, Room count Occupancy and ADR are reported by the company. These will be forecasted based on historical trend analysis.</t>
  </si>
  <si>
    <t>Large portion of Marriot’s cost is the reimbursed expenses which is directly related to reimbursed revenue. Management and franchise related operating expenses will have be derived as a % of revenue.</t>
  </si>
  <si>
    <t>Each of the three segments, Consumer, Pharmaceuticals and Medical Devices have sub segments with product lines like Remicade, Darzalex , Stelara and Tremfya  or Surgery, Orthopaedics and Intervention solutions. All of these lines have US &amp; International sales. US revenue can be driven by annual growth rates, international revenue growth has two components, organic growth and currency impact.</t>
  </si>
  <si>
    <t>Cost Drivers – as % of revenue (trend analysis)</t>
  </si>
  <si>
    <r>
      <t>·</t>
    </r>
    <r>
      <rPr>
        <sz val="7"/>
        <color theme="1"/>
        <rFont val="Times New Roman"/>
        <family val="1"/>
      </rPr>
      <t xml:space="preserve">        </t>
    </r>
    <r>
      <rPr>
        <sz val="11"/>
        <color theme="1"/>
        <rFont val="Calibri"/>
        <family val="2"/>
        <scheme val="minor"/>
      </rPr>
      <t>Selling, Marketing and Administrative Expenses</t>
    </r>
  </si>
  <si>
    <r>
      <t>·</t>
    </r>
    <r>
      <rPr>
        <sz val="7"/>
        <color theme="1"/>
        <rFont val="Times New Roman"/>
        <family val="1"/>
      </rPr>
      <t xml:space="preserve">        </t>
    </r>
    <r>
      <rPr>
        <sz val="11"/>
        <color theme="1"/>
        <rFont val="Calibri"/>
        <family val="2"/>
        <scheme val="minor"/>
      </rPr>
      <t>Research and Development Expenses</t>
    </r>
  </si>
  <si>
    <r>
      <t>·</t>
    </r>
    <r>
      <rPr>
        <sz val="7"/>
        <color theme="1"/>
        <rFont val="Times New Roman"/>
        <family val="1"/>
      </rPr>
      <t xml:space="preserve">        </t>
    </r>
    <r>
      <rPr>
        <sz val="11"/>
        <color theme="1"/>
        <rFont val="Calibri"/>
        <family val="2"/>
        <scheme val="minor"/>
      </rPr>
      <t>In-process research and development</t>
    </r>
  </si>
  <si>
    <r>
      <t>·</t>
    </r>
    <r>
      <rPr>
        <sz val="7"/>
        <color theme="1"/>
        <rFont val="Times New Roman"/>
        <family val="1"/>
      </rPr>
      <t xml:space="preserve">        </t>
    </r>
    <r>
      <rPr>
        <sz val="11"/>
        <color theme="1"/>
        <rFont val="Calibri"/>
        <family val="2"/>
        <scheme val="minor"/>
      </rPr>
      <t>Cost of products sold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</si>
</sst>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8"/>
      <color theme="0"/>
      <name val="Calibri"/>
      <family val="2"/>
      <scheme val="minor"/>
    </font>
    <font>
      <sz val="11"/>
      <color theme="1"/>
      <name val="Calibri"/>
      <family val="2"/>
      <scheme val="minor"/>
    </font>
    <font>
      <sz val="8"/>
      <name val="Calibri"/>
      <family val="2"/>
      <scheme val="minor"/>
    </font>
    <font>
      <sz val="11"/>
      <color rgb="FF000000"/>
      <name val="Calibri"/>
      <family val="2"/>
      <scheme val="minor"/>
    </font>
    <font>
      <b/>
      <sz val="11"/>
      <color rgb="FF000000"/>
      <name val="Calibri"/>
      <family val="2"/>
      <scheme val="minor"/>
    </font>
    <font>
      <u/>
      <sz val="11"/>
      <color theme="1"/>
      <name val="Calibri"/>
      <family val="2"/>
      <scheme val="minor"/>
    </font>
    <font>
      <sz val="11"/>
      <color theme="1"/>
      <name val="Symbol"/>
      <family val="1"/>
      <charset val="2"/>
    </font>
    <font>
      <sz val="7"/>
      <color theme="1"/>
      <name val="Times New Roman"/>
      <family val="1"/>
    </font>
  </fonts>
  <fills count="4">
    <fill>
      <patternFill patternType="none"/>
    </fill>
    <fill>
      <patternFill patternType="gray125"/>
    </fill>
    <fill>
      <patternFill patternType="solid">
        <fgColor rgb="FF002060"/>
        <bgColor indexed="64"/>
      </patternFill>
    </fill>
    <fill>
      <patternFill patternType="solid">
        <fgColor rgb="FF00B050"/>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18">
    <xf numFmtId="0" fontId="0" fillId="0" borderId="0" xfId="0"/>
    <xf numFmtId="0" fontId="2" fillId="2" borderId="0" xfId="0" applyFont="1" applyFill="1" applyAlignment="1">
      <alignment wrapText="1"/>
    </xf>
    <xf numFmtId="0" fontId="0" fillId="0" borderId="0" xfId="0" applyAlignment="1">
      <alignment wrapText="1"/>
    </xf>
    <xf numFmtId="0" fontId="1" fillId="0" borderId="0" xfId="0" applyFont="1" applyAlignment="1">
      <alignment wrapText="1"/>
    </xf>
    <xf numFmtId="0" fontId="0" fillId="0" borderId="0" xfId="0" applyAlignment="1">
      <alignment horizontal="left" indent="1"/>
    </xf>
    <xf numFmtId="0" fontId="0" fillId="0" borderId="0" xfId="0" applyAlignment="1">
      <alignment horizontal="left" wrapText="1" indent="1"/>
    </xf>
    <xf numFmtId="0" fontId="0" fillId="0" borderId="0" xfId="0" applyAlignment="1">
      <alignment horizontal="center"/>
    </xf>
    <xf numFmtId="0" fontId="1" fillId="0" borderId="0" xfId="0" applyFont="1"/>
    <xf numFmtId="0" fontId="1" fillId="0" borderId="0" xfId="0" applyFont="1" applyAlignment="1">
      <alignment horizontal="center"/>
    </xf>
    <xf numFmtId="10" fontId="0" fillId="0" borderId="0" xfId="1" applyNumberFormat="1" applyFont="1" applyAlignment="1">
      <alignment horizontal="center"/>
    </xf>
    <xf numFmtId="0" fontId="5" fillId="0" borderId="0" xfId="0" applyFont="1"/>
    <xf numFmtId="0" fontId="6" fillId="0" borderId="0" xfId="0" applyFont="1"/>
    <xf numFmtId="0" fontId="5" fillId="3" borderId="0" xfId="0" applyFont="1" applyFill="1" applyAlignment="1">
      <alignment vertical="center"/>
    </xf>
    <xf numFmtId="0" fontId="5" fillId="3" borderId="0" xfId="0" applyFont="1" applyFill="1" applyAlignment="1">
      <alignment horizontal="left" vertical="center" wrapText="1"/>
    </xf>
    <xf numFmtId="0" fontId="0" fillId="3" borderId="0" xfId="0" applyFill="1" applyAlignment="1">
      <alignment vertical="center" wrapText="1"/>
    </xf>
    <xf numFmtId="0" fontId="0" fillId="3" borderId="0" xfId="0" applyFill="1" applyAlignment="1">
      <alignment horizontal="left" vertical="center" wrapText="1" indent="2"/>
    </xf>
    <xf numFmtId="0" fontId="7" fillId="3" borderId="0" xfId="0" applyFont="1" applyFill="1" applyAlignment="1">
      <alignment vertical="center"/>
    </xf>
    <xf numFmtId="0" fontId="8" fillId="3" borderId="0" xfId="0" applyFont="1" applyFill="1" applyAlignment="1">
      <alignment horizontal="left" vertical="center" indent="5"/>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chemeClr val="tx1"/>
                </a:solidFill>
              </a:rPr>
              <a:t>Revenue Drivers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tx>
            <c:strRef>
              <c:f>'Revenue Drivers (Marriott)'!$C$2</c:f>
              <c:strCache>
                <c:ptCount val="1"/>
                <c:pt idx="0">
                  <c:v>$ (millions)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32-C44F-83A6-788EEA76E7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32-C44F-83A6-788EEA76E7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32-C44F-83A6-788EEA76E7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32-C44F-83A6-788EEA76E7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D32-C44F-83A6-788EEA76E719}"/>
              </c:ext>
            </c:extLst>
          </c:dPt>
          <c:cat>
            <c:strRef>
              <c:f>'Revenue Drivers (Marriott)'!$B$3:$B$7</c:f>
              <c:strCache>
                <c:ptCount val="5"/>
                <c:pt idx="0">
                  <c:v>Base Management Fees</c:v>
                </c:pt>
                <c:pt idx="1">
                  <c:v>Franchise Fees</c:v>
                </c:pt>
                <c:pt idx="2">
                  <c:v>Incentive Management Fees</c:v>
                </c:pt>
                <c:pt idx="3">
                  <c:v>Owned, Leased and Other Revenue</c:v>
                </c:pt>
                <c:pt idx="4">
                  <c:v>Cost Reimbursement Revenue</c:v>
                </c:pt>
              </c:strCache>
            </c:strRef>
          </c:cat>
          <c:val>
            <c:numRef>
              <c:f>'Revenue Drivers (Marriott)'!$C$3:$C$7</c:f>
              <c:numCache>
                <c:formatCode>General</c:formatCode>
                <c:ptCount val="5"/>
                <c:pt idx="0">
                  <c:v>1044</c:v>
                </c:pt>
                <c:pt idx="1">
                  <c:v>2505</c:v>
                </c:pt>
                <c:pt idx="2">
                  <c:v>529</c:v>
                </c:pt>
                <c:pt idx="3">
                  <c:v>1367</c:v>
                </c:pt>
                <c:pt idx="4">
                  <c:v>15417</c:v>
                </c:pt>
              </c:numCache>
            </c:numRef>
          </c:val>
          <c:extLst>
            <c:ext xmlns:c16="http://schemas.microsoft.com/office/drawing/2014/chart" uri="{C3380CC4-5D6E-409C-BE32-E72D297353CC}">
              <c16:uniqueId val="{00000000-EEF2-5D49-AD4D-62D601AD027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solidFill>
            <a:schemeClr val="bg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Cost</a:t>
            </a:r>
            <a:r>
              <a:rPr lang="en-US" baseline="0"/>
              <a:t> Drivers</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bar"/>
        <c:grouping val="clustered"/>
        <c:varyColors val="0"/>
        <c:ser>
          <c:idx val="0"/>
          <c:order val="0"/>
          <c:tx>
            <c:strRef>
              <c:f>'Cost Drivers (Marriott)'!$C$3</c:f>
              <c:strCache>
                <c:ptCount val="1"/>
                <c:pt idx="0">
                  <c:v>£ (millions)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'Cost Drivers (Marriott)'!$B$4:$B$8</c:f>
              <c:strCache>
                <c:ptCount val="5"/>
                <c:pt idx="0">
                  <c:v>Owned, leased and other-direct</c:v>
                </c:pt>
                <c:pt idx="1">
                  <c:v>Depreciation, amortization and other</c:v>
                </c:pt>
                <c:pt idx="2">
                  <c:v>General, administrative, and other</c:v>
                </c:pt>
                <c:pt idx="3">
                  <c:v>Restructuring, merger-related charges, and other</c:v>
                </c:pt>
                <c:pt idx="4">
                  <c:v>Reimbursed expenses</c:v>
                </c:pt>
              </c:strCache>
            </c:strRef>
          </c:cat>
          <c:val>
            <c:numRef>
              <c:f>'Cost Drivers (Marriott)'!$C$4:$C$8</c:f>
              <c:numCache>
                <c:formatCode>General</c:formatCode>
                <c:ptCount val="5"/>
                <c:pt idx="0">
                  <c:v>1074</c:v>
                </c:pt>
                <c:pt idx="1">
                  <c:v>193</c:v>
                </c:pt>
                <c:pt idx="2">
                  <c:v>891</c:v>
                </c:pt>
                <c:pt idx="3">
                  <c:v>12</c:v>
                </c:pt>
                <c:pt idx="4">
                  <c:v>15141</c:v>
                </c:pt>
              </c:numCache>
            </c:numRef>
          </c:val>
          <c:extLst>
            <c:ext xmlns:c16="http://schemas.microsoft.com/office/drawing/2014/chart" uri="{C3380CC4-5D6E-409C-BE32-E72D297353CC}">
              <c16:uniqueId val="{00000000-6796-954C-B302-CD672C6D6B34}"/>
            </c:ext>
          </c:extLst>
        </c:ser>
        <c:dLbls>
          <c:showLegendKey val="0"/>
          <c:showVal val="0"/>
          <c:showCatName val="0"/>
          <c:showSerName val="0"/>
          <c:showPercent val="0"/>
          <c:showBubbleSize val="0"/>
        </c:dLbls>
        <c:gapWidth val="115"/>
        <c:overlap val="-20"/>
        <c:axId val="440893279"/>
        <c:axId val="440817007"/>
      </c:barChart>
      <c:catAx>
        <c:axId val="440893279"/>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40817007"/>
        <c:crosses val="autoZero"/>
        <c:auto val="1"/>
        <c:lblAlgn val="ctr"/>
        <c:lblOffset val="100"/>
        <c:noMultiLvlLbl val="0"/>
      </c:catAx>
      <c:valAx>
        <c:axId val="440817007"/>
        <c:scaling>
          <c:orientation val="minMax"/>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40893279"/>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Revenue</a:t>
            </a:r>
            <a:r>
              <a:rPr lang="en-GB" baseline="0"/>
              <a:t> Drivers ($m YoY)</a:t>
            </a:r>
            <a:endParaRPr lang="en-GB"/>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bar"/>
        <c:grouping val="clustered"/>
        <c:varyColors val="0"/>
        <c:ser>
          <c:idx val="0"/>
          <c:order val="0"/>
          <c:tx>
            <c:strRef>
              <c:f>'Revenue Drivers (J&amp;J)'!$C$3</c:f>
              <c:strCache>
                <c:ptCount val="1"/>
                <c:pt idx="0">
                  <c:v>2022</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'Revenue Drivers (J&amp;J)'!$B$4:$B$6</c:f>
              <c:strCache>
                <c:ptCount val="3"/>
                <c:pt idx="0">
                  <c:v>Consumer Health</c:v>
                </c:pt>
                <c:pt idx="1">
                  <c:v>Pharmaceutical</c:v>
                </c:pt>
                <c:pt idx="2">
                  <c:v>MedTech</c:v>
                </c:pt>
              </c:strCache>
            </c:strRef>
          </c:cat>
          <c:val>
            <c:numRef>
              <c:f>'Revenue Drivers (J&amp;J)'!$C$4:$C$6</c:f>
              <c:numCache>
                <c:formatCode>General</c:formatCode>
                <c:ptCount val="3"/>
                <c:pt idx="0">
                  <c:v>14953</c:v>
                </c:pt>
                <c:pt idx="1">
                  <c:v>52563</c:v>
                </c:pt>
                <c:pt idx="2">
                  <c:v>27427</c:v>
                </c:pt>
              </c:numCache>
            </c:numRef>
          </c:val>
          <c:extLst>
            <c:ext xmlns:c16="http://schemas.microsoft.com/office/drawing/2014/chart" uri="{C3380CC4-5D6E-409C-BE32-E72D297353CC}">
              <c16:uniqueId val="{00000000-4A25-494E-B909-C3189CA7FB92}"/>
            </c:ext>
          </c:extLst>
        </c:ser>
        <c:ser>
          <c:idx val="1"/>
          <c:order val="1"/>
          <c:tx>
            <c:strRef>
              <c:f>'Revenue Drivers (J&amp;J)'!$D$3</c:f>
              <c:strCache>
                <c:ptCount val="1"/>
                <c:pt idx="0">
                  <c:v>2021</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'Revenue Drivers (J&amp;J)'!$B$4:$B$6</c:f>
              <c:strCache>
                <c:ptCount val="3"/>
                <c:pt idx="0">
                  <c:v>Consumer Health</c:v>
                </c:pt>
                <c:pt idx="1">
                  <c:v>Pharmaceutical</c:v>
                </c:pt>
                <c:pt idx="2">
                  <c:v>MedTech</c:v>
                </c:pt>
              </c:strCache>
            </c:strRef>
          </c:cat>
          <c:val>
            <c:numRef>
              <c:f>'Revenue Drivers (J&amp;J)'!$D$4:$D$6</c:f>
              <c:numCache>
                <c:formatCode>General</c:formatCode>
                <c:ptCount val="3"/>
                <c:pt idx="0">
                  <c:v>15035</c:v>
                </c:pt>
                <c:pt idx="1">
                  <c:v>51680</c:v>
                </c:pt>
                <c:pt idx="2">
                  <c:v>27060</c:v>
                </c:pt>
              </c:numCache>
            </c:numRef>
          </c:val>
          <c:extLst>
            <c:ext xmlns:c16="http://schemas.microsoft.com/office/drawing/2014/chart" uri="{C3380CC4-5D6E-409C-BE32-E72D297353CC}">
              <c16:uniqueId val="{00000001-4A25-494E-B909-C3189CA7FB92}"/>
            </c:ext>
          </c:extLst>
        </c:ser>
        <c:dLbls>
          <c:showLegendKey val="0"/>
          <c:showVal val="0"/>
          <c:showCatName val="0"/>
          <c:showSerName val="0"/>
          <c:showPercent val="0"/>
          <c:showBubbleSize val="0"/>
        </c:dLbls>
        <c:gapWidth val="115"/>
        <c:overlap val="-20"/>
        <c:axId val="481738463"/>
        <c:axId val="481657567"/>
      </c:barChart>
      <c:catAx>
        <c:axId val="481738463"/>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81657567"/>
        <c:crosses val="autoZero"/>
        <c:auto val="1"/>
        <c:lblAlgn val="ctr"/>
        <c:lblOffset val="100"/>
        <c:noMultiLvlLbl val="0"/>
      </c:catAx>
      <c:valAx>
        <c:axId val="481657567"/>
        <c:scaling>
          <c:orientation val="minMax"/>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817384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Cost</a:t>
            </a:r>
            <a:r>
              <a:rPr lang="en-GB" baseline="0"/>
              <a:t> Drivers</a:t>
            </a:r>
            <a:endParaRPr lang="en-GB"/>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'Cost Drivers (J&amp;J)'!$C$3</c:f>
              <c:strCache>
                <c:ptCount val="1"/>
                <c:pt idx="0">
                  <c:v>2022</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'Cost Drivers (J&amp;J)'!$B$4:$B$7</c:f>
              <c:strCache>
                <c:ptCount val="4"/>
                <c:pt idx="0">
                  <c:v>COGS</c:v>
                </c:pt>
                <c:pt idx="1">
                  <c:v>Selling, Marketing &amp; Administrative</c:v>
                </c:pt>
                <c:pt idx="2">
                  <c:v>R&amp;D</c:v>
                </c:pt>
                <c:pt idx="3">
                  <c:v>Other (Income) Expense, Net</c:v>
                </c:pt>
              </c:strCache>
            </c:strRef>
          </c:cat>
          <c:val>
            <c:numRef>
              <c:f>'Cost Drivers (J&amp;J)'!$C$4:$C$7</c:f>
              <c:numCache>
                <c:formatCode>General</c:formatCode>
                <c:ptCount val="4"/>
                <c:pt idx="0">
                  <c:v>31.1</c:v>
                </c:pt>
                <c:pt idx="1">
                  <c:v>24.8</c:v>
                </c:pt>
                <c:pt idx="2">
                  <c:v>14.6</c:v>
                </c:pt>
                <c:pt idx="3">
                  <c:v>1.9</c:v>
                </c:pt>
              </c:numCache>
            </c:numRef>
          </c:val>
          <c:extLst>
            <c:ext xmlns:c16="http://schemas.microsoft.com/office/drawing/2014/chart" uri="{C3380CC4-5D6E-409C-BE32-E72D297353CC}">
              <c16:uniqueId val="{00000000-8A62-9D4C-894B-F93D605A6282}"/>
            </c:ext>
          </c:extLst>
        </c:ser>
        <c:ser>
          <c:idx val="1"/>
          <c:order val="1"/>
          <c:tx>
            <c:strRef>
              <c:f>'Cost Drivers (J&amp;J)'!$D$3</c:f>
              <c:strCache>
                <c:ptCount val="1"/>
                <c:pt idx="0">
                  <c:v>2021</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'Cost Drivers (J&amp;J)'!$B$4:$B$7</c:f>
              <c:strCache>
                <c:ptCount val="4"/>
                <c:pt idx="0">
                  <c:v>COGS</c:v>
                </c:pt>
                <c:pt idx="1">
                  <c:v>Selling, Marketing &amp; Administrative</c:v>
                </c:pt>
                <c:pt idx="2">
                  <c:v>R&amp;D</c:v>
                </c:pt>
                <c:pt idx="3">
                  <c:v>Other (Income) Expense, Net</c:v>
                </c:pt>
              </c:strCache>
            </c:strRef>
          </c:cat>
          <c:val>
            <c:numRef>
              <c:f>'Cost Drivers (J&amp;J)'!$D$4:$D$7</c:f>
              <c:numCache>
                <c:formatCode>General</c:formatCode>
                <c:ptCount val="4"/>
                <c:pt idx="0">
                  <c:v>29.9</c:v>
                </c:pt>
                <c:pt idx="1">
                  <c:v>24.7</c:v>
                </c:pt>
                <c:pt idx="2">
                  <c:v>14.7</c:v>
                </c:pt>
                <c:pt idx="3">
                  <c:v>0.5</c:v>
                </c:pt>
              </c:numCache>
            </c:numRef>
          </c:val>
          <c:extLst>
            <c:ext xmlns:c16="http://schemas.microsoft.com/office/drawing/2014/chart" uri="{C3380CC4-5D6E-409C-BE32-E72D297353CC}">
              <c16:uniqueId val="{00000001-8A62-9D4C-894B-F93D605A6282}"/>
            </c:ext>
          </c:extLst>
        </c:ser>
        <c:dLbls>
          <c:dLblPos val="inEnd"/>
          <c:showLegendKey val="0"/>
          <c:showVal val="1"/>
          <c:showCatName val="0"/>
          <c:showSerName val="0"/>
          <c:showPercent val="0"/>
          <c:showBubbleSize val="0"/>
        </c:dLbls>
        <c:gapWidth val="100"/>
        <c:overlap val="-24"/>
        <c:axId val="438484831"/>
        <c:axId val="425954511"/>
      </c:barChart>
      <c:catAx>
        <c:axId val="43848483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25954511"/>
        <c:crosses val="autoZero"/>
        <c:auto val="1"/>
        <c:lblAlgn val="ctr"/>
        <c:lblOffset val="100"/>
        <c:noMultiLvlLbl val="0"/>
      </c:catAx>
      <c:valAx>
        <c:axId val="425954511"/>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384848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68580</xdr:rowOff>
    </xdr:from>
    <xdr:to>
      <xdr:col>3</xdr:col>
      <xdr:colOff>1188720</xdr:colOff>
      <xdr:row>25</xdr:row>
      <xdr:rowOff>7620</xdr:rowOff>
    </xdr:to>
    <xdr:graphicFrame macro="">
      <xdr:nvGraphicFramePr>
        <xdr:cNvPr id="5" name="Chart 4">
          <a:extLst>
            <a:ext uri="{FF2B5EF4-FFF2-40B4-BE49-F238E27FC236}">
              <a16:creationId xmlns:a16="http://schemas.microsoft.com/office/drawing/2014/main" id="{EF76E2CA-D6E2-3CEF-A94E-FB13512E5E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12</xdr:row>
      <xdr:rowOff>0</xdr:rowOff>
    </xdr:from>
    <xdr:to>
      <xdr:col>8</xdr:col>
      <xdr:colOff>121920</xdr:colOff>
      <xdr:row>25</xdr:row>
      <xdr:rowOff>137160</xdr:rowOff>
    </xdr:to>
    <xdr:pic>
      <xdr:nvPicPr>
        <xdr:cNvPr id="2" name="Picture 1" descr="A screenshot of a graph&#10;&#10;Description automatically generated">
          <a:extLst>
            <a:ext uri="{FF2B5EF4-FFF2-40B4-BE49-F238E27FC236}">
              <a16:creationId xmlns:a16="http://schemas.microsoft.com/office/drawing/2014/main" id="{24DA111E-AABF-BFA0-44DB-5CC54293192D}"/>
            </a:ext>
          </a:extLst>
        </xdr:cNvPr>
        <xdr:cNvPicPr>
          <a:picLocks noChangeAspect="1"/>
        </xdr:cNvPicPr>
      </xdr:nvPicPr>
      <xdr:blipFill>
        <a:blip xmlns:r="http://schemas.openxmlformats.org/officeDocument/2006/relationships" r:embed="rId2"/>
        <a:stretch>
          <a:fillRect/>
        </a:stretch>
      </xdr:blipFill>
      <xdr:spPr>
        <a:xfrm>
          <a:off x="6713220" y="2194560"/>
          <a:ext cx="5204460" cy="2514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12700</xdr:colOff>
      <xdr:row>21</xdr:row>
      <xdr:rowOff>184150</xdr:rowOff>
    </xdr:from>
    <xdr:to>
      <xdr:col>6</xdr:col>
      <xdr:colOff>419100</xdr:colOff>
      <xdr:row>36</xdr:row>
      <xdr:rowOff>69850</xdr:rowOff>
    </xdr:to>
    <xdr:graphicFrame macro="">
      <xdr:nvGraphicFramePr>
        <xdr:cNvPr id="3" name="Chart 2">
          <a:extLst>
            <a:ext uri="{FF2B5EF4-FFF2-40B4-BE49-F238E27FC236}">
              <a16:creationId xmlns:a16="http://schemas.microsoft.com/office/drawing/2014/main" id="{E79B054A-416A-5E53-FA2F-991DD71778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3303270</xdr:colOff>
      <xdr:row>12</xdr:row>
      <xdr:rowOff>107950</xdr:rowOff>
    </xdr:from>
    <xdr:to>
      <xdr:col>2</xdr:col>
      <xdr:colOff>681990</xdr:colOff>
      <xdr:row>27</xdr:row>
      <xdr:rowOff>1270</xdr:rowOff>
    </xdr:to>
    <xdr:graphicFrame macro="">
      <xdr:nvGraphicFramePr>
        <xdr:cNvPr id="2" name="Chart 1">
          <a:extLst>
            <a:ext uri="{FF2B5EF4-FFF2-40B4-BE49-F238E27FC236}">
              <a16:creationId xmlns:a16="http://schemas.microsoft.com/office/drawing/2014/main" id="{4AF77BAD-20CB-AED7-C9F1-EB94B4D95B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603250</xdr:colOff>
      <xdr:row>19</xdr:row>
      <xdr:rowOff>175260</xdr:rowOff>
    </xdr:from>
    <xdr:to>
      <xdr:col>4</xdr:col>
      <xdr:colOff>746760</xdr:colOff>
      <xdr:row>32</xdr:row>
      <xdr:rowOff>16510</xdr:rowOff>
    </xdr:to>
    <xdr:graphicFrame macro="">
      <xdr:nvGraphicFramePr>
        <xdr:cNvPr id="2" name="Chart 1">
          <a:extLst>
            <a:ext uri="{FF2B5EF4-FFF2-40B4-BE49-F238E27FC236}">
              <a16:creationId xmlns:a16="http://schemas.microsoft.com/office/drawing/2014/main" id="{4312A8DA-D426-EEBD-37DF-BA4D9CECB4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workbookViewId="0">
      <selection activeCell="A16" sqref="A16"/>
    </sheetView>
  </sheetViews>
  <sheetFormatPr defaultColWidth="8.77734375" defaultRowHeight="14.4" x14ac:dyDescent="0.3"/>
  <cols>
    <col min="1" max="1" width="157.77734375" style="2" customWidth="1"/>
  </cols>
  <sheetData>
    <row r="1" spans="1:1" ht="23.4" x14ac:dyDescent="0.45">
      <c r="A1" s="1" t="s">
        <v>0</v>
      </c>
    </row>
    <row r="3" spans="1:1" x14ac:dyDescent="0.3">
      <c r="A3" s="2" t="s">
        <v>2</v>
      </c>
    </row>
    <row r="4" spans="1:1" s="4" customFormat="1" x14ac:dyDescent="0.3">
      <c r="A4" s="5" t="s">
        <v>1</v>
      </c>
    </row>
    <row r="5" spans="1:1" x14ac:dyDescent="0.3">
      <c r="A5" s="5" t="s">
        <v>3</v>
      </c>
    </row>
    <row r="6" spans="1:1" x14ac:dyDescent="0.3">
      <c r="A6" s="2" t="s">
        <v>5</v>
      </c>
    </row>
    <row r="7" spans="1:1" x14ac:dyDescent="0.3">
      <c r="A7" s="2" t="s">
        <v>6</v>
      </c>
    </row>
    <row r="8" spans="1:1" x14ac:dyDescent="0.3">
      <c r="A8" s="2" t="s">
        <v>7</v>
      </c>
    </row>
    <row r="9" spans="1:1" x14ac:dyDescent="0.3">
      <c r="A9" s="2" t="s">
        <v>9</v>
      </c>
    </row>
    <row r="10" spans="1:1" x14ac:dyDescent="0.3">
      <c r="A10" s="2" t="s">
        <v>10</v>
      </c>
    </row>
    <row r="12" spans="1:1" x14ac:dyDescent="0.3">
      <c r="A12" s="3" t="s">
        <v>4</v>
      </c>
    </row>
    <row r="13" spans="1:1" x14ac:dyDescent="0.3">
      <c r="A13" s="2" t="s">
        <v>8</v>
      </c>
    </row>
    <row r="14" spans="1:1" x14ac:dyDescent="0.3">
      <c r="A14" s="2"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F7D37-0029-B14A-97F8-DA7851A506EE}">
  <dimension ref="B2:G8"/>
  <sheetViews>
    <sheetView tabSelected="1" workbookViewId="0">
      <selection activeCell="G13" sqref="G13"/>
    </sheetView>
  </sheetViews>
  <sheetFormatPr defaultColWidth="11.5546875" defaultRowHeight="14.4" x14ac:dyDescent="0.3"/>
  <cols>
    <col min="2" max="2" width="28.33203125" customWidth="1"/>
    <col min="3" max="4" width="17.44140625" customWidth="1"/>
    <col min="7" max="7" width="62.5546875" customWidth="1"/>
  </cols>
  <sheetData>
    <row r="2" spans="2:7" x14ac:dyDescent="0.3">
      <c r="B2" s="7" t="s">
        <v>13</v>
      </c>
      <c r="C2" s="8" t="s">
        <v>27</v>
      </c>
      <c r="D2" s="8" t="s">
        <v>18</v>
      </c>
    </row>
    <row r="3" spans="2:7" x14ac:dyDescent="0.3">
      <c r="B3" t="s">
        <v>12</v>
      </c>
      <c r="C3" s="6">
        <v>1044</v>
      </c>
      <c r="D3" s="9">
        <f>C3/SUM(C3:C7)</f>
        <v>5.0043140638481448E-2</v>
      </c>
    </row>
    <row r="4" spans="2:7" x14ac:dyDescent="0.3">
      <c r="B4" t="s">
        <v>14</v>
      </c>
      <c r="C4" s="6">
        <f>2505</f>
        <v>2505</v>
      </c>
      <c r="D4" s="9">
        <f>C4/SUM(C3:C7)</f>
        <v>0.12007477710670118</v>
      </c>
      <c r="G4" s="12" t="s">
        <v>45</v>
      </c>
    </row>
    <row r="5" spans="2:7" x14ac:dyDescent="0.3">
      <c r="B5" t="s">
        <v>15</v>
      </c>
      <c r="C5" s="6">
        <f>529</f>
        <v>529</v>
      </c>
      <c r="D5" s="9">
        <f>C5/SUM(C3:C7)</f>
        <v>2.5357108618540888E-2</v>
      </c>
      <c r="G5" s="12" t="s">
        <v>46</v>
      </c>
    </row>
    <row r="6" spans="2:7" x14ac:dyDescent="0.3">
      <c r="B6" t="s">
        <v>16</v>
      </c>
      <c r="C6" s="6">
        <f>1367</f>
        <v>1367</v>
      </c>
      <c r="D6" s="9">
        <f>C6/SUM(C3:C7)</f>
        <v>6.552583644904611E-2</v>
      </c>
      <c r="G6" s="12" t="s">
        <v>47</v>
      </c>
    </row>
    <row r="7" spans="2:7" x14ac:dyDescent="0.3">
      <c r="B7" t="s">
        <v>17</v>
      </c>
      <c r="C7" s="6">
        <v>15417</v>
      </c>
      <c r="D7" s="9">
        <f>C7/SUM(C3:C7)</f>
        <v>0.73899913718723043</v>
      </c>
    </row>
    <row r="8" spans="2:7" x14ac:dyDescent="0.3">
      <c r="B8" s="7" t="s">
        <v>26</v>
      </c>
      <c r="C8" s="6">
        <f>SUM(C3:C7)-89</f>
        <v>20773</v>
      </c>
    </row>
  </sheetData>
  <phoneticPr fontId="4"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CD03C-6DF4-E84A-8177-42D59F70346A}">
  <dimension ref="B3:G20"/>
  <sheetViews>
    <sheetView workbookViewId="0">
      <selection activeCell="G3" sqref="G3:G4"/>
    </sheetView>
  </sheetViews>
  <sheetFormatPr defaultColWidth="11.5546875" defaultRowHeight="14.4" x14ac:dyDescent="0.3"/>
  <cols>
    <col min="2" max="2" width="38.33203125" customWidth="1"/>
    <col min="3" max="3" width="16.33203125" customWidth="1"/>
    <col min="4" max="4" width="16.6640625" customWidth="1"/>
    <col min="7" max="7" width="48.21875" customWidth="1"/>
  </cols>
  <sheetData>
    <row r="3" spans="2:7" ht="57.6" x14ac:dyDescent="0.3">
      <c r="B3" s="7" t="s">
        <v>28</v>
      </c>
      <c r="C3" s="8" t="s">
        <v>19</v>
      </c>
      <c r="D3" s="8" t="s">
        <v>20</v>
      </c>
      <c r="G3" s="13" t="s">
        <v>48</v>
      </c>
    </row>
    <row r="4" spans="2:7" x14ac:dyDescent="0.3">
      <c r="B4" t="s">
        <v>21</v>
      </c>
      <c r="C4" s="6">
        <f>1074</f>
        <v>1074</v>
      </c>
      <c r="D4" s="9">
        <f>C4/C9</f>
        <v>6.2041476517821041E-2</v>
      </c>
      <c r="G4" s="14"/>
    </row>
    <row r="5" spans="2:7" x14ac:dyDescent="0.3">
      <c r="B5" t="s">
        <v>22</v>
      </c>
      <c r="C5" s="6">
        <f>193</f>
        <v>193</v>
      </c>
      <c r="D5" s="9">
        <f>C5/C8</f>
        <v>1.2746846311340069E-2</v>
      </c>
    </row>
    <row r="6" spans="2:7" x14ac:dyDescent="0.3">
      <c r="B6" t="s">
        <v>23</v>
      </c>
      <c r="C6" s="6">
        <f>891</f>
        <v>891</v>
      </c>
      <c r="D6" s="9">
        <f>C6/C9</f>
        <v>5.147016347986829E-2</v>
      </c>
    </row>
    <row r="7" spans="2:7" x14ac:dyDescent="0.3">
      <c r="B7" t="s">
        <v>24</v>
      </c>
      <c r="C7" s="6">
        <f>12</f>
        <v>12</v>
      </c>
      <c r="D7" s="9">
        <f>C7/C9</f>
        <v>6.9320085494772106E-4</v>
      </c>
    </row>
    <row r="8" spans="2:7" x14ac:dyDescent="0.3">
      <c r="B8" t="s">
        <v>25</v>
      </c>
      <c r="C8" s="6">
        <f>15141</f>
        <v>15141</v>
      </c>
      <c r="D8" s="9">
        <f>C8/C9</f>
        <v>0.87464617873028705</v>
      </c>
    </row>
    <row r="9" spans="2:7" x14ac:dyDescent="0.3">
      <c r="B9" t="s">
        <v>41</v>
      </c>
      <c r="C9" s="6">
        <f>SUM(C4:C8)</f>
        <v>17311</v>
      </c>
    </row>
    <row r="10" spans="2:7" x14ac:dyDescent="0.3">
      <c r="B10" t="s">
        <v>26</v>
      </c>
      <c r="C10" s="6">
        <f>'Revenue Drivers (Marriott)'!C8</f>
        <v>20773</v>
      </c>
    </row>
    <row r="11" spans="2:7" x14ac:dyDescent="0.3">
      <c r="B11" t="s">
        <v>29</v>
      </c>
      <c r="C11" s="9">
        <f>(C10-C9)/C10</f>
        <v>0.16665864343137726</v>
      </c>
    </row>
    <row r="12" spans="2:7" x14ac:dyDescent="0.3">
      <c r="B12" t="s">
        <v>38</v>
      </c>
      <c r="C12" s="9">
        <f>B13/C10</f>
        <v>0.11351273287440428</v>
      </c>
    </row>
    <row r="13" spans="2:7" x14ac:dyDescent="0.3">
      <c r="B13" s="6">
        <v>2358</v>
      </c>
    </row>
    <row r="15" spans="2:7" x14ac:dyDescent="0.3">
      <c r="B15" s="7" t="s">
        <v>39</v>
      </c>
    </row>
    <row r="16" spans="2:7" x14ac:dyDescent="0.3">
      <c r="B16" t="s">
        <v>41</v>
      </c>
      <c r="C16" s="6">
        <v>6679</v>
      </c>
    </row>
    <row r="17" spans="2:3" x14ac:dyDescent="0.3">
      <c r="B17" t="s">
        <v>26</v>
      </c>
      <c r="C17" s="6">
        <f>8773</f>
        <v>8773</v>
      </c>
    </row>
    <row r="18" spans="2:3" x14ac:dyDescent="0.3">
      <c r="B18" t="s">
        <v>29</v>
      </c>
      <c r="C18" s="9">
        <f>(C17-C16)/C17</f>
        <v>0.23868688020061551</v>
      </c>
    </row>
    <row r="19" spans="2:3" x14ac:dyDescent="0.3">
      <c r="B19" t="s">
        <v>40</v>
      </c>
      <c r="C19" s="9">
        <f>B20/C17</f>
        <v>0.14305254758919411</v>
      </c>
    </row>
    <row r="20" spans="2:3" x14ac:dyDescent="0.3">
      <c r="B20" s="6">
        <v>1255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51BD8-9610-EC42-BBE2-91943E2C568A}">
  <dimension ref="B3:D8"/>
  <sheetViews>
    <sheetView workbookViewId="0">
      <selection activeCell="E11" sqref="E11"/>
    </sheetView>
  </sheetViews>
  <sheetFormatPr defaultColWidth="11.5546875" defaultRowHeight="14.4" x14ac:dyDescent="0.3"/>
  <cols>
    <col min="2" max="2" width="102" customWidth="1"/>
  </cols>
  <sheetData>
    <row r="3" spans="2:4" x14ac:dyDescent="0.3">
      <c r="B3" s="7" t="s">
        <v>13</v>
      </c>
      <c r="C3" s="8">
        <v>2022</v>
      </c>
      <c r="D3" s="8">
        <v>2021</v>
      </c>
    </row>
    <row r="4" spans="2:4" x14ac:dyDescent="0.3">
      <c r="B4" t="s">
        <v>30</v>
      </c>
      <c r="C4" s="6">
        <v>14953</v>
      </c>
      <c r="D4" s="6">
        <v>15035</v>
      </c>
    </row>
    <row r="5" spans="2:4" x14ac:dyDescent="0.3">
      <c r="B5" t="s">
        <v>31</v>
      </c>
      <c r="C5" s="6">
        <v>52563</v>
      </c>
      <c r="D5" s="6">
        <v>51680</v>
      </c>
    </row>
    <row r="6" spans="2:4" x14ac:dyDescent="0.3">
      <c r="B6" t="s">
        <v>32</v>
      </c>
      <c r="C6" s="6">
        <v>27427</v>
      </c>
      <c r="D6" s="6">
        <v>27060</v>
      </c>
    </row>
    <row r="8" spans="2:4" ht="57.6" x14ac:dyDescent="0.3">
      <c r="B8" s="15" t="s">
        <v>49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2B353-4853-0744-BEA6-EC15C5485584}">
  <dimension ref="B3:F18"/>
  <sheetViews>
    <sheetView workbookViewId="0">
      <selection activeCell="F10" sqref="F10"/>
    </sheetView>
  </sheetViews>
  <sheetFormatPr defaultColWidth="11.5546875" defaultRowHeight="14.4" x14ac:dyDescent="0.3"/>
  <cols>
    <col min="2" max="2" width="28.44140625" customWidth="1"/>
    <col min="3" max="3" width="14.6640625" customWidth="1"/>
    <col min="6" max="6" width="56.6640625" customWidth="1"/>
  </cols>
  <sheetData>
    <row r="3" spans="2:6" x14ac:dyDescent="0.3">
      <c r="B3" s="7" t="s">
        <v>33</v>
      </c>
      <c r="C3" s="8">
        <v>2022</v>
      </c>
      <c r="D3" s="8">
        <v>2021</v>
      </c>
      <c r="F3" s="16" t="s">
        <v>50</v>
      </c>
    </row>
    <row r="4" spans="2:6" x14ac:dyDescent="0.3">
      <c r="B4" t="s">
        <v>34</v>
      </c>
      <c r="C4" s="6">
        <v>31.1</v>
      </c>
      <c r="D4" s="6">
        <v>29.9</v>
      </c>
      <c r="F4" s="17" t="s">
        <v>51</v>
      </c>
    </row>
    <row r="5" spans="2:6" x14ac:dyDescent="0.3">
      <c r="B5" t="s">
        <v>35</v>
      </c>
      <c r="C5" s="6">
        <v>24.8</v>
      </c>
      <c r="D5" s="6">
        <v>24.7</v>
      </c>
      <c r="F5" s="17" t="s">
        <v>52</v>
      </c>
    </row>
    <row r="6" spans="2:6" x14ac:dyDescent="0.3">
      <c r="B6" t="s">
        <v>36</v>
      </c>
      <c r="C6" s="6">
        <v>14.6</v>
      </c>
      <c r="D6" s="6">
        <v>14.7</v>
      </c>
      <c r="F6" s="17" t="s">
        <v>53</v>
      </c>
    </row>
    <row r="7" spans="2:6" x14ac:dyDescent="0.3">
      <c r="B7" t="s">
        <v>37</v>
      </c>
      <c r="C7" s="6">
        <v>1.9</v>
      </c>
      <c r="D7" s="6">
        <v>0.5</v>
      </c>
      <c r="F7" s="17" t="s">
        <v>54</v>
      </c>
    </row>
    <row r="9" spans="2:6" x14ac:dyDescent="0.3">
      <c r="B9" s="10" t="s">
        <v>43</v>
      </c>
      <c r="C9" s="6">
        <v>63854</v>
      </c>
    </row>
    <row r="10" spans="2:6" x14ac:dyDescent="0.3">
      <c r="B10" s="10" t="s">
        <v>26</v>
      </c>
      <c r="C10" s="6">
        <v>94943</v>
      </c>
    </row>
    <row r="11" spans="2:6" x14ac:dyDescent="0.3">
      <c r="B11" s="10" t="s">
        <v>44</v>
      </c>
      <c r="C11" s="9">
        <f>C9/C10</f>
        <v>0.67255089896042886</v>
      </c>
    </row>
    <row r="12" spans="2:6" x14ac:dyDescent="0.3">
      <c r="B12" s="10" t="s">
        <v>38</v>
      </c>
      <c r="C12" s="9">
        <f>17941/C10</f>
        <v>0.18896601118565876</v>
      </c>
    </row>
    <row r="14" spans="2:6" x14ac:dyDescent="0.3">
      <c r="B14" s="11" t="s">
        <v>42</v>
      </c>
    </row>
    <row r="15" spans="2:6" x14ac:dyDescent="0.3">
      <c r="B15" s="10" t="s">
        <v>43</v>
      </c>
      <c r="C15" s="6">
        <f>C16-34344</f>
        <v>65986</v>
      </c>
    </row>
    <row r="16" spans="2:6" x14ac:dyDescent="0.3">
      <c r="B16" s="10" t="s">
        <v>26</v>
      </c>
      <c r="C16" s="6">
        <f>100330</f>
        <v>100330</v>
      </c>
    </row>
    <row r="17" spans="2:3" x14ac:dyDescent="0.3">
      <c r="B17" s="10" t="s">
        <v>44</v>
      </c>
      <c r="C17" s="9">
        <f>C15/C16</f>
        <v>0.65768962424000799</v>
      </c>
    </row>
    <row r="18" spans="2:3" x14ac:dyDescent="0.3">
      <c r="B18" s="10" t="s">
        <v>38</v>
      </c>
      <c r="C18" s="9">
        <f>31372/C16</f>
        <v>0.31268812917372668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Revenue Drivers (Marriott)</vt:lpstr>
      <vt:lpstr>Cost Drivers (Marriott)</vt:lpstr>
      <vt:lpstr>Revenue Drivers (J&amp;J)</vt:lpstr>
      <vt:lpstr>Cost Drivers (J&amp;J)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2020-05-19T17:08:15Z</dcterms:created>
  <dcterms:modified xsi:type="dcterms:W3CDTF">2023-12-21T17:00:11Z</dcterms:modified>
</cp:coreProperties>
</file>