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845783D-363F-4E3D-9E80-02B523090823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4" l="1"/>
  <c r="J62" i="4"/>
  <c r="J42" i="4"/>
  <c r="C24" i="4"/>
  <c r="D24" i="4"/>
  <c r="E24" i="4"/>
  <c r="F24" i="4"/>
  <c r="G24" i="4"/>
  <c r="H24" i="4"/>
  <c r="I24" i="4"/>
  <c r="H18" i="4"/>
  <c r="J35" i="3"/>
  <c r="J8" i="3"/>
  <c r="J10" i="3"/>
  <c r="J12" i="4"/>
  <c r="J23" i="4"/>
  <c r="K23" i="4" s="1"/>
  <c r="I23" i="4"/>
  <c r="K19" i="4"/>
  <c r="L19" i="4" s="1"/>
  <c r="M19" i="4" s="1"/>
  <c r="N19" i="4" s="1"/>
  <c r="K13" i="4"/>
  <c r="J10" i="1"/>
  <c r="J11" i="4"/>
  <c r="G18" i="4"/>
  <c r="J51" i="4"/>
  <c r="K51" i="4"/>
  <c r="L51" i="4"/>
  <c r="M51" i="4"/>
  <c r="N51" i="4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6" i="4"/>
  <c r="K66" i="4"/>
  <c r="L66" i="4"/>
  <c r="M66" i="4"/>
  <c r="N66" i="4"/>
  <c r="J64" i="4"/>
  <c r="K64" i="4"/>
  <c r="L64" i="4"/>
  <c r="M64" i="4"/>
  <c r="N64" i="4"/>
  <c r="J63" i="4"/>
  <c r="K63" i="4"/>
  <c r="L63" i="4"/>
  <c r="M63" i="4"/>
  <c r="N63" i="4"/>
  <c r="J60" i="4"/>
  <c r="J61" i="4" s="1"/>
  <c r="K60" i="4"/>
  <c r="K61" i="4" s="1"/>
  <c r="L60" i="4"/>
  <c r="M60" i="4"/>
  <c r="M61" i="4" s="1"/>
  <c r="N60" i="4"/>
  <c r="N61" i="4" s="1"/>
  <c r="J58" i="4"/>
  <c r="K58" i="4"/>
  <c r="L58" i="4"/>
  <c r="M58" i="4"/>
  <c r="N58" i="4"/>
  <c r="J31" i="4"/>
  <c r="K31" i="4"/>
  <c r="L31" i="4"/>
  <c r="M31" i="4"/>
  <c r="N31" i="4"/>
  <c r="J30" i="4"/>
  <c r="K30" i="4"/>
  <c r="L30" i="4"/>
  <c r="M30" i="4"/>
  <c r="N30" i="4"/>
  <c r="J29" i="4"/>
  <c r="K29" i="4"/>
  <c r="L29" i="4"/>
  <c r="M29" i="4"/>
  <c r="N29" i="4"/>
  <c r="J28" i="4"/>
  <c r="K28" i="4"/>
  <c r="L28" i="4"/>
  <c r="M28" i="4"/>
  <c r="N28" i="4"/>
  <c r="J27" i="4"/>
  <c r="K27" i="4"/>
  <c r="L27" i="4"/>
  <c r="M27" i="4"/>
  <c r="N27" i="4"/>
  <c r="J26" i="4"/>
  <c r="K26" i="4"/>
  <c r="L26" i="4"/>
  <c r="M26" i="4"/>
  <c r="N26" i="4"/>
  <c r="J43" i="4"/>
  <c r="K43" i="4"/>
  <c r="L43" i="4"/>
  <c r="M43" i="4"/>
  <c r="N43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K11" i="4"/>
  <c r="L11" i="4"/>
  <c r="M11" i="4"/>
  <c r="N11" i="4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J10" i="4"/>
  <c r="B147" i="3"/>
  <c r="B149" i="3" s="1"/>
  <c r="C154" i="3"/>
  <c r="D154" i="3"/>
  <c r="E154" i="3"/>
  <c r="F154" i="3"/>
  <c r="G154" i="3"/>
  <c r="H154" i="3"/>
  <c r="I154" i="3"/>
  <c r="B154" i="3"/>
  <c r="K10" i="4"/>
  <c r="L10" i="4"/>
  <c r="M10" i="4"/>
  <c r="N10" i="4"/>
  <c r="J15" i="4"/>
  <c r="K15" i="4"/>
  <c r="L15" i="4"/>
  <c r="M15" i="4"/>
  <c r="N15" i="4"/>
  <c r="J90" i="3"/>
  <c r="J125" i="3"/>
  <c r="J24" i="3"/>
  <c r="J23" i="3" s="1"/>
  <c r="C60" i="4"/>
  <c r="D60" i="4"/>
  <c r="E60" i="4"/>
  <c r="F60" i="4"/>
  <c r="G61" i="4" s="1"/>
  <c r="G60" i="4"/>
  <c r="H60" i="4"/>
  <c r="I60" i="4"/>
  <c r="I61" i="4" s="1"/>
  <c r="C58" i="4"/>
  <c r="D58" i="4"/>
  <c r="E58" i="4"/>
  <c r="F58" i="4"/>
  <c r="G58" i="4"/>
  <c r="H58" i="4"/>
  <c r="I58" i="4"/>
  <c r="C51" i="4"/>
  <c r="D51" i="4"/>
  <c r="E51" i="4"/>
  <c r="F51" i="4"/>
  <c r="G51" i="4"/>
  <c r="H51" i="4"/>
  <c r="I51" i="4"/>
  <c r="C49" i="4"/>
  <c r="D49" i="4"/>
  <c r="E49" i="4"/>
  <c r="F49" i="4"/>
  <c r="G49" i="4"/>
  <c r="H49" i="4"/>
  <c r="I49" i="4"/>
  <c r="J49" i="4" s="1"/>
  <c r="K49" i="4" s="1"/>
  <c r="L49" i="4" s="1"/>
  <c r="M49" i="4" s="1"/>
  <c r="N49" i="4" s="1"/>
  <c r="C43" i="4"/>
  <c r="D43" i="4"/>
  <c r="E43" i="4"/>
  <c r="F43" i="4"/>
  <c r="G43" i="4"/>
  <c r="H43" i="4"/>
  <c r="I43" i="4"/>
  <c r="C42" i="4"/>
  <c r="D42" i="4"/>
  <c r="E42" i="4"/>
  <c r="F42" i="4"/>
  <c r="G42" i="4"/>
  <c r="H42" i="4"/>
  <c r="K42" i="4"/>
  <c r="L42" i="4" s="1"/>
  <c r="M42" i="4" s="1"/>
  <c r="N42" i="4" s="1"/>
  <c r="C41" i="4"/>
  <c r="D41" i="4"/>
  <c r="D40" i="4" s="1"/>
  <c r="E41" i="4"/>
  <c r="F41" i="4"/>
  <c r="G41" i="4"/>
  <c r="H41" i="4"/>
  <c r="I41" i="4"/>
  <c r="J41" i="4" s="1"/>
  <c r="K41" i="4" s="1"/>
  <c r="L41" i="4" s="1"/>
  <c r="M41" i="4" s="1"/>
  <c r="N41" i="4" s="1"/>
  <c r="C39" i="4"/>
  <c r="D39" i="4"/>
  <c r="E39" i="4"/>
  <c r="F39" i="4"/>
  <c r="G39" i="4"/>
  <c r="H39" i="4"/>
  <c r="I39" i="4"/>
  <c r="J39" i="4" s="1"/>
  <c r="K39" i="4" s="1"/>
  <c r="L39" i="4" s="1"/>
  <c r="M39" i="4" s="1"/>
  <c r="N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3" i="4"/>
  <c r="D52" i="4" s="1"/>
  <c r="D23" i="4"/>
  <c r="E23" i="4"/>
  <c r="F23" i="4"/>
  <c r="G23" i="4"/>
  <c r="H23" i="4"/>
  <c r="C22" i="4"/>
  <c r="D22" i="4"/>
  <c r="E22" i="4"/>
  <c r="F22" i="4"/>
  <c r="G22" i="4"/>
  <c r="H22" i="4"/>
  <c r="I22" i="4"/>
  <c r="J22" i="4"/>
  <c r="K22" i="4"/>
  <c r="L22" i="4"/>
  <c r="M22" i="4"/>
  <c r="N22" i="4"/>
  <c r="C21" i="4"/>
  <c r="D21" i="4"/>
  <c r="E21" i="4"/>
  <c r="F21" i="4"/>
  <c r="G21" i="4"/>
  <c r="H21" i="4"/>
  <c r="I21" i="4"/>
  <c r="C17" i="4"/>
  <c r="D17" i="4"/>
  <c r="E17" i="4"/>
  <c r="F17" i="4"/>
  <c r="G17" i="4"/>
  <c r="H17" i="4"/>
  <c r="I17" i="4"/>
  <c r="I18" i="4" s="1"/>
  <c r="C15" i="4"/>
  <c r="D15" i="4"/>
  <c r="E15" i="4"/>
  <c r="F15" i="4"/>
  <c r="G15" i="4"/>
  <c r="H15" i="4"/>
  <c r="I15" i="4"/>
  <c r="C14" i="4"/>
  <c r="D14" i="4"/>
  <c r="E14" i="4"/>
  <c r="F14" i="4"/>
  <c r="G14" i="4"/>
  <c r="G16" i="4" s="1"/>
  <c r="G19" i="4" s="1"/>
  <c r="H14" i="4"/>
  <c r="H16" i="4" s="1"/>
  <c r="I14" i="4"/>
  <c r="C12" i="4"/>
  <c r="D12" i="4"/>
  <c r="D13" i="4" s="1"/>
  <c r="E12" i="4"/>
  <c r="E13" i="4" s="1"/>
  <c r="F12" i="4"/>
  <c r="G12" i="4"/>
  <c r="H12" i="4"/>
  <c r="I12" i="4"/>
  <c r="C11" i="4"/>
  <c r="D11" i="4"/>
  <c r="E11" i="4"/>
  <c r="F11" i="4"/>
  <c r="G11" i="4"/>
  <c r="G13" i="4" s="1"/>
  <c r="H11" i="4"/>
  <c r="I11" i="4"/>
  <c r="C10" i="4"/>
  <c r="D10" i="4"/>
  <c r="E10" i="4"/>
  <c r="F10" i="4"/>
  <c r="G10" i="4"/>
  <c r="H10" i="4"/>
  <c r="I10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D65" i="4"/>
  <c r="C66" i="4"/>
  <c r="D66" i="4"/>
  <c r="E66" i="4"/>
  <c r="F66" i="4"/>
  <c r="G66" i="4"/>
  <c r="H66" i="4"/>
  <c r="I66" i="4"/>
  <c r="B69" i="4"/>
  <c r="C68" i="4" s="1"/>
  <c r="B68" i="4"/>
  <c r="B66" i="4"/>
  <c r="B64" i="4"/>
  <c r="B63" i="4"/>
  <c r="B62" i="4"/>
  <c r="H61" i="4"/>
  <c r="F61" i="4"/>
  <c r="B60" i="4"/>
  <c r="B58" i="4"/>
  <c r="B51" i="4"/>
  <c r="B49" i="4"/>
  <c r="B43" i="4"/>
  <c r="B42" i="4"/>
  <c r="B41" i="4"/>
  <c r="B39" i="4"/>
  <c r="B38" i="4"/>
  <c r="B37" i="4"/>
  <c r="B36" i="4"/>
  <c r="B35" i="4"/>
  <c r="B34" i="4"/>
  <c r="B31" i="4"/>
  <c r="B30" i="4"/>
  <c r="B29" i="4"/>
  <c r="B28" i="4"/>
  <c r="B27" i="4"/>
  <c r="B26" i="4"/>
  <c r="B23" i="4"/>
  <c r="B22" i="4"/>
  <c r="B21" i="4"/>
  <c r="B17" i="4"/>
  <c r="B15" i="4"/>
  <c r="B14" i="4"/>
  <c r="B16" i="4" s="1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3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3" i="4" s="1"/>
  <c r="I59" i="4" s="1"/>
  <c r="H14" i="3"/>
  <c r="H53" i="4" s="1"/>
  <c r="H59" i="4" s="1"/>
  <c r="G14" i="3"/>
  <c r="G53" i="4" s="1"/>
  <c r="F14" i="3"/>
  <c r="F53" i="4" s="1"/>
  <c r="F59" i="4" s="1"/>
  <c r="E14" i="3"/>
  <c r="E53" i="4" s="1"/>
  <c r="D14" i="3"/>
  <c r="D53" i="4" s="1"/>
  <c r="B14" i="3"/>
  <c r="B53" i="4" s="1"/>
  <c r="G11" i="3"/>
  <c r="G47" i="4" s="1"/>
  <c r="D11" i="3"/>
  <c r="G8" i="3"/>
  <c r="G48" i="4" s="1"/>
  <c r="F8" i="3"/>
  <c r="F48" i="4" s="1"/>
  <c r="E8" i="3"/>
  <c r="E48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23" i="4" l="1"/>
  <c r="M23" i="4" s="1"/>
  <c r="N23" i="4" s="1"/>
  <c r="G32" i="4"/>
  <c r="F52" i="4"/>
  <c r="E59" i="4"/>
  <c r="C13" i="4"/>
  <c r="E52" i="4"/>
  <c r="G52" i="4"/>
  <c r="I13" i="4"/>
  <c r="C16" i="4"/>
  <c r="C32" i="4"/>
  <c r="F13" i="4"/>
  <c r="E16" i="4"/>
  <c r="E61" i="4"/>
  <c r="L61" i="4"/>
  <c r="B13" i="4"/>
  <c r="C52" i="4"/>
  <c r="D16" i="4"/>
  <c r="D19" i="4" s="1"/>
  <c r="F18" i="4"/>
  <c r="D32" i="4"/>
  <c r="M52" i="4"/>
  <c r="D44" i="4"/>
  <c r="F40" i="4"/>
  <c r="F44" i="4" s="1"/>
  <c r="D61" i="4"/>
  <c r="K12" i="4"/>
  <c r="K14" i="4" s="1"/>
  <c r="K16" i="4" s="1"/>
  <c r="B32" i="4"/>
  <c r="E25" i="4"/>
  <c r="D18" i="4"/>
  <c r="C40" i="4"/>
  <c r="C44" i="4" s="1"/>
  <c r="F16" i="4"/>
  <c r="F19" i="4" s="1"/>
  <c r="E32" i="4"/>
  <c r="B59" i="4"/>
  <c r="F65" i="4"/>
  <c r="C18" i="4"/>
  <c r="F32" i="4"/>
  <c r="B19" i="4"/>
  <c r="H19" i="4"/>
  <c r="N52" i="4"/>
  <c r="B65" i="4"/>
  <c r="H13" i="4"/>
  <c r="I16" i="4"/>
  <c r="I19" i="4" s="1"/>
  <c r="H52" i="4"/>
  <c r="I52" i="4"/>
  <c r="G59" i="4"/>
  <c r="H32" i="4"/>
  <c r="K34" i="4"/>
  <c r="G65" i="4"/>
  <c r="E18" i="4"/>
  <c r="L13" i="4"/>
  <c r="M13" i="4" s="1"/>
  <c r="N13" i="4" s="1"/>
  <c r="N12" i="4" s="1"/>
  <c r="N14" i="4" s="1"/>
  <c r="N16" i="4" s="1"/>
  <c r="I32" i="4"/>
  <c r="C61" i="4"/>
  <c r="C65" i="4"/>
  <c r="B40" i="4"/>
  <c r="B44" i="4" s="1"/>
  <c r="J14" i="4"/>
  <c r="J16" i="4" s="1"/>
  <c r="C19" i="4"/>
  <c r="C59" i="4"/>
  <c r="J52" i="4"/>
  <c r="E19" i="4"/>
  <c r="G50" i="4"/>
  <c r="G54" i="4" s="1"/>
  <c r="H25" i="4"/>
  <c r="D59" i="4"/>
  <c r="J42" i="3"/>
  <c r="J39" i="3"/>
  <c r="I182" i="3"/>
  <c r="E202" i="3"/>
  <c r="I171" i="3"/>
  <c r="I173" i="3" s="1"/>
  <c r="H11" i="3"/>
  <c r="H47" i="4" s="1"/>
  <c r="H50" i="4" s="1"/>
  <c r="I132" i="3"/>
  <c r="F127" i="3"/>
  <c r="D18" i="3"/>
  <c r="E92" i="3"/>
  <c r="F96" i="3"/>
  <c r="B88" i="3"/>
  <c r="C19" i="3"/>
  <c r="I15" i="3"/>
  <c r="E16" i="3"/>
  <c r="D48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5" i="4" s="1"/>
  <c r="L180" i="3"/>
  <c r="M180" i="3" s="1"/>
  <c r="M94" i="1"/>
  <c r="G25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7" i="4"/>
  <c r="F50" i="4" s="1"/>
  <c r="F55" i="4" s="1"/>
  <c r="F56" i="4" s="1"/>
  <c r="G7" i="4"/>
  <c r="D47" i="4"/>
  <c r="D50" i="4" s="1"/>
  <c r="D55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40" i="4"/>
  <c r="G44" i="4" s="1"/>
  <c r="I40" i="4"/>
  <c r="J40" i="4" s="1"/>
  <c r="K40" i="4" s="1"/>
  <c r="L40" i="4" s="1"/>
  <c r="M40" i="4" s="1"/>
  <c r="N40" i="4" s="1"/>
  <c r="H40" i="4"/>
  <c r="H44" i="4" s="1"/>
  <c r="E40" i="4"/>
  <c r="E44" i="4" s="1"/>
  <c r="I65" i="4"/>
  <c r="H65" i="4"/>
  <c r="E65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5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L52" i="4" l="1"/>
  <c r="G55" i="4"/>
  <c r="G56" i="4" s="1"/>
  <c r="G67" i="4" s="1"/>
  <c r="F67" i="4"/>
  <c r="I44" i="4"/>
  <c r="J44" i="4"/>
  <c r="L34" i="4"/>
  <c r="K44" i="4"/>
  <c r="L12" i="4"/>
  <c r="L14" i="4" s="1"/>
  <c r="L16" i="4" s="1"/>
  <c r="M12" i="4"/>
  <c r="M14" i="4" s="1"/>
  <c r="M16" i="4" s="1"/>
  <c r="J110" i="3"/>
  <c r="F12" i="3"/>
  <c r="F8" i="4" s="1"/>
  <c r="E13" i="3"/>
  <c r="E9" i="4" s="1"/>
  <c r="E47" i="4"/>
  <c r="E50" i="4" s="1"/>
  <c r="E55" i="4" s="1"/>
  <c r="E56" i="4" s="1"/>
  <c r="E67" i="4" s="1"/>
  <c r="E12" i="3"/>
  <c r="E8" i="4" s="1"/>
  <c r="D54" i="4"/>
  <c r="E54" i="4"/>
  <c r="C6" i="4"/>
  <c r="C48" i="4"/>
  <c r="H48" i="4"/>
  <c r="H6" i="4"/>
  <c r="I48" i="4"/>
  <c r="J48" i="4" s="1"/>
  <c r="I6" i="4"/>
  <c r="B6" i="4"/>
  <c r="B48" i="4"/>
  <c r="B19" i="3"/>
  <c r="N94" i="1"/>
  <c r="I16" i="3"/>
  <c r="F25" i="4"/>
  <c r="D25" i="4"/>
  <c r="C4" i="3"/>
  <c r="C4" i="4" s="1"/>
  <c r="B18" i="4"/>
  <c r="I4" i="3"/>
  <c r="I4" i="4" s="1"/>
  <c r="I3" i="4"/>
  <c r="I7" i="4"/>
  <c r="I47" i="4"/>
  <c r="F54" i="4"/>
  <c r="C7" i="4"/>
  <c r="C47" i="4"/>
  <c r="C50" i="4" s="1"/>
  <c r="D56" i="4"/>
  <c r="D67" i="4" s="1"/>
  <c r="B47" i="4"/>
  <c r="B50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4" i="4" l="1"/>
  <c r="L44" i="4"/>
  <c r="M34" i="4"/>
  <c r="J128" i="3"/>
  <c r="K114" i="3"/>
  <c r="J97" i="3"/>
  <c r="J104" i="3" s="1"/>
  <c r="I50" i="4"/>
  <c r="I54" i="4" s="1"/>
  <c r="J47" i="4"/>
  <c r="K48" i="4"/>
  <c r="H55" i="4"/>
  <c r="H56" i="4" s="1"/>
  <c r="H67" i="4" s="1"/>
  <c r="H54" i="4"/>
  <c r="I25" i="4"/>
  <c r="C55" i="4"/>
  <c r="C56" i="4" s="1"/>
  <c r="C67" i="4" s="1"/>
  <c r="C54" i="4"/>
  <c r="B55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5" i="4" l="1"/>
  <c r="I56" i="4" s="1"/>
  <c r="I67" i="4" s="1"/>
  <c r="C69" i="4"/>
  <c r="D68" i="4" s="1"/>
  <c r="D69" i="4" s="1"/>
  <c r="E68" i="4" s="1"/>
  <c r="E69" i="4" s="1"/>
  <c r="F68" i="4" s="1"/>
  <c r="F69" i="4" s="1"/>
  <c r="G68" i="4" s="1"/>
  <c r="G69" i="4" s="1"/>
  <c r="H68" i="4" s="1"/>
  <c r="H69" i="4" s="1"/>
  <c r="N34" i="4"/>
  <c r="N44" i="4" s="1"/>
  <c r="M44" i="4"/>
  <c r="B56" i="4"/>
  <c r="B67" i="4" s="1"/>
  <c r="K130" i="3"/>
  <c r="L130" i="3" s="1"/>
  <c r="M130" i="3" s="1"/>
  <c r="N130" i="3" s="1"/>
  <c r="J135" i="3"/>
  <c r="K47" i="4"/>
  <c r="J50" i="4"/>
  <c r="L48" i="4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8" i="4" l="1"/>
  <c r="I69" i="4" s="1"/>
  <c r="J68" i="4" s="1"/>
  <c r="K128" i="3"/>
  <c r="L47" i="4"/>
  <c r="K50" i="4"/>
  <c r="M48" i="4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M47" i="4"/>
  <c r="L50" i="4"/>
  <c r="N48" i="4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L55" i="4"/>
  <c r="L56" i="4" s="1"/>
  <c r="N47" i="4"/>
  <c r="N50" i="4" s="1"/>
  <c r="N55" i="4" s="1"/>
  <c r="N56" i="4" s="1"/>
  <c r="M50" i="4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M55" i="4"/>
  <c r="M56" i="4" s="1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3" i="4" s="1"/>
  <c r="J3" i="3"/>
  <c r="J59" i="4" l="1"/>
  <c r="J15" i="3"/>
  <c r="J16" i="3"/>
  <c r="J3" i="4"/>
  <c r="J25" i="4" s="1"/>
  <c r="J4" i="3"/>
  <c r="J4" i="4" s="1"/>
  <c r="J150" i="3"/>
  <c r="J151" i="3" s="1"/>
  <c r="J17" i="3"/>
  <c r="J152" i="3" l="1"/>
  <c r="J18" i="3"/>
  <c r="J19" i="3"/>
  <c r="J9" i="3" l="1"/>
  <c r="J6" i="4"/>
  <c r="J32" i="4" s="1"/>
  <c r="K3" i="3"/>
  <c r="K157" i="3" l="1"/>
  <c r="L157" i="3"/>
  <c r="K3" i="4"/>
  <c r="K25" i="4" s="1"/>
  <c r="K4" i="3"/>
  <c r="K4" i="4" s="1"/>
  <c r="L158" i="3"/>
  <c r="L14" i="3"/>
  <c r="L53" i="4" s="1"/>
  <c r="K160" i="3"/>
  <c r="K150" i="3" s="1"/>
  <c r="L160" i="3"/>
  <c r="L150" i="3" s="1"/>
  <c r="L59" i="4" l="1"/>
  <c r="L54" i="4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3" i="4"/>
  <c r="L16" i="3"/>
  <c r="L3" i="4"/>
  <c r="K16" i="3"/>
  <c r="K15" i="3"/>
  <c r="L152" i="3"/>
  <c r="L151" i="3"/>
  <c r="L8" i="3"/>
  <c r="M17" i="3"/>
  <c r="M158" i="3"/>
  <c r="M14" i="3"/>
  <c r="M53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9" i="4" l="1"/>
  <c r="M54" i="4"/>
  <c r="L25" i="4"/>
  <c r="K59" i="4"/>
  <c r="M25" i="4"/>
  <c r="L9" i="3"/>
  <c r="L10" i="3"/>
  <c r="L6" i="4"/>
  <c r="N17" i="3"/>
  <c r="N14" i="3"/>
  <c r="N53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32" i="4" s="1"/>
  <c r="K10" i="3"/>
  <c r="L32" i="4" l="1"/>
  <c r="N59" i="4"/>
  <c r="N54" i="4"/>
  <c r="N25" i="4"/>
  <c r="M9" i="3"/>
  <c r="M10" i="3"/>
  <c r="M6" i="4"/>
  <c r="N15" i="3"/>
  <c r="N16" i="3"/>
  <c r="N19" i="3"/>
  <c r="N18" i="3"/>
  <c r="N152" i="3"/>
  <c r="N151" i="3"/>
  <c r="N8" i="3"/>
  <c r="M32" i="4" l="1"/>
  <c r="N6" i="4"/>
  <c r="N9" i="3"/>
  <c r="N10" i="3"/>
  <c r="J5" i="3"/>
  <c r="N32" i="4" l="1"/>
  <c r="J154" i="3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L5" i="3" l="1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K12" i="3" l="1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J17" i="4" l="1"/>
  <c r="K52" i="4"/>
  <c r="K54" i="4" s="1"/>
  <c r="J55" i="4"/>
  <c r="J56" i="4" s="1"/>
  <c r="J54" i="4"/>
  <c r="K55" i="4" l="1"/>
  <c r="J18" i="4"/>
  <c r="K17" i="4"/>
  <c r="J65" i="4"/>
  <c r="J67" i="4" s="1"/>
  <c r="J69" i="4" s="1"/>
  <c r="J21" i="4" s="1"/>
  <c r="K56" i="4"/>
  <c r="K62" i="4" l="1"/>
  <c r="K65" i="4" s="1"/>
  <c r="K67" i="4" s="1"/>
  <c r="L17" i="4"/>
  <c r="K18" i="4"/>
  <c r="K68" i="4"/>
  <c r="K69" i="4" l="1"/>
  <c r="M17" i="4"/>
  <c r="L62" i="4"/>
  <c r="L65" i="4" s="1"/>
  <c r="L67" i="4" s="1"/>
  <c r="L18" i="4"/>
  <c r="L68" i="4"/>
  <c r="L69" i="4" s="1"/>
  <c r="K21" i="4"/>
  <c r="M62" i="4" l="1"/>
  <c r="M65" i="4" s="1"/>
  <c r="M67" i="4" s="1"/>
  <c r="M18" i="4"/>
  <c r="N17" i="4"/>
  <c r="M68" i="4"/>
  <c r="M69" i="4" s="1"/>
  <c r="L21" i="4"/>
  <c r="N18" i="4" l="1"/>
  <c r="N62" i="4"/>
  <c r="N65" i="4" s="1"/>
  <c r="N67" i="4" s="1"/>
  <c r="N68" i="4"/>
  <c r="M21" i="4"/>
  <c r="N69" i="4" l="1"/>
  <c r="N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<sst xmlns="http://schemas.openxmlformats.org/spreadsheetml/2006/main" count="566" uniqueCount="250">
  <si>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</si>
  <si>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</si>
  <si>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</si>
  <si>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</si>
  <si>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</si>
  <si>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</si>
  <si>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</si>
  <si>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</si>
  <si>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</si>
  <si>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</si>
  <si>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</si>
  <si>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</si>
  <si>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</si>
  <si>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</si>
  <si>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</si>
  <si>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</si>
  <si>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</si>
  <si>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</si>
  <si>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</si>
  <si>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</si>
  <si>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</si>
  <si>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</si>
  <si>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</si>
  <si>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</si>
  <si>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</si>
  <si>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</si>
  <si>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</si>
  <si>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</si>
  <si>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</si>
  <si>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</si>
  <si>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</si>
  <si>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</si>
  <si>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</si>
  <si>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</si>
  <si>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</si>
  <si>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</si>
  <si>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</si>
  <si>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</si>
  <si>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</si>
  <si>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</si>
  <si>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</si>
  <si>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</si>
  <si>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</si>
  <si>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</si>
  <si>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</si>
  <si>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</si>
  <si>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</si>
  <si>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</si>
  <si>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</si>
  <si>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</si>
  <si>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</si>
  <si>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</si>
  <si>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</si>
  <si>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</si>
  <si>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</si>
  <si>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</si>
  <si>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</si>
  <si>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</si>
  <si>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</si>
  <si>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</si>
  <si>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</si>
  <si>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</si>
  <si>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</si>
  <si>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</si>
  <si>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</si>
  <si>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</si>
  <si>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</si>
  <si>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</si>
  <si>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</si>
  <si>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</si>
  <si>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</si>
  <si>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</si>
  <si>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</si>
  <si>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</si>
  <si>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</si>
  <si>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</si>
  <si>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</si>
  <si>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</si>
  <si>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</si>
  <si>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</si>
  <si>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</si>
  <si>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</si>
  <si>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</si>
  <si>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</si>
  <si>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</si>
  <si>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</si>
  <si>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</si>
  <si>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</si>
  <si>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</si>
  <si>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</si>
  <si>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</si>
  <si>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</si>
  <si>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</si>
  <si>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</si>
  <si>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</si>
  <si>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</si>
  <si>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</si>
  <si>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</si>
  <si>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</si>
  <si>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</si>
  <si>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</si>
  <si>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</si>
  <si>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</si>
  <si>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</si>
  <si>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</si>
  <si>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</si>
  <si>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</si>
  <si>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</si>
  <si>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</si>
  <si>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</si>
  <si>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</si>
  <si>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</si>
  <si>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</si>
  <si>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</si>
  <si>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</si>
  <si>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</si>
  <si>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</si>
  <si>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</si>
  <si>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</si>
  <si>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</si>
  <si>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</si>
  <si>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</si>
  <si>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</si>
  <si>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</si>
  <si>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</si>
  <si>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</si>
  <si>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</si>
  <si>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</si>
  <si>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</si>
  <si>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</si>
  <si>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</si>
  <si>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</si>
  <si>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</si>
  <si>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</si>
  <si>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</si>
  <si>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</si>
  <si>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</si>
  <si>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</si>
  <si>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</si>
  <si>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</si>
  <si>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</si>
  <si>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</si>
  <si>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</si>
  <si>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</si>
  <si>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</si>
  <si>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</si>
  <si>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</si>
  <si>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</si>
  <si>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</si>
  <si>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</si>
  <si>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</si>
  <si>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</si>
  <si>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</si>
  <si>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</si>
  <si>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</si>
  <si>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</si>
  <si>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</si>
  <si>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</si>
  <si>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</si>
  <si>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</si>
  <si>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</si>
  <si>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</si>
  <si>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</si>
  <si>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</si>
  <si>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</si>
  <si>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</si>
  <si>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</si>
  <si>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</si>
  <si>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</si>
  <si>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</si>
  <si>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</si>
  <si>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</si>
  <si>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</si>
  <si>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</si>
  <si>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</si>
  <si>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</si>
  <si>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</si>
  <si>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</si>
  <si>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</si>
  <si>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</si>
  <si>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</si>
  <si>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</si>
  <si>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</si>
  <si>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</si>
  <si>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</si>
  <si>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</si>
  <si>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</si>
  <si>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</si>
  <si>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</si>
  <si>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</si>
  <si>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</si>
  <si>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</si>
  <si>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</si>
  <si>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</si>
  <si>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</si>
  <si>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</si>
  <si>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</si>
  <si>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</si>
  <si>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</si>
  <si>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</si>
  <si>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</si>
  <si>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</si>
  <si>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</si>
  <si>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</si>
  <si>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</si>
  <si>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</si>
  <si>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</si>
  <si>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</si>
  <si>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</si>
  <si>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</si>
  <si>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</si>
  <si>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</si>
  <si>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</si>
  <si>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</si>
  <si>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</si>
  <si>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</si>
  <si>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</si>
  <si>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</si>
  <si>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</si>
  <si>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</si>
  <si>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</si>
  <si>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</si>
  <si>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</si>
  <si>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Cash interest on Cash flow as a % of opening net debt and link the cash interest to income statement interest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</si>
  <si>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</si>
  <si>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</si>
  <si>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</si>
  <si>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</si>
  <si>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</si>
  <si>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</si>
  <si>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</si>
  <si>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</si>
  <si>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-</t>
  </si>
  <si>
    <t>Retained earnings = Net income - dividends paid</t>
  </si>
  <si>
    <t>Link it to row 51 from below</t>
  </si>
  <si>
    <t>EBIT - Interest expense</t>
  </si>
  <si>
    <t>forecast at 10% (based on historical trend)</t>
  </si>
  <si>
    <t>Keep it equal to I22 (You cannot have historicals for forecast period)</t>
  </si>
  <si>
    <t>Forecast based on %revenue, remove growth row</t>
  </si>
  <si>
    <t>Keep it equal to I26 (You cannot have historicals for forecast period)</t>
  </si>
  <si>
    <t>Opening PPE + Capex - D&amp;A</t>
  </si>
  <si>
    <t>Keep it equal to I28 (You cannot have historicals for forecast period)</t>
  </si>
  <si>
    <t>Keep it equal to I29 (You cannot have historicals for forecast period)</t>
  </si>
  <si>
    <t>Keep it equal to I30 (You cannot have historicals for forecast period)</t>
  </si>
  <si>
    <t>Keep it equal to I31 (You cannot have historicals for forecast period)</t>
  </si>
  <si>
    <t>Opening balance + Net income - Dividends (from cash flow)</t>
  </si>
  <si>
    <t>Link to row 7 from above</t>
  </si>
  <si>
    <t>Link to Segmental forecast</t>
  </si>
  <si>
    <t>Link to Tax from above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</si>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</sst>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0" fillId="0" borderId="0" xfId="1" applyNumberFormat="1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16" fillId="0" borderId="0" xfId="1" applyNumberFormat="1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30" activePane="bottomLeft" state="frozen"/>
      <selection pane="bottomLeft" activeCell="J10" sqref="J10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3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3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1"/>
  <sheetViews>
    <sheetView tabSelected="1" zoomScaleNormal="100" workbookViewId="0">
      <selection activeCell="O5" sqref="O5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3" t="s">
        <v>249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2">
        <f>Historicals!J8</f>
        <v>205</v>
      </c>
      <c r="K10" s="72">
        <f>Historicals!K8</f>
        <v>205</v>
      </c>
      <c r="L10" s="72">
        <f>Historicals!L8</f>
        <v>205</v>
      </c>
      <c r="M10" s="72">
        <f>Historicals!M8</f>
        <v>205</v>
      </c>
      <c r="N10" s="72">
        <f>Historicals!N8</f>
        <v>205</v>
      </c>
      <c r="O10" t="s">
        <v>234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6651</v>
      </c>
      <c r="K11" s="5">
        <f>Historicals!K10</f>
        <v>6651</v>
      </c>
      <c r="L11" s="5">
        <f>Historicals!L10</f>
        <v>6651</v>
      </c>
      <c r="M11" s="5">
        <f>Historicals!M10</f>
        <v>6651</v>
      </c>
      <c r="N11" s="5">
        <f>Historicals!N10</f>
        <v>6651</v>
      </c>
      <c r="O11" t="s">
        <v>235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332.55</v>
      </c>
      <c r="K12" s="3">
        <f t="shared" ref="K12:N12" si="1">K11*K13</f>
        <v>332.55</v>
      </c>
      <c r="L12" s="3">
        <f t="shared" si="1"/>
        <v>332.55</v>
      </c>
      <c r="M12" s="3">
        <f t="shared" si="1"/>
        <v>332.55</v>
      </c>
      <c r="N12" s="3">
        <f t="shared" si="1"/>
        <v>332.55</v>
      </c>
      <c r="P12" t="s">
        <v>224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2">C12/C11</f>
        <v>0.18667531905688947</v>
      </c>
      <c r="D13" s="53">
        <f t="shared" si="2"/>
        <v>0.13221449038067951</v>
      </c>
      <c r="E13" s="53">
        <f t="shared" si="2"/>
        <v>0.55306358381502885</v>
      </c>
      <c r="F13" s="53">
        <f t="shared" si="2"/>
        <v>0.16079983336804832</v>
      </c>
      <c r="G13" s="53">
        <f t="shared" si="2"/>
        <v>0.12054035330793211</v>
      </c>
      <c r="H13" s="53">
        <f t="shared" si="2"/>
        <v>0.14021918630836211</v>
      </c>
      <c r="I13" s="53">
        <f>I12/I11</f>
        <v>9.0963764847391368E-2</v>
      </c>
      <c r="J13" s="53">
        <v>0.05</v>
      </c>
      <c r="K13" s="53">
        <f>J13</f>
        <v>0.05</v>
      </c>
      <c r="L13" s="53">
        <f t="shared" ref="L13:N13" si="3">K13</f>
        <v>0.05</v>
      </c>
      <c r="M13" s="53">
        <f t="shared" si="3"/>
        <v>0.05</v>
      </c>
      <c r="N13" s="53">
        <f t="shared" si="3"/>
        <v>0.05</v>
      </c>
      <c r="O13" t="s">
        <v>236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6318.45</v>
      </c>
      <c r="K14" s="7">
        <f t="shared" ref="K14:N14" si="4">K11-K12</f>
        <v>6318.45</v>
      </c>
      <c r="L14" s="7">
        <f t="shared" si="4"/>
        <v>6318.45</v>
      </c>
      <c r="M14" s="7">
        <f t="shared" si="4"/>
        <v>6318.45</v>
      </c>
      <c r="N14" s="7">
        <f t="shared" si="4"/>
        <v>6318.45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5">D14/D15</f>
        <v>2.5059101654846336</v>
      </c>
      <c r="E16" s="54">
        <f t="shared" si="5"/>
        <v>1.1650895063588693</v>
      </c>
      <c r="F16" s="54">
        <f>F14/F15</f>
        <v>2.4894957983193278</v>
      </c>
      <c r="G16" s="54">
        <f t="shared" si="5"/>
        <v>1.5949494314969532</v>
      </c>
      <c r="H16" s="54">
        <f t="shared" si="5"/>
        <v>3.5584689946563937</v>
      </c>
      <c r="I16" s="54">
        <f>I14/I15</f>
        <v>3.7534144524459898</v>
      </c>
      <c r="J16" s="54">
        <f>J14/J15</f>
        <v>3.9225540104296002</v>
      </c>
      <c r="K16" s="54">
        <f t="shared" ref="K16" si="6">K14/K15</f>
        <v>3.9225540104296002</v>
      </c>
      <c r="L16" s="54">
        <f t="shared" ref="L16" si="7">L14/L15</f>
        <v>3.9225540104296002</v>
      </c>
      <c r="M16" s="54">
        <f t="shared" ref="M16" si="8">M14/M15</f>
        <v>3.9225540104296002</v>
      </c>
      <c r="N16" s="54">
        <f t="shared" ref="N16" si="9">N14/N15</f>
        <v>3.9225540104296002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1.2552172833374722</v>
      </c>
      <c r="K17" s="54">
        <f>J17</f>
        <v>1.2552172833374722</v>
      </c>
      <c r="L17" s="54">
        <f t="shared" ref="L17:N17" si="10">K17</f>
        <v>1.2552172833374722</v>
      </c>
      <c r="M17" s="54">
        <f t="shared" si="10"/>
        <v>1.2552172833374722</v>
      </c>
      <c r="N17" s="54">
        <f t="shared" si="10"/>
        <v>1.2552172833374722</v>
      </c>
      <c r="P17" t="s">
        <v>225</v>
      </c>
    </row>
    <row r="18" spans="1:16" x14ac:dyDescent="0.3">
      <c r="A18" s="52" t="s">
        <v>129</v>
      </c>
      <c r="B18" s="64" t="str">
        <f>+IFERROR(B3/A3-1,"nm")</f>
        <v>nm</v>
      </c>
      <c r="C18" s="69">
        <f>+IFERROR(C17/B17-1,"nm")</f>
        <v>0.15397698383186809</v>
      </c>
      <c r="D18" s="69">
        <f t="shared" ref="D18:G18" si="11">+IFERROR(D17/C17-1,"nm")</f>
        <v>0.14169853067040461</v>
      </c>
      <c r="E18" s="69">
        <f t="shared" si="11"/>
        <v>0.11884265243818604</v>
      </c>
      <c r="F18" s="69">
        <f t="shared" si="11"/>
        <v>9.8549902190775418E-2</v>
      </c>
      <c r="G18" s="69">
        <f t="shared" si="11"/>
        <v>0.10823657378089191</v>
      </c>
      <c r="H18" s="69">
        <f>+IFERROR(H17/G17-1,"nm")</f>
        <v>0.11583265464158421</v>
      </c>
      <c r="I18" s="69">
        <f>+IFERROR(I17/H17-1,"nm")</f>
        <v>0.12051489745803123</v>
      </c>
      <c r="J18" s="69">
        <f t="shared" ref="J18:N18" si="12">+IFERROR(J17/I17-1,"nm")</f>
        <v>0.10065541643984766</v>
      </c>
      <c r="K18" s="69">
        <f t="shared" si="12"/>
        <v>0</v>
      </c>
      <c r="L18" s="69">
        <f t="shared" si="12"/>
        <v>0</v>
      </c>
      <c r="M18" s="69">
        <f t="shared" si="12"/>
        <v>0</v>
      </c>
      <c r="N18" s="69">
        <f t="shared" si="12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3">C17/C16</f>
        <v>0.27180851063829792</v>
      </c>
      <c r="D19" s="53">
        <f t="shared" si="13"/>
        <v>0.26721698113207548</v>
      </c>
      <c r="E19" s="53">
        <f t="shared" si="13"/>
        <v>0.64304190377651316</v>
      </c>
      <c r="F19" s="53">
        <f t="shared" si="13"/>
        <v>0.33060312732688008</v>
      </c>
      <c r="G19" s="53">
        <f t="shared" si="13"/>
        <v>0.57187869239858213</v>
      </c>
      <c r="H19" s="53">
        <f t="shared" si="13"/>
        <v>0.286013619696176</v>
      </c>
      <c r="I19" s="53">
        <f>I17/I16</f>
        <v>0.30383724776711873</v>
      </c>
      <c r="J19" s="69">
        <v>0.32</v>
      </c>
      <c r="K19" s="69">
        <f>J19</f>
        <v>0.32</v>
      </c>
      <c r="L19" s="69">
        <f t="shared" ref="L19:N19" si="14">K19</f>
        <v>0.32</v>
      </c>
      <c r="M19" s="69">
        <f t="shared" si="14"/>
        <v>0.32</v>
      </c>
      <c r="N19" s="69">
        <f t="shared" si="14"/>
        <v>0.32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J69</f>
        <v>6955.0282129824682</v>
      </c>
      <c r="K21" s="3">
        <f t="shared" ref="K21:N21" si="15">K69</f>
        <v>5246.0632783997316</v>
      </c>
      <c r="L21" s="3">
        <f t="shared" si="15"/>
        <v>3433.8811774245851</v>
      </c>
      <c r="M21" s="3">
        <f t="shared" si="15"/>
        <v>1503.1516455159735</v>
      </c>
      <c r="N21" s="3">
        <f t="shared" si="15"/>
        <v>-563.94407779189987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2">
        <f>Historicals!J26</f>
        <v>4423</v>
      </c>
      <c r="K22" s="72">
        <f>Historicals!K26</f>
        <v>4423</v>
      </c>
      <c r="L22" s="72">
        <f>Historicals!L26</f>
        <v>4423</v>
      </c>
      <c r="M22" s="72">
        <f>Historicals!M26</f>
        <v>4423</v>
      </c>
      <c r="N22" s="72">
        <f>Historicals!N26</f>
        <v>4423</v>
      </c>
      <c r="O22" t="s">
        <v>237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I23*J24</f>
        <v>10215.450000000001</v>
      </c>
      <c r="K23" s="3">
        <f t="shared" ref="K23:N23" si="16">J23*K24</f>
        <v>10726.222500000002</v>
      </c>
      <c r="L23" s="3">
        <f t="shared" si="16"/>
        <v>11262.533625000002</v>
      </c>
      <c r="M23" s="3">
        <f t="shared" si="16"/>
        <v>11825.660306250002</v>
      </c>
      <c r="N23" s="3">
        <f t="shared" si="16"/>
        <v>12416.943321562503</v>
      </c>
      <c r="O23" t="s">
        <v>238</v>
      </c>
      <c r="P23" s="51" t="s">
        <v>228</v>
      </c>
    </row>
    <row r="24" spans="1:16" x14ac:dyDescent="0.3">
      <c r="A24" t="s">
        <v>129</v>
      </c>
      <c r="B24" s="68" t="s">
        <v>232</v>
      </c>
      <c r="C24" s="68">
        <f t="shared" ref="C24:H24" si="17">C23/B23</f>
        <v>1.0582314881380301</v>
      </c>
      <c r="D24" s="68">
        <f t="shared" si="17"/>
        <v>1.1351902173913044</v>
      </c>
      <c r="E24" s="68">
        <f t="shared" si="17"/>
        <v>0.96947935368043092</v>
      </c>
      <c r="F24" s="68">
        <f t="shared" si="17"/>
        <v>1.1237654320987653</v>
      </c>
      <c r="G24" s="68">
        <f t="shared" si="17"/>
        <v>1.0804723976929416</v>
      </c>
      <c r="H24" s="68">
        <f t="shared" si="17"/>
        <v>1.077910523640061</v>
      </c>
      <c r="I24" s="68">
        <f>I23/H23</f>
        <v>1.1471524584365052</v>
      </c>
      <c r="J24" s="68">
        <v>1.05</v>
      </c>
      <c r="K24" s="68">
        <v>1.05</v>
      </c>
      <c r="L24" s="68">
        <v>1.05</v>
      </c>
      <c r="M24" s="68">
        <v>1.05</v>
      </c>
      <c r="N24" s="68">
        <v>1.05</v>
      </c>
      <c r="P24" s="71"/>
    </row>
    <row r="25" spans="1:16" x14ac:dyDescent="0.3">
      <c r="A25" s="52" t="s">
        <v>169</v>
      </c>
      <c r="B25" s="53">
        <f t="shared" ref="B25:N25" si="18">B23/B3</f>
        <v>0.18182412339466031</v>
      </c>
      <c r="C25" s="53">
        <f t="shared" si="18"/>
        <v>0.1818631084754139</v>
      </c>
      <c r="D25" s="53">
        <f t="shared" si="18"/>
        <v>0.19458515283842795</v>
      </c>
      <c r="E25" s="53">
        <f t="shared" si="18"/>
        <v>0.17803665137236585</v>
      </c>
      <c r="F25" s="53">
        <f t="shared" si="18"/>
        <v>0.18615947030702765</v>
      </c>
      <c r="G25" s="53">
        <f t="shared" si="18"/>
        <v>0.21035745795791783</v>
      </c>
      <c r="H25" s="53">
        <f t="shared" si="18"/>
        <v>0.19042166240064665</v>
      </c>
      <c r="I25" s="53">
        <f t="shared" si="18"/>
        <v>0.20828516377649325</v>
      </c>
      <c r="J25" s="53">
        <f t="shared" si="18"/>
        <v>0.19971589392825911</v>
      </c>
      <c r="K25" s="53">
        <f t="shared" si="18"/>
        <v>0.19072868935880358</v>
      </c>
      <c r="L25" s="53">
        <f t="shared" si="18"/>
        <v>0.18120887969937793</v>
      </c>
      <c r="M25" s="53">
        <f t="shared" si="18"/>
        <v>0.17129768460402184</v>
      </c>
      <c r="N25" s="53">
        <f t="shared" si="18"/>
        <v>0.16113232667795907</v>
      </c>
    </row>
    <row r="26" spans="1:16" x14ac:dyDescent="0.3">
      <c r="A26" t="s">
        <v>170</v>
      </c>
      <c r="B26" s="3">
        <f>Historicals!B29</f>
        <v>1968</v>
      </c>
      <c r="C26" s="3">
        <f>Historicals!C29</f>
        <v>1489</v>
      </c>
      <c r="D26" s="3">
        <f>Historicals!D29</f>
        <v>1150</v>
      </c>
      <c r="E26" s="3">
        <f>Historicals!E29</f>
        <v>1130</v>
      </c>
      <c r="F26" s="3">
        <f>Historicals!F29</f>
        <v>1968</v>
      </c>
      <c r="G26" s="3">
        <f>Historicals!G29</f>
        <v>1653</v>
      </c>
      <c r="H26" s="3">
        <f>Historicals!H29</f>
        <v>1498</v>
      </c>
      <c r="I26" s="3">
        <f>Historicals!I29</f>
        <v>2129</v>
      </c>
      <c r="J26" s="3">
        <f>Historicals!J29</f>
        <v>2129</v>
      </c>
      <c r="K26" s="3">
        <f>Historicals!K29</f>
        <v>2129</v>
      </c>
      <c r="L26" s="3">
        <f>Historicals!L29</f>
        <v>2129</v>
      </c>
      <c r="M26" s="3">
        <f>Historicals!M29</f>
        <v>2129</v>
      </c>
      <c r="N26" s="3">
        <f>Historicals!N29</f>
        <v>2129</v>
      </c>
      <c r="O26" t="s">
        <v>239</v>
      </c>
    </row>
    <row r="27" spans="1:16" x14ac:dyDescent="0.3">
      <c r="A27" t="s">
        <v>171</v>
      </c>
      <c r="B27" s="3">
        <f>Historicals!B31</f>
        <v>3011</v>
      </c>
      <c r="C27" s="3">
        <f>Historicals!C31</f>
        <v>3520</v>
      </c>
      <c r="D27" s="3">
        <f>Historicals!D31</f>
        <v>3989</v>
      </c>
      <c r="E27" s="3">
        <f>Historicals!E31</f>
        <v>4454</v>
      </c>
      <c r="F27" s="3">
        <f>Historicals!F31</f>
        <v>4744</v>
      </c>
      <c r="G27" s="3">
        <f>Historicals!G31</f>
        <v>4866</v>
      </c>
      <c r="H27" s="3">
        <f>Historicals!H31</f>
        <v>4904</v>
      </c>
      <c r="I27" s="3">
        <f>Historicals!I31</f>
        <v>4791</v>
      </c>
      <c r="J27" s="3">
        <f>Historicals!J31</f>
        <v>4791</v>
      </c>
      <c r="K27" s="3">
        <f>Historicals!K31</f>
        <v>4791</v>
      </c>
      <c r="L27" s="3">
        <f>Historicals!L31</f>
        <v>4791</v>
      </c>
      <c r="M27" s="3">
        <f>Historicals!M31</f>
        <v>4791</v>
      </c>
      <c r="N27" s="3">
        <f>Historicals!N31</f>
        <v>4791</v>
      </c>
      <c r="O27" t="s">
        <v>240</v>
      </c>
    </row>
    <row r="28" spans="1:16" x14ac:dyDescent="0.3">
      <c r="A28" t="s">
        <v>172</v>
      </c>
      <c r="B28" s="3">
        <f>Historicals!B33</f>
        <v>281</v>
      </c>
      <c r="C28" s="3">
        <f>Historicals!C33</f>
        <v>281</v>
      </c>
      <c r="D28" s="3">
        <f>Historicals!D33</f>
        <v>283</v>
      </c>
      <c r="E28" s="3">
        <f>Historicals!E33</f>
        <v>285</v>
      </c>
      <c r="F28" s="3">
        <f>Historicals!F33</f>
        <v>283</v>
      </c>
      <c r="G28" s="3">
        <f>Historicals!G33</f>
        <v>274</v>
      </c>
      <c r="H28" s="3">
        <f>Historicals!H33</f>
        <v>269</v>
      </c>
      <c r="I28" s="3">
        <f>Historicals!I33</f>
        <v>286</v>
      </c>
      <c r="J28" s="3">
        <f>Historicals!J33</f>
        <v>286</v>
      </c>
      <c r="K28" s="3">
        <f>Historicals!K33</f>
        <v>286</v>
      </c>
      <c r="L28" s="3">
        <f>Historicals!L33</f>
        <v>286</v>
      </c>
      <c r="M28" s="3">
        <f>Historicals!M33</f>
        <v>286</v>
      </c>
      <c r="N28" s="3">
        <f>Historicals!N33</f>
        <v>286</v>
      </c>
      <c r="O28" t="s">
        <v>241</v>
      </c>
    </row>
    <row r="29" spans="1:16" x14ac:dyDescent="0.3">
      <c r="A29" t="s">
        <v>40</v>
      </c>
      <c r="B29" s="3">
        <f>Historicals!B34</f>
        <v>131</v>
      </c>
      <c r="C29" s="3">
        <f>Historicals!C34</f>
        <v>131</v>
      </c>
      <c r="D29" s="3">
        <f>Historicals!D34</f>
        <v>139</v>
      </c>
      <c r="E29" s="3">
        <f>Historicals!E34</f>
        <v>154</v>
      </c>
      <c r="F29" s="3">
        <f>Historicals!F34</f>
        <v>154</v>
      </c>
      <c r="G29" s="3">
        <f>Historicals!G34</f>
        <v>223</v>
      </c>
      <c r="H29" s="3">
        <f>Historicals!H34</f>
        <v>242</v>
      </c>
      <c r="I29" s="3">
        <f>Historicals!I34</f>
        <v>284</v>
      </c>
      <c r="J29" s="3">
        <f>Historicals!J34</f>
        <v>284</v>
      </c>
      <c r="K29" s="3">
        <f>Historicals!K34</f>
        <v>284</v>
      </c>
      <c r="L29" s="3">
        <f>Historicals!L34</f>
        <v>284</v>
      </c>
      <c r="M29" s="3">
        <f>Historicals!M34</f>
        <v>284</v>
      </c>
      <c r="N29" s="3">
        <f>Historicals!N34</f>
        <v>284</v>
      </c>
      <c r="O29" t="s">
        <v>242</v>
      </c>
    </row>
    <row r="30" spans="1:16" x14ac:dyDescent="0.3">
      <c r="A30" s="56" t="s">
        <v>38</v>
      </c>
      <c r="B30" s="3">
        <f>Historicals!B32</f>
        <v>0</v>
      </c>
      <c r="C30" s="3">
        <f>Historicals!C32</f>
        <v>0</v>
      </c>
      <c r="D30" s="3">
        <f>Historicals!D32</f>
        <v>0</v>
      </c>
      <c r="E30" s="3">
        <f>Historicals!E32</f>
        <v>0</v>
      </c>
      <c r="F30" s="3">
        <f>Historicals!F32</f>
        <v>0</v>
      </c>
      <c r="G30" s="3">
        <f>Historicals!G32</f>
        <v>3097</v>
      </c>
      <c r="H30" s="3">
        <f>Historicals!H32</f>
        <v>3113</v>
      </c>
      <c r="I30" s="3">
        <f>Historicals!I32</f>
        <v>2926</v>
      </c>
      <c r="J30" s="3">
        <f>Historicals!J32</f>
        <v>2926</v>
      </c>
      <c r="K30" s="3">
        <f>Historicals!K32</f>
        <v>2926</v>
      </c>
      <c r="L30" s="3">
        <f>Historicals!L32</f>
        <v>2926</v>
      </c>
      <c r="M30" s="3">
        <f>Historicals!M32</f>
        <v>2926</v>
      </c>
      <c r="N30" s="3">
        <f>Historicals!N32</f>
        <v>2926</v>
      </c>
      <c r="O30" t="s">
        <v>243</v>
      </c>
    </row>
    <row r="31" spans="1:16" x14ac:dyDescent="0.3">
      <c r="A31" t="s">
        <v>173</v>
      </c>
      <c r="B31" s="3">
        <f>Historicals!B35</f>
        <v>2587</v>
      </c>
      <c r="C31" s="3">
        <f>Historicals!C35</f>
        <v>2439</v>
      </c>
      <c r="D31" s="3">
        <f>Historicals!D35</f>
        <v>2787</v>
      </c>
      <c r="E31" s="3">
        <f>Historicals!E35</f>
        <v>2509</v>
      </c>
      <c r="F31" s="3">
        <f>Historicals!F35</f>
        <v>2011</v>
      </c>
      <c r="G31" s="3">
        <f>Historicals!G35</f>
        <v>2326</v>
      </c>
      <c r="H31" s="3">
        <f>Historicals!H35</f>
        <v>2921</v>
      </c>
      <c r="I31" s="3">
        <f>Historicals!I35</f>
        <v>3821</v>
      </c>
      <c r="J31" s="3">
        <f>Historicals!J35</f>
        <v>3821</v>
      </c>
      <c r="K31" s="3">
        <f>Historicals!K35</f>
        <v>3821</v>
      </c>
      <c r="L31" s="3">
        <f>Historicals!L35</f>
        <v>3821</v>
      </c>
      <c r="M31" s="3">
        <f>Historicals!M35</f>
        <v>3821</v>
      </c>
      <c r="N31" s="3">
        <f>Historicals!N35</f>
        <v>3821</v>
      </c>
      <c r="O31" t="s">
        <v>244</v>
      </c>
    </row>
    <row r="32" spans="1:16" ht="15" thickBot="1" x14ac:dyDescent="0.35">
      <c r="A32" s="6" t="s">
        <v>174</v>
      </c>
      <c r="B32" s="7">
        <f t="shared" ref="B32:I32" si="19">B21+B22+B23+B26+B27+B28+B29+B30+B31</f>
        <v>19466</v>
      </c>
      <c r="C32" s="7">
        <f t="shared" si="19"/>
        <v>19205</v>
      </c>
      <c r="D32" s="7">
        <f t="shared" si="19"/>
        <v>21211</v>
      </c>
      <c r="E32" s="7">
        <f t="shared" si="19"/>
        <v>20257</v>
      </c>
      <c r="F32" s="7">
        <f t="shared" si="19"/>
        <v>21105</v>
      </c>
      <c r="G32" s="7">
        <f t="shared" si="19"/>
        <v>29094</v>
      </c>
      <c r="H32" s="7">
        <f t="shared" si="19"/>
        <v>34904</v>
      </c>
      <c r="I32" s="7">
        <f t="shared" si="19"/>
        <v>36963</v>
      </c>
      <c r="J32" s="7">
        <f>I32+I53-J6</f>
        <v>35185.546247084807</v>
      </c>
      <c r="K32" s="7">
        <f>J32+J53-K6</f>
        <v>33193.251507425441</v>
      </c>
      <c r="L32" s="7">
        <f>K32+K53-L6</f>
        <v>31001.309281254053</v>
      </c>
      <c r="M32" s="7">
        <f>L32+L53-M6</f>
        <v>28580.376341368989</v>
      </c>
      <c r="N32" s="7">
        <f>M32+M53-N6</f>
        <v>25896.352884642649</v>
      </c>
      <c r="P32" t="s">
        <v>227</v>
      </c>
    </row>
    <row r="33" spans="1:16" ht="15" thickTop="1" x14ac:dyDescent="0.3">
      <c r="A33" t="s">
        <v>175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x14ac:dyDescent="0.3">
      <c r="A34" s="2" t="s">
        <v>45</v>
      </c>
      <c r="B34" s="3">
        <f>Historicals!B39</f>
        <v>107</v>
      </c>
      <c r="C34" s="3">
        <f>Historicals!C39</f>
        <v>44</v>
      </c>
      <c r="D34" s="3">
        <f>Historicals!D39</f>
        <v>6</v>
      </c>
      <c r="E34" s="3">
        <f>Historicals!E39</f>
        <v>6</v>
      </c>
      <c r="F34" s="3">
        <f>Historicals!F39</f>
        <v>6</v>
      </c>
      <c r="G34" s="3">
        <f>Historicals!G39</f>
        <v>3</v>
      </c>
      <c r="H34" s="3">
        <f>Historicals!H39</f>
        <v>0</v>
      </c>
      <c r="I34" s="3">
        <f>Historicals!I39</f>
        <v>500</v>
      </c>
      <c r="J34" s="3">
        <f>I34</f>
        <v>500</v>
      </c>
      <c r="K34" s="3">
        <f t="shared" ref="K34:N34" si="20">J34</f>
        <v>500</v>
      </c>
      <c r="L34" s="3">
        <f t="shared" si="20"/>
        <v>500</v>
      </c>
      <c r="M34" s="3">
        <f t="shared" si="20"/>
        <v>500</v>
      </c>
      <c r="N34" s="3">
        <f t="shared" si="20"/>
        <v>500</v>
      </c>
    </row>
    <row r="35" spans="1:16" x14ac:dyDescent="0.3">
      <c r="A35" s="2" t="s">
        <v>46</v>
      </c>
      <c r="B35" s="3">
        <f>Historicals!B40</f>
        <v>74</v>
      </c>
      <c r="C35" s="3">
        <f>Historicals!C40</f>
        <v>1</v>
      </c>
      <c r="D35" s="3">
        <f>Historicals!D40</f>
        <v>325</v>
      </c>
      <c r="E35" s="3">
        <f>Historicals!E40</f>
        <v>336</v>
      </c>
      <c r="F35" s="3">
        <f>Historicals!F40</f>
        <v>9</v>
      </c>
      <c r="G35" s="3">
        <f>Historicals!G40</f>
        <v>248</v>
      </c>
      <c r="H35" s="3">
        <f>Historicals!H40</f>
        <v>2</v>
      </c>
      <c r="I35" s="3">
        <f>Historicals!I40</f>
        <v>10</v>
      </c>
      <c r="J35" s="3">
        <f t="shared" ref="J35:N35" si="21">I35</f>
        <v>10</v>
      </c>
      <c r="K35" s="3">
        <f t="shared" si="21"/>
        <v>10</v>
      </c>
      <c r="L35" s="3">
        <f t="shared" si="21"/>
        <v>10</v>
      </c>
      <c r="M35" s="3">
        <f t="shared" si="21"/>
        <v>10</v>
      </c>
      <c r="N35" s="3">
        <f t="shared" si="21"/>
        <v>10</v>
      </c>
    </row>
    <row r="36" spans="1:16" x14ac:dyDescent="0.3">
      <c r="A36" t="s">
        <v>176</v>
      </c>
      <c r="B36" s="3">
        <f>Historicals!B42+Historicals!B43+Historicals!B44</f>
        <v>4020</v>
      </c>
      <c r="C36" s="3">
        <f>Historicals!C42+Historicals!C43+Historicals!C44</f>
        <v>3122</v>
      </c>
      <c r="D36" s="3">
        <f>Historicals!D42+Historicals!D43+Historicals!D44</f>
        <v>3095</v>
      </c>
      <c r="E36" s="3">
        <f>Historicals!E42+Historicals!E43+Historicals!E44</f>
        <v>3419</v>
      </c>
      <c r="F36" s="3">
        <f>Historicals!F42+Historicals!F43+Historicals!F44</f>
        <v>5239</v>
      </c>
      <c r="G36" s="3">
        <f>Historicals!G42+Historicals!G43+Historicals!G44</f>
        <v>5785</v>
      </c>
      <c r="H36" s="3">
        <f>Historicals!H42+Historicals!H43+Historicals!H44</f>
        <v>6836</v>
      </c>
      <c r="I36" s="3">
        <f>Historicals!I42+Historicals!I43+Historicals!I44</f>
        <v>6862</v>
      </c>
      <c r="J36" s="3">
        <f t="shared" ref="J36:N36" si="22">I36</f>
        <v>6862</v>
      </c>
      <c r="K36" s="3">
        <f t="shared" si="22"/>
        <v>6862</v>
      </c>
      <c r="L36" s="3">
        <f t="shared" si="22"/>
        <v>6862</v>
      </c>
      <c r="M36" s="3">
        <f t="shared" si="22"/>
        <v>6862</v>
      </c>
      <c r="N36" s="3">
        <f t="shared" si="22"/>
        <v>6862</v>
      </c>
    </row>
    <row r="37" spans="1:16" x14ac:dyDescent="0.3">
      <c r="A37" t="s">
        <v>49</v>
      </c>
      <c r="B37">
        <f>Historicals!B46</f>
        <v>1079</v>
      </c>
      <c r="C37">
        <f>Historicals!C46</f>
        <v>2010</v>
      </c>
      <c r="D37">
        <f>Historicals!D46</f>
        <v>3471</v>
      </c>
      <c r="E37">
        <f>Historicals!E46</f>
        <v>3468</v>
      </c>
      <c r="F37">
        <f>Historicals!F46</f>
        <v>3464</v>
      </c>
      <c r="G37">
        <f>Historicals!G46</f>
        <v>9406</v>
      </c>
      <c r="H37">
        <f>Historicals!H46</f>
        <v>9413</v>
      </c>
      <c r="I37">
        <f>Historicals!I46</f>
        <v>8920</v>
      </c>
      <c r="J37" s="3">
        <f t="shared" ref="J37:N37" si="23">I37</f>
        <v>8920</v>
      </c>
      <c r="K37" s="3">
        <f t="shared" si="23"/>
        <v>8920</v>
      </c>
      <c r="L37" s="3">
        <f t="shared" si="23"/>
        <v>8920</v>
      </c>
      <c r="M37" s="3">
        <f t="shared" si="23"/>
        <v>8920</v>
      </c>
      <c r="N37" s="3">
        <f t="shared" si="23"/>
        <v>8920</v>
      </c>
      <c r="P37" s="70" t="s">
        <v>230</v>
      </c>
    </row>
    <row r="38" spans="1:16" x14ac:dyDescent="0.3">
      <c r="A38" s="56" t="s">
        <v>50</v>
      </c>
      <c r="B38" s="3">
        <f>Historicals!B47</f>
        <v>0</v>
      </c>
      <c r="C38" s="3">
        <f>Historicals!C47</f>
        <v>0</v>
      </c>
      <c r="D38" s="3">
        <f>Historicals!D47</f>
        <v>0</v>
      </c>
      <c r="E38" s="3">
        <f>Historicals!E47</f>
        <v>0</v>
      </c>
      <c r="F38" s="3">
        <f>Historicals!F47</f>
        <v>0</v>
      </c>
      <c r="G38" s="3">
        <f>Historicals!G47</f>
        <v>2913</v>
      </c>
      <c r="H38" s="3">
        <f>Historicals!H47</f>
        <v>2931</v>
      </c>
      <c r="I38" s="3">
        <f>Historicals!I47</f>
        <v>2777</v>
      </c>
      <c r="J38" s="3">
        <f t="shared" ref="J38:N38" si="24">I38</f>
        <v>2777</v>
      </c>
      <c r="K38" s="3">
        <f t="shared" si="24"/>
        <v>2777</v>
      </c>
      <c r="L38" s="3">
        <f t="shared" si="24"/>
        <v>2777</v>
      </c>
      <c r="M38" s="3">
        <f t="shared" si="24"/>
        <v>2777</v>
      </c>
      <c r="N38" s="3">
        <f t="shared" si="24"/>
        <v>2777</v>
      </c>
    </row>
    <row r="39" spans="1:16" x14ac:dyDescent="0.3">
      <c r="A39" t="s">
        <v>177</v>
      </c>
      <c r="B39" s="3">
        <f>Historicals!B48</f>
        <v>1479</v>
      </c>
      <c r="C39" s="3">
        <f>Historicals!C48</f>
        <v>1770</v>
      </c>
      <c r="D39" s="3">
        <f>Historicals!D48</f>
        <v>1907</v>
      </c>
      <c r="E39" s="3">
        <f>Historicals!E48</f>
        <v>3216</v>
      </c>
      <c r="F39" s="3">
        <f>Historicals!F48</f>
        <v>3347</v>
      </c>
      <c r="G39" s="3">
        <f>Historicals!G48</f>
        <v>2684</v>
      </c>
      <c r="H39" s="3">
        <f>Historicals!H48</f>
        <v>2955</v>
      </c>
      <c r="I39" s="3">
        <f>Historicals!I48</f>
        <v>2613</v>
      </c>
      <c r="J39" s="3">
        <f t="shared" ref="J39:N39" si="25">I39</f>
        <v>2613</v>
      </c>
      <c r="K39" s="3">
        <f t="shared" si="25"/>
        <v>2613</v>
      </c>
      <c r="L39" s="3">
        <f t="shared" si="25"/>
        <v>2613</v>
      </c>
      <c r="M39" s="3">
        <f t="shared" si="25"/>
        <v>2613</v>
      </c>
      <c r="N39" s="3">
        <f t="shared" si="25"/>
        <v>2613</v>
      </c>
    </row>
    <row r="40" spans="1:16" x14ac:dyDescent="0.3">
      <c r="A40" t="s">
        <v>178</v>
      </c>
      <c r="B40" s="3">
        <f>B41+B42+B43</f>
        <v>12707</v>
      </c>
      <c r="C40" s="3">
        <f t="shared" ref="C40:I40" si="26">C41+C42+C43</f>
        <v>12258</v>
      </c>
      <c r="D40" s="3">
        <f t="shared" si="26"/>
        <v>12407</v>
      </c>
      <c r="E40" s="3">
        <f t="shared" si="26"/>
        <v>9812</v>
      </c>
      <c r="F40" s="3">
        <f t="shared" si="26"/>
        <v>9040</v>
      </c>
      <c r="G40" s="3">
        <f t="shared" si="26"/>
        <v>8055</v>
      </c>
      <c r="H40" s="3">
        <f t="shared" si="26"/>
        <v>12767</v>
      </c>
      <c r="I40" s="3">
        <f t="shared" si="26"/>
        <v>15281</v>
      </c>
      <c r="J40" s="3">
        <f t="shared" ref="J40:N40" si="27">I40</f>
        <v>15281</v>
      </c>
      <c r="K40" s="3">
        <f t="shared" si="27"/>
        <v>15281</v>
      </c>
      <c r="L40" s="3">
        <f t="shared" si="27"/>
        <v>15281</v>
      </c>
      <c r="M40" s="3">
        <f t="shared" si="27"/>
        <v>15281</v>
      </c>
      <c r="N40" s="3">
        <f t="shared" si="27"/>
        <v>15281</v>
      </c>
    </row>
    <row r="41" spans="1:16" x14ac:dyDescent="0.3">
      <c r="A41" s="2" t="s">
        <v>179</v>
      </c>
      <c r="B41" s="3">
        <f>Historicals!B54</f>
        <v>3</v>
      </c>
      <c r="C41" s="3">
        <f>Historicals!C54</f>
        <v>3</v>
      </c>
      <c r="D41" s="3">
        <f>Historicals!D54</f>
        <v>3</v>
      </c>
      <c r="E41" s="3">
        <f>Historicals!E54</f>
        <v>3</v>
      </c>
      <c r="F41" s="3">
        <f>Historicals!F54</f>
        <v>3</v>
      </c>
      <c r="G41" s="3">
        <f>Historicals!G54</f>
        <v>3</v>
      </c>
      <c r="H41" s="3">
        <f>Historicals!H54</f>
        <v>3</v>
      </c>
      <c r="I41" s="3">
        <f>Historicals!I54</f>
        <v>3</v>
      </c>
      <c r="J41" s="3">
        <f t="shared" ref="J41:N41" si="28">I41</f>
        <v>3</v>
      </c>
      <c r="K41" s="3">
        <f t="shared" si="28"/>
        <v>3</v>
      </c>
      <c r="L41" s="3">
        <f t="shared" si="28"/>
        <v>3</v>
      </c>
      <c r="M41" s="3">
        <f t="shared" si="28"/>
        <v>3</v>
      </c>
      <c r="N41" s="3">
        <f t="shared" si="28"/>
        <v>3</v>
      </c>
    </row>
    <row r="42" spans="1:16" x14ac:dyDescent="0.3">
      <c r="A42" s="2" t="s">
        <v>180</v>
      </c>
      <c r="B42" s="3">
        <f>Historicals!B57</f>
        <v>4685</v>
      </c>
      <c r="C42" s="3">
        <f>Historicals!C57</f>
        <v>4151</v>
      </c>
      <c r="D42" s="3">
        <f>Historicals!D57</f>
        <v>6907</v>
      </c>
      <c r="E42" s="3">
        <f>Historicals!E57</f>
        <v>3517</v>
      </c>
      <c r="F42" s="3">
        <f>Historicals!F57</f>
        <v>1643</v>
      </c>
      <c r="G42" s="3">
        <f>Historicals!G57</f>
        <v>-191</v>
      </c>
      <c r="H42" s="3">
        <f>Historicals!H57</f>
        <v>3179</v>
      </c>
      <c r="I42" s="3">
        <f>Historicals!I57</f>
        <v>3476</v>
      </c>
      <c r="J42" s="3">
        <f>J14-J62</f>
        <v>8340.3539999999994</v>
      </c>
      <c r="K42" s="3">
        <f t="shared" ref="K42:N42" si="29">J42</f>
        <v>8340.3539999999994</v>
      </c>
      <c r="L42" s="3">
        <f t="shared" si="29"/>
        <v>8340.3539999999994</v>
      </c>
      <c r="M42" s="3">
        <f t="shared" si="29"/>
        <v>8340.3539999999994</v>
      </c>
      <c r="N42" s="3">
        <f t="shared" si="29"/>
        <v>8340.3539999999994</v>
      </c>
      <c r="O42" t="s">
        <v>245</v>
      </c>
      <c r="P42" t="s">
        <v>233</v>
      </c>
    </row>
    <row r="43" spans="1:16" x14ac:dyDescent="0.3">
      <c r="A43" s="2" t="s">
        <v>181</v>
      </c>
      <c r="B43" s="3">
        <f>Historicals!B55+Historicals!B56</f>
        <v>8019</v>
      </c>
      <c r="C43" s="3">
        <f>Historicals!C55+Historicals!C56</f>
        <v>8104</v>
      </c>
      <c r="D43" s="3">
        <f>Historicals!D55+Historicals!D56</f>
        <v>5497</v>
      </c>
      <c r="E43" s="3">
        <f>Historicals!E55+Historicals!E56</f>
        <v>6292</v>
      </c>
      <c r="F43" s="3">
        <f>Historicals!F55+Historicals!F56</f>
        <v>7394</v>
      </c>
      <c r="G43" s="3">
        <f>Historicals!G55+Historicals!G56</f>
        <v>8243</v>
      </c>
      <c r="H43" s="3">
        <f>Historicals!H55+Historicals!H56</f>
        <v>9585</v>
      </c>
      <c r="I43" s="3">
        <f>Historicals!I55+Historicals!I56</f>
        <v>11802</v>
      </c>
      <c r="J43" s="3">
        <f>Historicals!J55+Historicals!J56</f>
        <v>11802</v>
      </c>
      <c r="K43" s="3">
        <f>Historicals!K55+Historicals!K56</f>
        <v>11802</v>
      </c>
      <c r="L43" s="3">
        <f>Historicals!L55+Historicals!L56</f>
        <v>11802</v>
      </c>
      <c r="M43" s="3">
        <f>Historicals!M55+Historicals!M56</f>
        <v>11802</v>
      </c>
      <c r="N43" s="3">
        <f>Historicals!N55+Historicals!N56</f>
        <v>11802</v>
      </c>
    </row>
    <row r="44" spans="1:16" ht="15" thickBot="1" x14ac:dyDescent="0.35">
      <c r="A44" s="6" t="s">
        <v>182</v>
      </c>
      <c r="B44" s="7">
        <f>B34+B35+B36+B37+B38+B39+B40</f>
        <v>19466</v>
      </c>
      <c r="C44" s="7">
        <f t="shared" ref="C44:N44" si="30">C34+C35+C36+C37+C38+C39+C40</f>
        <v>19205</v>
      </c>
      <c r="D44" s="7">
        <f t="shared" si="30"/>
        <v>21211</v>
      </c>
      <c r="E44" s="7">
        <f t="shared" si="30"/>
        <v>20257</v>
      </c>
      <c r="F44" s="7">
        <f t="shared" si="30"/>
        <v>21105</v>
      </c>
      <c r="G44" s="7">
        <f t="shared" si="30"/>
        <v>29094</v>
      </c>
      <c r="H44" s="7">
        <f t="shared" si="30"/>
        <v>34904</v>
      </c>
      <c r="I44" s="7">
        <f t="shared" si="30"/>
        <v>36963</v>
      </c>
      <c r="J44" s="7">
        <f t="shared" si="30"/>
        <v>36963</v>
      </c>
      <c r="K44" s="7">
        <f t="shared" si="30"/>
        <v>36963</v>
      </c>
      <c r="L44" s="7">
        <f t="shared" si="30"/>
        <v>36963</v>
      </c>
      <c r="M44" s="7">
        <f t="shared" si="30"/>
        <v>36963</v>
      </c>
      <c r="N44" s="7">
        <f t="shared" si="30"/>
        <v>36963</v>
      </c>
    </row>
    <row r="45" spans="1:16" s="1" customFormat="1" ht="15" thickTop="1" x14ac:dyDescent="0.3">
      <c r="A45" s="57" t="s">
        <v>183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1:16" x14ac:dyDescent="0.3">
      <c r="A46" s="55" t="s">
        <v>184</v>
      </c>
      <c r="B46" s="39"/>
      <c r="C46" s="39"/>
      <c r="D46" s="39"/>
      <c r="E46" s="39"/>
      <c r="F46" s="39"/>
      <c r="G46" s="39"/>
      <c r="H46" s="39"/>
      <c r="I46" s="39"/>
      <c r="J46" s="38"/>
      <c r="K46" s="38"/>
      <c r="L46" s="38"/>
      <c r="M46" s="38"/>
      <c r="N46" s="38"/>
    </row>
    <row r="47" spans="1:16" x14ac:dyDescent="0.3">
      <c r="A47" s="1" t="s">
        <v>134</v>
      </c>
      <c r="B47" s="9">
        <f>'Segmental forecast'!B11</f>
        <v>4233</v>
      </c>
      <c r="C47" s="9">
        <f>'Segmental forecast'!C11</f>
        <v>4642</v>
      </c>
      <c r="D47" s="9">
        <f>'Segmental forecast'!D11</f>
        <v>4305</v>
      </c>
      <c r="E47" s="9">
        <f>'Segmental forecast'!E11</f>
        <v>3529</v>
      </c>
      <c r="F47" s="9">
        <f>'Segmental forecast'!F11</f>
        <v>3853</v>
      </c>
      <c r="G47" s="9">
        <f>'Segmental forecast'!G11</f>
        <v>2088</v>
      </c>
      <c r="H47" s="9">
        <f>'Segmental forecast'!H11</f>
        <v>5697</v>
      </c>
      <c r="I47" s="9">
        <f>'Segmental forecast'!I11</f>
        <v>5234</v>
      </c>
      <c r="J47" s="9">
        <f>I47</f>
        <v>5234</v>
      </c>
      <c r="K47" s="9">
        <f t="shared" ref="K47:N47" si="31">J47</f>
        <v>5234</v>
      </c>
      <c r="L47" s="9">
        <f t="shared" si="31"/>
        <v>5234</v>
      </c>
      <c r="M47" s="9">
        <f t="shared" si="31"/>
        <v>5234</v>
      </c>
      <c r="N47" s="9">
        <f t="shared" si="31"/>
        <v>5234</v>
      </c>
      <c r="O47" t="s">
        <v>246</v>
      </c>
    </row>
    <row r="48" spans="1:16" x14ac:dyDescent="0.3">
      <c r="A48" t="s">
        <v>132</v>
      </c>
      <c r="B48" s="58">
        <f>'Segmental forecast'!B8</f>
        <v>606</v>
      </c>
      <c r="C48" s="58">
        <f>'Segmental forecast'!C8</f>
        <v>669</v>
      </c>
      <c r="D48" s="58">
        <f>'Segmental forecast'!D8</f>
        <v>711</v>
      </c>
      <c r="E48" s="58">
        <f>'Segmental forecast'!E8</f>
        <v>741</v>
      </c>
      <c r="F48" s="58">
        <f>'Segmental forecast'!F8</f>
        <v>699</v>
      </c>
      <c r="G48" s="58">
        <f>'Segmental forecast'!G8</f>
        <v>716</v>
      </c>
      <c r="H48" s="58">
        <f>'Segmental forecast'!H8</f>
        <v>755</v>
      </c>
      <c r="I48" s="58">
        <f>'Segmental forecast'!I8</f>
        <v>731</v>
      </c>
      <c r="J48" s="9">
        <f t="shared" ref="J48:N48" si="32">I48</f>
        <v>731</v>
      </c>
      <c r="K48" s="9">
        <f t="shared" si="32"/>
        <v>731</v>
      </c>
      <c r="L48" s="9">
        <f t="shared" si="32"/>
        <v>731</v>
      </c>
      <c r="M48" s="9">
        <f t="shared" si="32"/>
        <v>731</v>
      </c>
      <c r="N48" s="9">
        <f t="shared" si="32"/>
        <v>731</v>
      </c>
      <c r="O48" t="s">
        <v>247</v>
      </c>
    </row>
    <row r="49" spans="1:16" x14ac:dyDescent="0.3">
      <c r="A49" t="s">
        <v>185</v>
      </c>
      <c r="B49" s="3">
        <f>Historicals!B105</f>
        <v>1262</v>
      </c>
      <c r="C49" s="3">
        <f>Historicals!C105</f>
        <v>748</v>
      </c>
      <c r="D49" s="3">
        <f>Historicals!D105</f>
        <v>703</v>
      </c>
      <c r="E49" s="3">
        <f>Historicals!E105</f>
        <v>529</v>
      </c>
      <c r="F49" s="3">
        <f>Historicals!F105</f>
        <v>757</v>
      </c>
      <c r="G49" s="3">
        <f>Historicals!G105</f>
        <v>1028</v>
      </c>
      <c r="H49" s="3">
        <f>Historicals!H105</f>
        <v>1177</v>
      </c>
      <c r="I49" s="3">
        <f>Historicals!I105</f>
        <v>1231</v>
      </c>
      <c r="J49" s="9">
        <f t="shared" ref="J49:N49" si="33">I49</f>
        <v>1231</v>
      </c>
      <c r="K49" s="9">
        <f t="shared" si="33"/>
        <v>1231</v>
      </c>
      <c r="L49" s="9">
        <f t="shared" si="33"/>
        <v>1231</v>
      </c>
      <c r="M49" s="9">
        <f t="shared" si="33"/>
        <v>1231</v>
      </c>
      <c r="N49" s="9">
        <f t="shared" si="33"/>
        <v>1231</v>
      </c>
      <c r="O49" t="s">
        <v>248</v>
      </c>
    </row>
    <row r="50" spans="1:16" x14ac:dyDescent="0.3">
      <c r="A50" s="1" t="s">
        <v>186</v>
      </c>
      <c r="B50" s="9">
        <f>B47-B49</f>
        <v>2971</v>
      </c>
      <c r="C50" s="9">
        <f t="shared" ref="C50:I50" si="34">C47-C49</f>
        <v>3894</v>
      </c>
      <c r="D50" s="9">
        <f t="shared" si="34"/>
        <v>3602</v>
      </c>
      <c r="E50" s="9">
        <f t="shared" si="34"/>
        <v>3000</v>
      </c>
      <c r="F50" s="9">
        <f t="shared" si="34"/>
        <v>3096</v>
      </c>
      <c r="G50" s="9">
        <f t="shared" si="34"/>
        <v>1060</v>
      </c>
      <c r="H50" s="9">
        <f t="shared" si="34"/>
        <v>4520</v>
      </c>
      <c r="I50" s="9">
        <f t="shared" si="34"/>
        <v>4003</v>
      </c>
      <c r="J50" s="9">
        <f t="shared" ref="J50" si="35">J47-J49</f>
        <v>4003</v>
      </c>
      <c r="K50" s="9">
        <f t="shared" ref="K50" si="36">K47-K49</f>
        <v>4003</v>
      </c>
      <c r="L50" s="9">
        <f t="shared" ref="L50" si="37">L47-L49</f>
        <v>4003</v>
      </c>
      <c r="M50" s="9">
        <f t="shared" ref="M50" si="38">M47-M49</f>
        <v>4003</v>
      </c>
      <c r="N50" s="9">
        <f t="shared" ref="N50" si="39">N47-N49</f>
        <v>4003</v>
      </c>
    </row>
    <row r="51" spans="1:16" x14ac:dyDescent="0.3">
      <c r="A51" t="s">
        <v>187</v>
      </c>
      <c r="B51" s="3">
        <f>Historicals!B104</f>
        <v>53</v>
      </c>
      <c r="C51" s="3">
        <f>Historicals!C104</f>
        <v>70</v>
      </c>
      <c r="D51" s="3">
        <f>Historicals!D104</f>
        <v>98</v>
      </c>
      <c r="E51" s="3">
        <f>Historicals!E104</f>
        <v>125</v>
      </c>
      <c r="F51" s="3">
        <f>Historicals!F104</f>
        <v>153</v>
      </c>
      <c r="G51" s="3">
        <f>Historicals!G104</f>
        <v>140</v>
      </c>
      <c r="H51" s="3">
        <f>Historicals!H104</f>
        <v>293</v>
      </c>
      <c r="I51" s="3">
        <f>Historicals!I104</f>
        <v>290</v>
      </c>
      <c r="J51" s="3">
        <f>Historicals!J104</f>
        <v>290</v>
      </c>
      <c r="K51" s="3">
        <f>Historicals!K104</f>
        <v>290</v>
      </c>
      <c r="L51" s="3">
        <f>Historicals!L104</f>
        <v>290</v>
      </c>
      <c r="M51" s="3">
        <f>Historicals!M104</f>
        <v>290</v>
      </c>
      <c r="N51" s="3">
        <f>Historicals!N104</f>
        <v>290</v>
      </c>
      <c r="P51" t="s">
        <v>223</v>
      </c>
    </row>
    <row r="52" spans="1:16" x14ac:dyDescent="0.3">
      <c r="A52" t="s">
        <v>188</v>
      </c>
      <c r="B52" s="3">
        <v>113</v>
      </c>
      <c r="C52" s="3">
        <f>B23-C23</f>
        <v>-324</v>
      </c>
      <c r="D52" s="3">
        <f t="shared" ref="D52:N52" si="40">C23-D23</f>
        <v>-796</v>
      </c>
      <c r="E52" s="3">
        <f t="shared" si="40"/>
        <v>204</v>
      </c>
      <c r="F52" s="3">
        <f t="shared" si="40"/>
        <v>-802</v>
      </c>
      <c r="G52" s="3">
        <f t="shared" si="40"/>
        <v>-586</v>
      </c>
      <c r="H52" s="3">
        <f t="shared" si="40"/>
        <v>-613</v>
      </c>
      <c r="I52" s="3">
        <f t="shared" si="40"/>
        <v>-1248</v>
      </c>
      <c r="J52" s="3">
        <f>I23-J23</f>
        <v>-486.45000000000073</v>
      </c>
      <c r="K52" s="3">
        <f t="shared" si="40"/>
        <v>-510.77250000000095</v>
      </c>
      <c r="L52" s="3">
        <f t="shared" si="40"/>
        <v>-536.31112500000017</v>
      </c>
      <c r="M52" s="3">
        <f t="shared" si="40"/>
        <v>-563.12668124999982</v>
      </c>
      <c r="N52" s="3">
        <f t="shared" si="40"/>
        <v>-591.28301531250145</v>
      </c>
    </row>
    <row r="53" spans="1:16" x14ac:dyDescent="0.3">
      <c r="A53" t="s">
        <v>135</v>
      </c>
      <c r="B53" s="3">
        <f>'Segmental forecast'!B14*-1</f>
        <v>-963</v>
      </c>
      <c r="C53" s="3">
        <f>'Segmental forecast'!C14*-1</f>
        <v>-1143</v>
      </c>
      <c r="D53" s="3">
        <f>'Segmental forecast'!D14*-1</f>
        <v>-1105</v>
      </c>
      <c r="E53" s="3">
        <f>'Segmental forecast'!E14*-1</f>
        <v>-1028</v>
      </c>
      <c r="F53" s="3">
        <f>'Segmental forecast'!F14*-1</f>
        <v>-1119</v>
      </c>
      <c r="G53" s="3">
        <f>'Segmental forecast'!G14*-1</f>
        <v>-1086</v>
      </c>
      <c r="H53" s="3">
        <f>'Segmental forecast'!H14*-1</f>
        <v>-695</v>
      </c>
      <c r="I53" s="3">
        <f>'Segmental forecast'!I14*-1</f>
        <v>-758</v>
      </c>
      <c r="J53" s="3">
        <f>'Segmental forecast'!J14*-1</f>
        <v>-877.06778701753126</v>
      </c>
      <c r="K53" s="3">
        <f>'Segmental forecast'!K14*-1</f>
        <v>-967.06093458273665</v>
      </c>
      <c r="L53" s="3">
        <f>'Segmental forecast'!L14*-1</f>
        <v>-1070.2781009751459</v>
      </c>
      <c r="M53" s="3">
        <f>'Segmental forecast'!M14*-1</f>
        <v>-1188.8255319086113</v>
      </c>
      <c r="N53" s="3">
        <f>'Segmental forecast'!N14*-1</f>
        <v>-1325.191723307873</v>
      </c>
      <c r="P53" t="s">
        <v>226</v>
      </c>
    </row>
    <row r="54" spans="1:16" x14ac:dyDescent="0.3">
      <c r="A54" s="1" t="s">
        <v>189</v>
      </c>
      <c r="B54" s="9">
        <f>(B48+B50)-(B53-B52)</f>
        <v>4653</v>
      </c>
      <c r="C54" s="9">
        <f t="shared" ref="C54:N54" si="41">(C48+C50)-(C53-C52)</f>
        <v>5382</v>
      </c>
      <c r="D54" s="9">
        <f t="shared" si="41"/>
        <v>4622</v>
      </c>
      <c r="E54" s="9">
        <f t="shared" si="41"/>
        <v>4973</v>
      </c>
      <c r="F54" s="9">
        <f t="shared" si="41"/>
        <v>4112</v>
      </c>
      <c r="G54" s="9">
        <f t="shared" si="41"/>
        <v>2276</v>
      </c>
      <c r="H54" s="9">
        <f t="shared" si="41"/>
        <v>5357</v>
      </c>
      <c r="I54" s="9">
        <f t="shared" si="41"/>
        <v>4244</v>
      </c>
      <c r="J54" s="9">
        <f t="shared" si="41"/>
        <v>5124.6177870175306</v>
      </c>
      <c r="K54" s="9">
        <f t="shared" si="41"/>
        <v>5190.288434582736</v>
      </c>
      <c r="L54" s="9">
        <f t="shared" si="41"/>
        <v>5267.9669759751459</v>
      </c>
      <c r="M54" s="9">
        <f t="shared" si="41"/>
        <v>5359.6988506586113</v>
      </c>
      <c r="N54" s="9">
        <f t="shared" si="41"/>
        <v>5467.9087079953715</v>
      </c>
    </row>
    <row r="55" spans="1:16" x14ac:dyDescent="0.3">
      <c r="A55" t="s">
        <v>190</v>
      </c>
      <c r="B55" s="3">
        <f>Historicals!B76-B50-B52-B48</f>
        <v>990</v>
      </c>
      <c r="C55" s="3">
        <f>Historicals!C76-C50-C52-C48</f>
        <v>-1143</v>
      </c>
      <c r="D55" s="3">
        <f>Historicals!D76-D50-D52-D48</f>
        <v>123</v>
      </c>
      <c r="E55" s="3">
        <f>Historicals!E76-E50-E52-E48</f>
        <v>1010</v>
      </c>
      <c r="F55" s="3">
        <f>Historicals!F76-F50-F52-F48</f>
        <v>2910</v>
      </c>
      <c r="G55" s="3">
        <f>Historicals!G76-G50-G52-G48</f>
        <v>1295</v>
      </c>
      <c r="H55" s="3">
        <f>Historicals!H76-H50-H52-H48</f>
        <v>1995</v>
      </c>
      <c r="I55" s="3">
        <f>Historicals!I76-I50-I52-I48</f>
        <v>1702</v>
      </c>
      <c r="J55" s="3">
        <f>Historicals!J76-J50-J52-J48</f>
        <v>940.45000000000073</v>
      </c>
      <c r="K55" s="3">
        <f>Historicals!K76-K50-K52-K48</f>
        <v>964.77250000000095</v>
      </c>
      <c r="L55" s="3">
        <f>Historicals!L76-L50-L52-L48</f>
        <v>990.31112500000017</v>
      </c>
      <c r="M55" s="3">
        <f>Historicals!M76-M50-M52-M48</f>
        <v>1017.1266812499998</v>
      </c>
      <c r="N55" s="3">
        <f>Historicals!N76-N50-N52-N48</f>
        <v>1045.2830153125014</v>
      </c>
    </row>
    <row r="56" spans="1:16" x14ac:dyDescent="0.3">
      <c r="A56" s="27" t="s">
        <v>191</v>
      </c>
      <c r="B56" s="26">
        <f>B50+B52+B48+B55</f>
        <v>4680</v>
      </c>
      <c r="C56" s="26">
        <f t="shared" ref="C56:I56" si="42">C50+C52+C48+C55</f>
        <v>3096</v>
      </c>
      <c r="D56" s="26">
        <f t="shared" si="42"/>
        <v>3640</v>
      </c>
      <c r="E56" s="26">
        <f t="shared" si="42"/>
        <v>4955</v>
      </c>
      <c r="F56" s="26">
        <f t="shared" si="42"/>
        <v>5903</v>
      </c>
      <c r="G56" s="26">
        <f t="shared" si="42"/>
        <v>2485</v>
      </c>
      <c r="H56" s="26">
        <f t="shared" si="42"/>
        <v>6657</v>
      </c>
      <c r="I56" s="26">
        <f t="shared" si="42"/>
        <v>5188</v>
      </c>
      <c r="J56" s="26">
        <f t="shared" ref="J56" si="43">J50+J52+J48+J55</f>
        <v>5188</v>
      </c>
      <c r="K56" s="26">
        <f t="shared" ref="K56" si="44">K50+K52+K48+K55</f>
        <v>5188</v>
      </c>
      <c r="L56" s="26">
        <f t="shared" ref="L56" si="45">L50+L52+L48+L55</f>
        <v>5188</v>
      </c>
      <c r="M56" s="26">
        <f t="shared" ref="M56" si="46">M50+M52+M48+M55</f>
        <v>5188</v>
      </c>
      <c r="N56" s="26">
        <f t="shared" ref="N56" si="47">N50+N52+N48+N55</f>
        <v>5188</v>
      </c>
    </row>
    <row r="57" spans="1:16" x14ac:dyDescent="0.3">
      <c r="A57" t="s">
        <v>192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6" x14ac:dyDescent="0.3">
      <c r="A58" t="s">
        <v>193</v>
      </c>
      <c r="B58" s="3">
        <f>Historicals!B84+Historicals!B78+Historicals!B79+Historicals!B80+Historicals!B81+Historicals!B83</f>
        <v>788</v>
      </c>
      <c r="C58" s="3">
        <f>Historicals!C84+Historicals!C78+Historicals!C79+Historicals!C80+Historicals!C81+Historicals!C83</f>
        <v>109</v>
      </c>
      <c r="D58" s="3">
        <f>Historicals!D84+Historicals!D78+Historicals!D79+Historicals!D80+Historicals!D81+Historicals!D83</f>
        <v>97</v>
      </c>
      <c r="E58" s="3">
        <f>Historicals!E84+Historicals!E78+Historicals!E79+Historicals!E80+Historicals!E81+Historicals!E83</f>
        <v>1304</v>
      </c>
      <c r="F58" s="3">
        <f>Historicals!F84+Historicals!F78+Historicals!F79+Historicals!F80+Historicals!F81+Historicals!F83</f>
        <v>855</v>
      </c>
      <c r="G58" s="3">
        <f>Historicals!G84+Historicals!G78+Historicals!G79+Historicals!G80+Historicals!G81+Historicals!G83</f>
        <v>58</v>
      </c>
      <c r="H58" s="3">
        <f>Historicals!H84+Historicals!H78+Historicals!H79+Historicals!H80+Historicals!H81+Historicals!H83</f>
        <v>-3105</v>
      </c>
      <c r="I58" s="3">
        <f>Historicals!I84+Historicals!I78+Historicals!I79+Historicals!I80+Historicals!I81+Historicals!I83</f>
        <v>-766</v>
      </c>
      <c r="J58" s="3">
        <f>Historicals!J84+Historicals!J78+Historicals!J79+Historicals!J80+Historicals!J81+Historicals!J83</f>
        <v>-766</v>
      </c>
      <c r="K58" s="3">
        <f>Historicals!K84+Historicals!K78+Historicals!K79+Historicals!K80+Historicals!K81+Historicals!K83</f>
        <v>-766</v>
      </c>
      <c r="L58" s="3">
        <f>Historicals!L84+Historicals!L78+Historicals!L79+Historicals!L80+Historicals!L81+Historicals!L83</f>
        <v>-766</v>
      </c>
      <c r="M58" s="3">
        <f>Historicals!M84+Historicals!M78+Historicals!M79+Historicals!M80+Historicals!M81+Historicals!M83</f>
        <v>-766</v>
      </c>
      <c r="N58" s="3">
        <f>Historicals!N84+Historicals!N78+Historicals!N79+Historicals!N80+Historicals!N81+Historicals!N83</f>
        <v>-766</v>
      </c>
    </row>
    <row r="59" spans="1:16" x14ac:dyDescent="0.3">
      <c r="A59" s="27" t="s">
        <v>194</v>
      </c>
      <c r="B59" s="26">
        <f>B58+B57+B53</f>
        <v>-175</v>
      </c>
      <c r="C59" s="26">
        <f t="shared" ref="C59:I59" si="48">C58+C57+C53</f>
        <v>-1034</v>
      </c>
      <c r="D59" s="26">
        <f t="shared" si="48"/>
        <v>-1008</v>
      </c>
      <c r="E59" s="26">
        <f t="shared" si="48"/>
        <v>276</v>
      </c>
      <c r="F59" s="26">
        <f t="shared" si="48"/>
        <v>-264</v>
      </c>
      <c r="G59" s="26">
        <f t="shared" si="48"/>
        <v>-1028</v>
      </c>
      <c r="H59" s="26">
        <f t="shared" si="48"/>
        <v>-3800</v>
      </c>
      <c r="I59" s="26">
        <f t="shared" si="48"/>
        <v>-1524</v>
      </c>
      <c r="J59" s="26">
        <f t="shared" ref="J59" si="49">J58+J57+J53</f>
        <v>-1643.0677870175314</v>
      </c>
      <c r="K59" s="26">
        <f t="shared" ref="K59" si="50">K58+K57+K53</f>
        <v>-1733.0609345827365</v>
      </c>
      <c r="L59" s="26">
        <f t="shared" ref="L59" si="51">L58+L57+L53</f>
        <v>-1836.2781009751459</v>
      </c>
      <c r="M59" s="26">
        <f t="shared" ref="M59" si="52">M58+M57+M53</f>
        <v>-1954.8255319086113</v>
      </c>
      <c r="N59" s="26">
        <f t="shared" ref="N59" si="53">N58+N57+N53</f>
        <v>-2091.191723307873</v>
      </c>
    </row>
    <row r="60" spans="1:16" x14ac:dyDescent="0.3">
      <c r="A60" t="s">
        <v>195</v>
      </c>
      <c r="B60" s="3">
        <f>Historicals!B93+Historicals!B91</f>
        <v>-2020</v>
      </c>
      <c r="C60" s="3">
        <f>Historicals!C93+Historicals!C91</f>
        <v>-2731</v>
      </c>
      <c r="D60" s="3">
        <f>Historicals!D93+Historicals!D91</f>
        <v>-2734</v>
      </c>
      <c r="E60" s="3">
        <f>Historicals!E93+Historicals!E91</f>
        <v>-3521</v>
      </c>
      <c r="F60" s="3">
        <f>Historicals!F93+Historicals!F91</f>
        <v>-3586</v>
      </c>
      <c r="G60" s="3">
        <f>Historicals!G93+Historicals!G91</f>
        <v>-2182</v>
      </c>
      <c r="H60" s="3">
        <f>Historicals!H93+Historicals!H91</f>
        <v>564</v>
      </c>
      <c r="I60" s="3">
        <f>Historicals!I93+Historicals!I91</f>
        <v>-2863</v>
      </c>
      <c r="J60" s="3">
        <f>Historicals!J93+Historicals!J91</f>
        <v>-2863</v>
      </c>
      <c r="K60" s="3">
        <f>Historicals!K93+Historicals!K91</f>
        <v>-2863</v>
      </c>
      <c r="L60" s="3">
        <f>Historicals!L93+Historicals!L91</f>
        <v>-2863</v>
      </c>
      <c r="M60" s="3">
        <f>Historicals!M93+Historicals!M91</f>
        <v>-2863</v>
      </c>
      <c r="N60" s="3">
        <f>Historicals!N93+Historicals!N91</f>
        <v>-2863</v>
      </c>
    </row>
    <row r="61" spans="1:16" x14ac:dyDescent="0.3">
      <c r="A61" s="52" t="s">
        <v>129</v>
      </c>
      <c r="B61" s="53">
        <v>0</v>
      </c>
      <c r="C61" s="53">
        <f>+IFERROR(C60/B60-1,"nm")*-1</f>
        <v>-0.35198019801980207</v>
      </c>
      <c r="D61" s="53">
        <f t="shared" ref="D61:I61" si="54">+IFERROR(D60/C60-1,"nm")*-1</f>
        <v>-1.0984987184181616E-3</v>
      </c>
      <c r="E61" s="53">
        <f t="shared" si="54"/>
        <v>-0.28785662033650339</v>
      </c>
      <c r="F61" s="53">
        <f t="shared" si="54"/>
        <v>-1.8460664583924924E-2</v>
      </c>
      <c r="G61" s="53">
        <f t="shared" si="54"/>
        <v>0.39152258784160621</v>
      </c>
      <c r="H61" s="53">
        <f t="shared" si="54"/>
        <v>1.2584784601283228</v>
      </c>
      <c r="I61" s="53">
        <f t="shared" si="54"/>
        <v>6.0762411347517729</v>
      </c>
      <c r="J61" s="53">
        <f t="shared" ref="J61" si="55">+IFERROR(J60/I60-1,"nm")*-1</f>
        <v>0</v>
      </c>
      <c r="K61" s="53">
        <f t="shared" ref="K61" si="56">+IFERROR(K60/J60-1,"nm")*-1</f>
        <v>0</v>
      </c>
      <c r="L61" s="53">
        <f t="shared" ref="L61" si="57">+IFERROR(L60/K60-1,"nm")*-1</f>
        <v>0</v>
      </c>
      <c r="M61" s="53">
        <f t="shared" ref="M61" si="58">+IFERROR(M60/L60-1,"nm")*-1</f>
        <v>0</v>
      </c>
      <c r="N61" s="53">
        <f t="shared" ref="N61" si="59">+IFERROR(N60/M60-1,"nm")*-1</f>
        <v>0</v>
      </c>
    </row>
    <row r="62" spans="1:16" x14ac:dyDescent="0.3">
      <c r="A62" t="s">
        <v>196</v>
      </c>
      <c r="B62" s="3">
        <f>Historicals!B94</f>
        <v>-899</v>
      </c>
      <c r="C62" s="3">
        <f>Historicals!C94</f>
        <v>-1022</v>
      </c>
      <c r="D62" s="3">
        <f>Historicals!D94</f>
        <v>-1133</v>
      </c>
      <c r="E62" s="3">
        <f>Historicals!E94</f>
        <v>-1243</v>
      </c>
      <c r="F62" s="3">
        <f>Historicals!F94</f>
        <v>-1332</v>
      </c>
      <c r="G62" s="3">
        <f>Historicals!G94</f>
        <v>-1452</v>
      </c>
      <c r="H62" s="3">
        <f>Historicals!H94</f>
        <v>-1638</v>
      </c>
      <c r="I62" s="3">
        <f>Historicals!I94</f>
        <v>-1837</v>
      </c>
      <c r="J62" s="3">
        <f>J17*J15*-1</f>
        <v>-2021.9040000000002</v>
      </c>
      <c r="K62" s="3">
        <f>K17*K15*-1</f>
        <v>-2021.9040000000002</v>
      </c>
      <c r="L62" s="3">
        <f>L17*L15*-1</f>
        <v>-2021.9040000000002</v>
      </c>
      <c r="M62" s="3">
        <f>M17*M15*-1</f>
        <v>-2021.9040000000002</v>
      </c>
      <c r="N62" s="3">
        <f>N17*N15*-1</f>
        <v>-2021.9040000000002</v>
      </c>
      <c r="P62" t="s">
        <v>229</v>
      </c>
    </row>
    <row r="63" spans="1:16" x14ac:dyDescent="0.3">
      <c r="A63" t="s">
        <v>197</v>
      </c>
      <c r="B63" s="3">
        <f>Historicals!B87+Historicals!B89+Historicals!B90+Historicals!B92+Historicals!B88</f>
        <v>129</v>
      </c>
      <c r="C63" s="3">
        <f>Historicals!C87+Historicals!C89+Historicals!C90+Historicals!C92+Historicals!C88</f>
        <v>1082</v>
      </c>
      <c r="D63" s="3">
        <f>Historicals!D87+Historicals!D89+Historicals!D90+Historicals!D92+Historicals!D88</f>
        <v>1925</v>
      </c>
      <c r="E63" s="3">
        <f>Historicals!E87+Historicals!E89+Historicals!E90+Historicals!E92+Historicals!E88</f>
        <v>-16</v>
      </c>
      <c r="F63" s="3">
        <f>Historicals!F87+Historicals!F89+Historicals!F90+Historicals!F92+Historicals!F88</f>
        <v>-331</v>
      </c>
      <c r="G63" s="3">
        <f>Historicals!G87+Historicals!G89+Historicals!G90+Historicals!G92+Historicals!G88</f>
        <v>6177</v>
      </c>
      <c r="H63" s="3">
        <f>Historicals!H87+Historicals!H89+Historicals!H90+Historicals!H92+Historicals!H88</f>
        <v>-249</v>
      </c>
      <c r="I63" s="3">
        <f>Historicals!I87+Historicals!I89+Historicals!I90+Historicals!I92+Historicals!I88</f>
        <v>15</v>
      </c>
      <c r="J63" s="3">
        <f>Historicals!J87+Historicals!J89+Historicals!J90+Historicals!J92+Historicals!J88</f>
        <v>15</v>
      </c>
      <c r="K63" s="3">
        <f>Historicals!K87+Historicals!K89+Historicals!K90+Historicals!K92+Historicals!K88</f>
        <v>15</v>
      </c>
      <c r="L63" s="3">
        <f>Historicals!L87+Historicals!L89+Historicals!L90+Historicals!L92+Historicals!L88</f>
        <v>15</v>
      </c>
      <c r="M63" s="3">
        <f>Historicals!M87+Historicals!M89+Historicals!M90+Historicals!M92+Historicals!M88</f>
        <v>15</v>
      </c>
      <c r="N63" s="3">
        <f>Historicals!N87+Historicals!N89+Historicals!N90+Historicals!N92+Historicals!N88</f>
        <v>15</v>
      </c>
    </row>
    <row r="64" spans="1:16" x14ac:dyDescent="0.3">
      <c r="A64" t="s">
        <v>198</v>
      </c>
      <c r="B64" s="3">
        <f>Historicals!B95</f>
        <v>0</v>
      </c>
      <c r="C64" s="3">
        <f>Historicals!C95</f>
        <v>0</v>
      </c>
      <c r="D64" s="3">
        <f>Historicals!D95</f>
        <v>0</v>
      </c>
      <c r="E64" s="3">
        <f>Historicals!E95</f>
        <v>-55</v>
      </c>
      <c r="F64" s="3">
        <f>Historicals!F95</f>
        <v>-44</v>
      </c>
      <c r="G64" s="3">
        <f>Historicals!G95</f>
        <v>-52</v>
      </c>
      <c r="H64" s="3">
        <f>Historicals!H95</f>
        <v>-136</v>
      </c>
      <c r="I64" s="3">
        <f>Historicals!I95</f>
        <v>-151</v>
      </c>
      <c r="J64" s="3">
        <f>Historicals!J95</f>
        <v>-151</v>
      </c>
      <c r="K64" s="3">
        <f>Historicals!K95</f>
        <v>-151</v>
      </c>
      <c r="L64" s="3">
        <f>Historicals!L95</f>
        <v>-151</v>
      </c>
      <c r="M64" s="3">
        <f>Historicals!M95</f>
        <v>-151</v>
      </c>
      <c r="N64" s="3">
        <f>Historicals!N95</f>
        <v>-151</v>
      </c>
    </row>
    <row r="65" spans="1:16" x14ac:dyDescent="0.3">
      <c r="A65" s="27" t="s">
        <v>199</v>
      </c>
      <c r="B65" s="26">
        <f>B60+B62+B63+B64</f>
        <v>-2790</v>
      </c>
      <c r="C65" s="26">
        <f t="shared" ref="C65:I65" si="60">C60+C62+C63+C64</f>
        <v>-2671</v>
      </c>
      <c r="D65" s="26">
        <f t="shared" si="60"/>
        <v>-1942</v>
      </c>
      <c r="E65" s="26">
        <f t="shared" si="60"/>
        <v>-4835</v>
      </c>
      <c r="F65" s="26">
        <f t="shared" si="60"/>
        <v>-5293</v>
      </c>
      <c r="G65" s="26">
        <f t="shared" si="60"/>
        <v>2491</v>
      </c>
      <c r="H65" s="26">
        <f t="shared" si="60"/>
        <v>-1459</v>
      </c>
      <c r="I65" s="26">
        <f t="shared" si="60"/>
        <v>-4836</v>
      </c>
      <c r="J65" s="26">
        <f t="shared" ref="J65" si="61">J60+J62+J63+J64</f>
        <v>-5020.9040000000005</v>
      </c>
      <c r="K65" s="26">
        <f t="shared" ref="K65" si="62">K60+K62+K63+K64</f>
        <v>-5020.9040000000005</v>
      </c>
      <c r="L65" s="26">
        <f t="shared" ref="L65" si="63">L60+L62+L63+L64</f>
        <v>-5020.9040000000005</v>
      </c>
      <c r="M65" s="26">
        <f t="shared" ref="M65" si="64">M60+M62+M63+M64</f>
        <v>-5020.9040000000005</v>
      </c>
      <c r="N65" s="26">
        <f t="shared" ref="N65" si="65">N60+N62+N63+N64</f>
        <v>-5020.9040000000005</v>
      </c>
    </row>
    <row r="66" spans="1:16" x14ac:dyDescent="0.3">
      <c r="A66" t="s">
        <v>200</v>
      </c>
      <c r="B66" s="3">
        <f>Historicals!B97</f>
        <v>-83</v>
      </c>
      <c r="C66" s="3">
        <f>Historicals!C97</f>
        <v>-105</v>
      </c>
      <c r="D66" s="3">
        <f>Historicals!D97</f>
        <v>-20</v>
      </c>
      <c r="E66" s="3">
        <f>Historicals!E97</f>
        <v>45</v>
      </c>
      <c r="F66" s="3">
        <f>Historicals!F97</f>
        <v>-129</v>
      </c>
      <c r="G66" s="3">
        <f>Historicals!G97</f>
        <v>-66</v>
      </c>
      <c r="H66" s="3">
        <f>Historicals!H97</f>
        <v>143</v>
      </c>
      <c r="I66" s="3">
        <f>Historicals!I97</f>
        <v>-143</v>
      </c>
      <c r="J66" s="3">
        <f>Historicals!J97</f>
        <v>-143</v>
      </c>
      <c r="K66" s="3">
        <f>Historicals!K97</f>
        <v>-143</v>
      </c>
      <c r="L66" s="3">
        <f>Historicals!L97</f>
        <v>-143</v>
      </c>
      <c r="M66" s="3">
        <f>Historicals!M97</f>
        <v>-143</v>
      </c>
      <c r="N66" s="3">
        <f>Historicals!N97</f>
        <v>-143</v>
      </c>
    </row>
    <row r="67" spans="1:16" x14ac:dyDescent="0.3">
      <c r="A67" s="27" t="s">
        <v>201</v>
      </c>
      <c r="B67" s="26">
        <f>B56+B59+B65+B66</f>
        <v>1632</v>
      </c>
      <c r="C67" s="26">
        <f t="shared" ref="C67:I67" si="66">C56+C59+C65+C66</f>
        <v>-714</v>
      </c>
      <c r="D67" s="26">
        <f t="shared" si="66"/>
        <v>670</v>
      </c>
      <c r="E67" s="26">
        <f t="shared" si="66"/>
        <v>441</v>
      </c>
      <c r="F67" s="26">
        <f t="shared" si="66"/>
        <v>217</v>
      </c>
      <c r="G67" s="26">
        <f t="shared" si="66"/>
        <v>3882</v>
      </c>
      <c r="H67" s="26">
        <f t="shared" si="66"/>
        <v>1541</v>
      </c>
      <c r="I67" s="26">
        <f t="shared" si="66"/>
        <v>-1315</v>
      </c>
      <c r="J67" s="26">
        <f t="shared" ref="J67" si="67">J56+J59+J65+J66</f>
        <v>-1618.9717870175318</v>
      </c>
      <c r="K67" s="26">
        <f t="shared" ref="K67" si="68">K56+K59+K65+K66</f>
        <v>-1708.964934582737</v>
      </c>
      <c r="L67" s="26">
        <f t="shared" ref="L67" si="69">L56+L59+L65+L66</f>
        <v>-1812.1821009751466</v>
      </c>
      <c r="M67" s="26">
        <f t="shared" ref="M67" si="70">M56+M59+M65+M66</f>
        <v>-1930.7295319086115</v>
      </c>
      <c r="N67" s="26">
        <f t="shared" ref="N67" si="71">N56+N59+N65+N66</f>
        <v>-2067.0957233078734</v>
      </c>
    </row>
    <row r="68" spans="1:16" x14ac:dyDescent="0.3">
      <c r="A68" t="s">
        <v>202</v>
      </c>
      <c r="B68" s="3">
        <f>Historicals!B99</f>
        <v>2220</v>
      </c>
      <c r="C68" s="3">
        <f>B69</f>
        <v>3852</v>
      </c>
      <c r="D68" s="3">
        <f t="shared" ref="D68:N68" si="72">C69</f>
        <v>3138</v>
      </c>
      <c r="E68" s="3">
        <f t="shared" si="72"/>
        <v>3808</v>
      </c>
      <c r="F68" s="3">
        <f t="shared" si="72"/>
        <v>4249</v>
      </c>
      <c r="G68" s="3">
        <f t="shared" si="72"/>
        <v>4466</v>
      </c>
      <c r="H68" s="3">
        <f t="shared" si="72"/>
        <v>8348</v>
      </c>
      <c r="I68" s="3">
        <f t="shared" si="72"/>
        <v>9889</v>
      </c>
      <c r="J68" s="3">
        <f t="shared" si="72"/>
        <v>8574</v>
      </c>
      <c r="K68" s="3">
        <f t="shared" si="72"/>
        <v>6955.0282129824682</v>
      </c>
      <c r="L68" s="3">
        <f t="shared" si="72"/>
        <v>5246.0632783997316</v>
      </c>
      <c r="M68" s="3">
        <f t="shared" si="72"/>
        <v>3433.8811774245851</v>
      </c>
      <c r="N68" s="3">
        <f t="shared" si="72"/>
        <v>1503.1516455159735</v>
      </c>
      <c r="P68" s="70" t="s">
        <v>230</v>
      </c>
    </row>
    <row r="69" spans="1:16" ht="15" thickBot="1" x14ac:dyDescent="0.35">
      <c r="A69" s="6" t="s">
        <v>203</v>
      </c>
      <c r="B69" s="7">
        <f>Historicals!B100</f>
        <v>3852</v>
      </c>
      <c r="C69" s="7">
        <f>C67+C68</f>
        <v>3138</v>
      </c>
      <c r="D69" s="7">
        <f t="shared" ref="D69:N69" si="73">D67+D68</f>
        <v>3808</v>
      </c>
      <c r="E69" s="7">
        <f t="shared" si="73"/>
        <v>4249</v>
      </c>
      <c r="F69" s="7">
        <f t="shared" si="73"/>
        <v>4466</v>
      </c>
      <c r="G69" s="7">
        <f t="shared" si="73"/>
        <v>8348</v>
      </c>
      <c r="H69" s="7">
        <f t="shared" si="73"/>
        <v>9889</v>
      </c>
      <c r="I69" s="7">
        <f t="shared" si="73"/>
        <v>8574</v>
      </c>
      <c r="J69" s="7">
        <f>J67+J68</f>
        <v>6955.0282129824682</v>
      </c>
      <c r="K69" s="7">
        <f t="shared" si="73"/>
        <v>5246.0632783997316</v>
      </c>
      <c r="L69" s="7">
        <f t="shared" si="73"/>
        <v>3433.8811774245851</v>
      </c>
      <c r="M69" s="7">
        <f t="shared" si="73"/>
        <v>1503.1516455159735</v>
      </c>
      <c r="N69" s="7">
        <f t="shared" si="73"/>
        <v>-563.94407779189987</v>
      </c>
      <c r="P69" t="s">
        <v>231</v>
      </c>
    </row>
    <row r="70" spans="1:16" ht="15" thickTop="1" x14ac:dyDescent="0.3">
      <c r="A70" s="57" t="s">
        <v>183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6" x14ac:dyDescent="0.3">
      <c r="A71" s="1" t="s">
        <v>204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2024-01-08T17:04:19Z</dcterms:modified>
</cp:coreProperties>
</file>