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70865411-FC68-4C54-BA71-9B558F4F6E84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4" l="1"/>
  <c r="M44" i="4"/>
  <c r="L44" i="4"/>
  <c r="K44" i="4"/>
  <c r="J44" i="4"/>
  <c r="J41" i="4"/>
  <c r="J17" i="4"/>
  <c r="K26" i="4"/>
  <c r="L26" i="4" s="1"/>
  <c r="M26" i="4" s="1"/>
  <c r="N26" i="4" s="1"/>
  <c r="J26" i="4"/>
  <c r="K28" i="4"/>
  <c r="L28" i="4" s="1"/>
  <c r="M28" i="4" s="1"/>
  <c r="N28" i="4" s="1"/>
  <c r="K30" i="4"/>
  <c r="L30" i="4" s="1"/>
  <c r="M30" i="4" s="1"/>
  <c r="N30" i="4" s="1"/>
  <c r="J30" i="4"/>
  <c r="K29" i="4"/>
  <c r="L29" i="4" s="1"/>
  <c r="M29" i="4" s="1"/>
  <c r="N29" i="4" s="1"/>
  <c r="J29" i="4"/>
  <c r="J28" i="4"/>
  <c r="K27" i="4"/>
  <c r="L27" i="4" s="1"/>
  <c r="M27" i="4" s="1"/>
  <c r="N27" i="4" s="1"/>
  <c r="J27" i="4"/>
  <c r="K25" i="4"/>
  <c r="L25" i="4" s="1"/>
  <c r="M25" i="4" s="1"/>
  <c r="N25" i="4" s="1"/>
  <c r="J25" i="4"/>
  <c r="J23" i="4"/>
  <c r="I23" i="4"/>
  <c r="K47" i="4"/>
  <c r="L47" i="4"/>
  <c r="M47" i="4"/>
  <c r="N47" i="4"/>
  <c r="J47" i="4"/>
  <c r="K10" i="4"/>
  <c r="J50" i="4"/>
  <c r="J10" i="4" s="1"/>
  <c r="I41" i="4"/>
  <c r="J35" i="3"/>
  <c r="J8" i="3"/>
  <c r="J10" i="3"/>
  <c r="K19" i="4"/>
  <c r="L19" i="4" s="1"/>
  <c r="M19" i="4" s="1"/>
  <c r="N19" i="4" s="1"/>
  <c r="K13" i="4"/>
  <c r="J10" i="1"/>
  <c r="K50" i="4"/>
  <c r="L50" i="4"/>
  <c r="L10" i="4" s="1"/>
  <c r="M50" i="4"/>
  <c r="M10" i="4" s="1"/>
  <c r="N50" i="4"/>
  <c r="N10" i="4" s="1"/>
  <c r="P3" i="4"/>
  <c r="Q3" i="4"/>
  <c r="R3" i="4"/>
  <c r="J66" i="3"/>
  <c r="J36" i="3"/>
  <c r="I66" i="3"/>
  <c r="I35" i="3"/>
  <c r="I128" i="3"/>
  <c r="I130" i="3"/>
  <c r="J147" i="3"/>
  <c r="J145" i="3"/>
  <c r="J48" i="3"/>
  <c r="J38" i="3" s="1"/>
  <c r="B5" i="3"/>
  <c r="I170" i="3"/>
  <c r="I91" i="3"/>
  <c r="I85" i="3"/>
  <c r="I54" i="3"/>
  <c r="I52" i="3"/>
  <c r="I195" i="3"/>
  <c r="I192" i="3"/>
  <c r="I189" i="3"/>
  <c r="I185" i="3"/>
  <c r="I180" i="3"/>
  <c r="I178" i="3"/>
  <c r="I176" i="3"/>
  <c r="I174" i="3"/>
  <c r="I172" i="3"/>
  <c r="I168" i="3"/>
  <c r="I110" i="3"/>
  <c r="I95" i="3"/>
  <c r="I93" i="3"/>
  <c r="I89" i="3"/>
  <c r="I83" i="3"/>
  <c r="C83" i="3"/>
  <c r="D83" i="3"/>
  <c r="E83" i="3"/>
  <c r="F83" i="3"/>
  <c r="G83" i="3"/>
  <c r="H83" i="3"/>
  <c r="C25" i="3"/>
  <c r="D25" i="3"/>
  <c r="E25" i="3"/>
  <c r="F25" i="3"/>
  <c r="G25" i="3"/>
  <c r="H25" i="3"/>
  <c r="I25" i="3"/>
  <c r="I201" i="3"/>
  <c r="J201" i="3"/>
  <c r="C214" i="3"/>
  <c r="D214" i="3"/>
  <c r="E214" i="3"/>
  <c r="F214" i="3"/>
  <c r="G214" i="3"/>
  <c r="H214" i="3"/>
  <c r="I214" i="3"/>
  <c r="B214" i="3"/>
  <c r="C211" i="3"/>
  <c r="D211" i="3"/>
  <c r="E211" i="3"/>
  <c r="F211" i="3"/>
  <c r="G211" i="3"/>
  <c r="H211" i="3"/>
  <c r="I211" i="3"/>
  <c r="B211" i="3"/>
  <c r="C208" i="3"/>
  <c r="D208" i="3"/>
  <c r="E208" i="3"/>
  <c r="F208" i="3"/>
  <c r="G208" i="3"/>
  <c r="H208" i="3"/>
  <c r="I208" i="3"/>
  <c r="I209" i="3" s="1"/>
  <c r="B208" i="3"/>
  <c r="C204" i="3"/>
  <c r="D204" i="3"/>
  <c r="E204" i="3"/>
  <c r="F204" i="3"/>
  <c r="G204" i="3"/>
  <c r="H204" i="3"/>
  <c r="I204" i="3"/>
  <c r="B204" i="3"/>
  <c r="C199" i="3"/>
  <c r="D199" i="3"/>
  <c r="E199" i="3"/>
  <c r="F199" i="3"/>
  <c r="G199" i="3"/>
  <c r="H199" i="3"/>
  <c r="I199" i="3"/>
  <c r="B199" i="3"/>
  <c r="C192" i="3"/>
  <c r="D192" i="3"/>
  <c r="E192" i="3"/>
  <c r="F192" i="3"/>
  <c r="G192" i="3"/>
  <c r="H192" i="3"/>
  <c r="C195" i="3"/>
  <c r="D195" i="3"/>
  <c r="E195" i="3"/>
  <c r="F195" i="3"/>
  <c r="G195" i="3"/>
  <c r="H195" i="3"/>
  <c r="B195" i="3"/>
  <c r="B192" i="3"/>
  <c r="C189" i="3"/>
  <c r="D189" i="3"/>
  <c r="E189" i="3"/>
  <c r="F190" i="3" s="1"/>
  <c r="F189" i="3"/>
  <c r="G189" i="3"/>
  <c r="H189" i="3"/>
  <c r="B189" i="3"/>
  <c r="C185" i="3"/>
  <c r="D185" i="3"/>
  <c r="E185" i="3"/>
  <c r="F185" i="3"/>
  <c r="G185" i="3"/>
  <c r="H185" i="3"/>
  <c r="B185" i="3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F178" i="3"/>
  <c r="G178" i="3"/>
  <c r="H178" i="3"/>
  <c r="B178" i="3"/>
  <c r="C174" i="3"/>
  <c r="D174" i="3"/>
  <c r="E174" i="3"/>
  <c r="F174" i="3"/>
  <c r="G174" i="3"/>
  <c r="H174" i="3"/>
  <c r="B174" i="3"/>
  <c r="C170" i="3"/>
  <c r="D170" i="3"/>
  <c r="E170" i="3"/>
  <c r="F170" i="3"/>
  <c r="G170" i="3"/>
  <c r="H170" i="3"/>
  <c r="B170" i="3"/>
  <c r="C166" i="3"/>
  <c r="D166" i="3"/>
  <c r="E166" i="3"/>
  <c r="F166" i="3"/>
  <c r="G166" i="3"/>
  <c r="H166" i="3"/>
  <c r="I166" i="3"/>
  <c r="B166" i="3"/>
  <c r="B164" i="3"/>
  <c r="C164" i="3"/>
  <c r="D164" i="3"/>
  <c r="E164" i="3"/>
  <c r="F164" i="3"/>
  <c r="G164" i="3"/>
  <c r="H164" i="3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B157" i="3"/>
  <c r="C150" i="3"/>
  <c r="D150" i="3"/>
  <c r="E150" i="3"/>
  <c r="F150" i="3"/>
  <c r="G150" i="3"/>
  <c r="H150" i="3"/>
  <c r="I150" i="3"/>
  <c r="B150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H128" i="3" s="1"/>
  <c r="H130" i="3" s="1"/>
  <c r="I135" i="3"/>
  <c r="I136" i="3"/>
  <c r="B135" i="3"/>
  <c r="C131" i="3"/>
  <c r="D131" i="3"/>
  <c r="E131" i="3"/>
  <c r="F131" i="3"/>
  <c r="G131" i="3"/>
  <c r="H131" i="3"/>
  <c r="H134" i="3" s="1"/>
  <c r="I131" i="3"/>
  <c r="I134" i="3" s="1"/>
  <c r="J134" i="3" s="1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I114" i="3"/>
  <c r="C116" i="3"/>
  <c r="D116" i="3"/>
  <c r="E116" i="3"/>
  <c r="F116" i="3"/>
  <c r="G116" i="3"/>
  <c r="H116" i="3"/>
  <c r="I116" i="3"/>
  <c r="C120" i="3"/>
  <c r="D120" i="3"/>
  <c r="E120" i="3"/>
  <c r="F120" i="3"/>
  <c r="G120" i="3"/>
  <c r="H120" i="3"/>
  <c r="I120" i="3"/>
  <c r="C124" i="3"/>
  <c r="D124" i="3"/>
  <c r="E124" i="3"/>
  <c r="F124" i="3"/>
  <c r="G124" i="3"/>
  <c r="H124" i="3"/>
  <c r="I124" i="3"/>
  <c r="B124" i="3"/>
  <c r="B120" i="3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B107" i="3"/>
  <c r="I102" i="3"/>
  <c r="C104" i="3"/>
  <c r="D104" i="3"/>
  <c r="E104" i="3"/>
  <c r="F104" i="3"/>
  <c r="G104" i="3"/>
  <c r="H104" i="3"/>
  <c r="I104" i="3"/>
  <c r="B104" i="3"/>
  <c r="C100" i="3"/>
  <c r="D100" i="3"/>
  <c r="E100" i="3"/>
  <c r="F100" i="3"/>
  <c r="G100" i="3"/>
  <c r="H100" i="3"/>
  <c r="I100" i="3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89" i="3"/>
  <c r="F89" i="3"/>
  <c r="G89" i="3"/>
  <c r="H89" i="3"/>
  <c r="C93" i="3"/>
  <c r="D93" i="3"/>
  <c r="E93" i="3"/>
  <c r="F93" i="3"/>
  <c r="G93" i="3"/>
  <c r="H93" i="3"/>
  <c r="B93" i="3"/>
  <c r="B89" i="3"/>
  <c r="B85" i="3"/>
  <c r="B83" i="3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B79" i="3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3" i="3" s="1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F28" i="3"/>
  <c r="G28" i="3"/>
  <c r="H28" i="3"/>
  <c r="I28" i="3"/>
  <c r="C27" i="3"/>
  <c r="D27" i="3"/>
  <c r="E27" i="3"/>
  <c r="F27" i="3"/>
  <c r="G27" i="3"/>
  <c r="H27" i="3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E21" i="3"/>
  <c r="F21" i="3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J65" i="4"/>
  <c r="K65" i="4"/>
  <c r="L65" i="4"/>
  <c r="M65" i="4"/>
  <c r="N65" i="4"/>
  <c r="J63" i="4"/>
  <c r="K63" i="4"/>
  <c r="L63" i="4"/>
  <c r="M63" i="4"/>
  <c r="N63" i="4"/>
  <c r="J62" i="4"/>
  <c r="K62" i="4"/>
  <c r="L62" i="4"/>
  <c r="M62" i="4"/>
  <c r="N62" i="4"/>
  <c r="J59" i="4"/>
  <c r="K59" i="4"/>
  <c r="L59" i="4"/>
  <c r="M59" i="4"/>
  <c r="M60" i="4" s="1"/>
  <c r="N59" i="4"/>
  <c r="N60" i="4" s="1"/>
  <c r="J57" i="4"/>
  <c r="K57" i="4"/>
  <c r="L57" i="4"/>
  <c r="M57" i="4"/>
  <c r="N57" i="4"/>
  <c r="J42" i="4"/>
  <c r="K42" i="4"/>
  <c r="L42" i="4"/>
  <c r="M42" i="4"/>
  <c r="N42" i="4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7" i="3"/>
  <c r="B149" i="3" s="1"/>
  <c r="C154" i="3"/>
  <c r="D154" i="3"/>
  <c r="E154" i="3"/>
  <c r="F154" i="3"/>
  <c r="G154" i="3"/>
  <c r="H154" i="3"/>
  <c r="I154" i="3"/>
  <c r="B154" i="3"/>
  <c r="J15" i="4"/>
  <c r="K15" i="4"/>
  <c r="L15" i="4"/>
  <c r="M15" i="4"/>
  <c r="N15" i="4"/>
  <c r="J90" i="3"/>
  <c r="J125" i="3"/>
  <c r="J24" i="3"/>
  <c r="J23" i="3" s="1"/>
  <c r="C59" i="4"/>
  <c r="D59" i="4"/>
  <c r="E59" i="4"/>
  <c r="F59" i="4"/>
  <c r="G60" i="4" s="1"/>
  <c r="G59" i="4"/>
  <c r="H59" i="4"/>
  <c r="I59" i="4"/>
  <c r="C57" i="4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H16" i="4" s="1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G13" i="4" s="1"/>
  <c r="H11" i="4"/>
  <c r="I11" i="4"/>
  <c r="C10" i="4"/>
  <c r="D10" i="4"/>
  <c r="E10" i="4"/>
  <c r="F10" i="4"/>
  <c r="G10" i="4"/>
  <c r="H10" i="4"/>
  <c r="I10" i="4"/>
  <c r="C61" i="4"/>
  <c r="D61" i="4"/>
  <c r="D64" i="4" s="1"/>
  <c r="E61" i="4"/>
  <c r="F61" i="4"/>
  <c r="G61" i="4"/>
  <c r="H61" i="4"/>
  <c r="I61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C65" i="4"/>
  <c r="D65" i="4"/>
  <c r="E65" i="4"/>
  <c r="F65" i="4"/>
  <c r="G65" i="4"/>
  <c r="H65" i="4"/>
  <c r="I65" i="4"/>
  <c r="B68" i="4"/>
  <c r="C67" i="4" s="1"/>
  <c r="B67" i="4"/>
  <c r="B65" i="4"/>
  <c r="B63" i="4"/>
  <c r="B62" i="4"/>
  <c r="B61" i="4"/>
  <c r="H60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E215" i="3"/>
  <c r="D215" i="3"/>
  <c r="I215" i="3"/>
  <c r="F216" i="3"/>
  <c r="E216" i="3"/>
  <c r="C215" i="3"/>
  <c r="B215" i="3"/>
  <c r="I213" i="3"/>
  <c r="J213" i="3" s="1"/>
  <c r="K213" i="3" s="1"/>
  <c r="L213" i="3" s="1"/>
  <c r="M213" i="3" s="1"/>
  <c r="N213" i="3" s="1"/>
  <c r="F212" i="3"/>
  <c r="E212" i="3"/>
  <c r="C212" i="3"/>
  <c r="B212" i="3"/>
  <c r="I212" i="3"/>
  <c r="H212" i="3"/>
  <c r="G212" i="3"/>
  <c r="D213" i="3"/>
  <c r="E209" i="3"/>
  <c r="D209" i="3"/>
  <c r="B209" i="3"/>
  <c r="H209" i="3"/>
  <c r="G209" i="3"/>
  <c r="F209" i="3"/>
  <c r="G207" i="3"/>
  <c r="D207" i="3"/>
  <c r="I205" i="3"/>
  <c r="H205" i="3"/>
  <c r="F205" i="3"/>
  <c r="E205" i="3"/>
  <c r="I207" i="3"/>
  <c r="J207" i="3" s="1"/>
  <c r="K207" i="3" s="1"/>
  <c r="H207" i="3"/>
  <c r="D205" i="3"/>
  <c r="B201" i="3"/>
  <c r="E201" i="3"/>
  <c r="E203" i="3" s="1"/>
  <c r="D201" i="3"/>
  <c r="D203" i="3" s="1"/>
  <c r="I200" i="3"/>
  <c r="G200" i="3"/>
  <c r="F200" i="3"/>
  <c r="B200" i="3"/>
  <c r="K199" i="3"/>
  <c r="J199" i="3"/>
  <c r="J200" i="3" s="1"/>
  <c r="H200" i="3"/>
  <c r="D200" i="3"/>
  <c r="I197" i="3"/>
  <c r="D197" i="3"/>
  <c r="I196" i="3"/>
  <c r="H196" i="3"/>
  <c r="E196" i="3"/>
  <c r="C194" i="3"/>
  <c r="H193" i="3"/>
  <c r="G193" i="3"/>
  <c r="D193" i="3"/>
  <c r="D194" i="3"/>
  <c r="G190" i="3"/>
  <c r="C190" i="3"/>
  <c r="B190" i="3"/>
  <c r="I188" i="3"/>
  <c r="J188" i="3" s="1"/>
  <c r="G186" i="3"/>
  <c r="C186" i="3"/>
  <c r="B186" i="3"/>
  <c r="B188" i="3"/>
  <c r="B184" i="3"/>
  <c r="B183" i="3"/>
  <c r="G182" i="3"/>
  <c r="F182" i="3"/>
  <c r="C182" i="3"/>
  <c r="B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H181" i="3" s="1"/>
  <c r="F179" i="3"/>
  <c r="F181" i="3" s="1"/>
  <c r="E179" i="3"/>
  <c r="E181" i="3" s="1"/>
  <c r="N177" i="3"/>
  <c r="M177" i="3"/>
  <c r="K177" i="3"/>
  <c r="L177" i="3" s="1"/>
  <c r="K176" i="3"/>
  <c r="L176" i="3" s="1"/>
  <c r="J175" i="3"/>
  <c r="J174" i="3" s="1"/>
  <c r="F175" i="3"/>
  <c r="F177" i="3" s="1"/>
  <c r="E175" i="3"/>
  <c r="C175" i="3"/>
  <c r="C177" i="3" s="1"/>
  <c r="B175" i="3"/>
  <c r="B177" i="3" s="1"/>
  <c r="I175" i="3"/>
  <c r="I177" i="3" s="1"/>
  <c r="G175" i="3"/>
  <c r="G177" i="3" s="1"/>
  <c r="D175" i="3"/>
  <c r="D177" i="3" s="1"/>
  <c r="M173" i="3"/>
  <c r="N173" i="3" s="1"/>
  <c r="L173" i="3"/>
  <c r="K173" i="3"/>
  <c r="K172" i="3"/>
  <c r="J171" i="3"/>
  <c r="H171" i="3"/>
  <c r="H173" i="3" s="1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I167" i="3"/>
  <c r="I169" i="3" s="1"/>
  <c r="B167" i="3"/>
  <c r="H167" i="3"/>
  <c r="H169" i="3" s="1"/>
  <c r="F167" i="3"/>
  <c r="F169" i="3" s="1"/>
  <c r="E167" i="3"/>
  <c r="E169" i="3" s="1"/>
  <c r="C167" i="3"/>
  <c r="C169" i="3" s="1"/>
  <c r="I165" i="3"/>
  <c r="H165" i="3"/>
  <c r="D165" i="3"/>
  <c r="C165" i="3"/>
  <c r="B165" i="3"/>
  <c r="E165" i="3"/>
  <c r="F162" i="3"/>
  <c r="E162" i="3"/>
  <c r="C161" i="3"/>
  <c r="B161" i="3"/>
  <c r="B159" i="3"/>
  <c r="I158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I151" i="3"/>
  <c r="C153" i="3"/>
  <c r="F149" i="3"/>
  <c r="G147" i="3"/>
  <c r="G148" i="3" s="1"/>
  <c r="F147" i="3"/>
  <c r="D147" i="3"/>
  <c r="F146" i="3"/>
  <c r="I159" i="3"/>
  <c r="J159" i="3" s="1"/>
  <c r="K159" i="3" s="1"/>
  <c r="L159" i="3" s="1"/>
  <c r="M159" i="3" s="1"/>
  <c r="N159" i="3" s="1"/>
  <c r="C162" i="3"/>
  <c r="B146" i="3"/>
  <c r="E143" i="3"/>
  <c r="D143" i="3"/>
  <c r="C143" i="3"/>
  <c r="E142" i="3"/>
  <c r="D142" i="3"/>
  <c r="C142" i="3"/>
  <c r="H143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C125" i="3"/>
  <c r="C127" i="3" s="1"/>
  <c r="B125" i="3"/>
  <c r="B127" i="3" s="1"/>
  <c r="H125" i="3"/>
  <c r="H127" i="3" s="1"/>
  <c r="G125" i="3"/>
  <c r="G127" i="3" s="1"/>
  <c r="M123" i="3"/>
  <c r="N123" i="3" s="1"/>
  <c r="L123" i="3"/>
  <c r="K123" i="3"/>
  <c r="H123" i="3"/>
  <c r="K122" i="3"/>
  <c r="J121" i="3"/>
  <c r="H121" i="3"/>
  <c r="G121" i="3"/>
  <c r="G123" i="3" s="1"/>
  <c r="F121" i="3"/>
  <c r="F123" i="3" s="1"/>
  <c r="E121" i="3"/>
  <c r="E123" i="3" s="1"/>
  <c r="D121" i="3"/>
  <c r="D123" i="3" s="1"/>
  <c r="B121" i="3"/>
  <c r="K119" i="3"/>
  <c r="K118" i="3"/>
  <c r="L118" i="3" s="1"/>
  <c r="J117" i="3"/>
  <c r="I117" i="3"/>
  <c r="I119" i="3" s="1"/>
  <c r="H117" i="3"/>
  <c r="H119" i="3" s="1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H137" i="3"/>
  <c r="G115" i="3"/>
  <c r="F115" i="3"/>
  <c r="B115" i="3"/>
  <c r="D112" i="3"/>
  <c r="C112" i="3"/>
  <c r="D111" i="3"/>
  <c r="C111" i="3"/>
  <c r="B111" i="3"/>
  <c r="G112" i="3"/>
  <c r="D109" i="3"/>
  <c r="C109" i="3"/>
  <c r="I108" i="3"/>
  <c r="B108" i="3"/>
  <c r="D108" i="3"/>
  <c r="I106" i="3"/>
  <c r="I105" i="3"/>
  <c r="H105" i="3"/>
  <c r="C105" i="3"/>
  <c r="B105" i="3"/>
  <c r="H103" i="3"/>
  <c r="D103" i="3"/>
  <c r="B103" i="3"/>
  <c r="F101" i="3"/>
  <c r="E101" i="3"/>
  <c r="D101" i="3"/>
  <c r="C101" i="3"/>
  <c r="B101" i="3"/>
  <c r="F103" i="3"/>
  <c r="D102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G94" i="3"/>
  <c r="F94" i="3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E90" i="3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H88" i="3" s="1"/>
  <c r="D86" i="3"/>
  <c r="D88" i="3" s="1"/>
  <c r="E84" i="3"/>
  <c r="D84" i="3"/>
  <c r="I109" i="3"/>
  <c r="J109" i="3" s="1"/>
  <c r="K109" i="3" s="1"/>
  <c r="L109" i="3" s="1"/>
  <c r="M109" i="3" s="1"/>
  <c r="N109" i="3" s="1"/>
  <c r="F84" i="3"/>
  <c r="C106" i="3"/>
  <c r="E81" i="3"/>
  <c r="D81" i="3"/>
  <c r="C81" i="3"/>
  <c r="D80" i="3"/>
  <c r="C80" i="3"/>
  <c r="B80" i="3"/>
  <c r="H81" i="3"/>
  <c r="E80" i="3"/>
  <c r="I77" i="3"/>
  <c r="H77" i="3"/>
  <c r="B77" i="3"/>
  <c r="F78" i="3"/>
  <c r="C77" i="3"/>
  <c r="D75" i="3"/>
  <c r="C75" i="3"/>
  <c r="B75" i="3"/>
  <c r="I74" i="3"/>
  <c r="H74" i="3"/>
  <c r="G75" i="3"/>
  <c r="F11" i="3"/>
  <c r="F7" i="4" s="1"/>
  <c r="H72" i="3"/>
  <c r="G72" i="3"/>
  <c r="D72" i="3"/>
  <c r="C72" i="3"/>
  <c r="G71" i="3"/>
  <c r="D71" i="3"/>
  <c r="E70" i="3"/>
  <c r="D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E65" i="3" s="1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H59" i="3"/>
  <c r="H61" i="3" s="1"/>
  <c r="G59" i="3"/>
  <c r="G61" i="3" s="1"/>
  <c r="F59" i="3"/>
  <c r="F61" i="3" s="1"/>
  <c r="E59" i="3"/>
  <c r="E61" i="3" s="1"/>
  <c r="I59" i="3"/>
  <c r="I61" i="3" s="1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D53" i="3"/>
  <c r="H75" i="3"/>
  <c r="F53" i="3"/>
  <c r="E53" i="3"/>
  <c r="G50" i="3"/>
  <c r="F50" i="3"/>
  <c r="E50" i="3"/>
  <c r="D50" i="3"/>
  <c r="C50" i="3"/>
  <c r="H49" i="3"/>
  <c r="G49" i="3"/>
  <c r="C49" i="3"/>
  <c r="B49" i="3"/>
  <c r="E49" i="3"/>
  <c r="D17" i="3"/>
  <c r="F47" i="3"/>
  <c r="E47" i="3"/>
  <c r="D47" i="3"/>
  <c r="C47" i="3"/>
  <c r="G46" i="3"/>
  <c r="F46" i="3"/>
  <c r="B46" i="3"/>
  <c r="E46" i="3"/>
  <c r="C14" i="3"/>
  <c r="C52" i="4" s="1"/>
  <c r="D44" i="3"/>
  <c r="C44" i="3"/>
  <c r="I43" i="3"/>
  <c r="H43" i="3"/>
  <c r="G43" i="3"/>
  <c r="G41" i="3"/>
  <c r="D41" i="3"/>
  <c r="G40" i="3"/>
  <c r="F40" i="3"/>
  <c r="E40" i="3"/>
  <c r="D40" i="3"/>
  <c r="F39" i="3"/>
  <c r="E39" i="3"/>
  <c r="F41" i="3"/>
  <c r="E41" i="3"/>
  <c r="B41" i="3"/>
  <c r="F37" i="3"/>
  <c r="G35" i="3"/>
  <c r="F35" i="3"/>
  <c r="K34" i="3"/>
  <c r="L34" i="3" s="1"/>
  <c r="M34" i="3" s="1"/>
  <c r="N34" i="3" s="1"/>
  <c r="K33" i="3"/>
  <c r="J32" i="3"/>
  <c r="G32" i="3"/>
  <c r="G34" i="3" s="1"/>
  <c r="F32" i="3"/>
  <c r="F34" i="3" s="1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H30" i="3"/>
  <c r="E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F102" i="3"/>
  <c r="E102" i="3"/>
  <c r="D133" i="3"/>
  <c r="C187" i="3"/>
  <c r="I17" i="3"/>
  <c r="G17" i="3"/>
  <c r="C17" i="3"/>
  <c r="B17" i="3"/>
  <c r="I14" i="3"/>
  <c r="I52" i="4" s="1"/>
  <c r="I58" i="4" s="1"/>
  <c r="H14" i="3"/>
  <c r="H52" i="4" s="1"/>
  <c r="H58" i="4" s="1"/>
  <c r="G14" i="3"/>
  <c r="G52" i="4" s="1"/>
  <c r="F14" i="3"/>
  <c r="F52" i="4" s="1"/>
  <c r="F58" i="4" s="1"/>
  <c r="E14" i="3"/>
  <c r="E52" i="4" s="1"/>
  <c r="D14" i="3"/>
  <c r="D52" i="4" s="1"/>
  <c r="B14" i="3"/>
  <c r="B52" i="4" s="1"/>
  <c r="G11" i="3"/>
  <c r="G46" i="4" s="1"/>
  <c r="D11" i="3"/>
  <c r="G8" i="3"/>
  <c r="G47" i="4" s="1"/>
  <c r="F8" i="3"/>
  <c r="F47" i="4" s="1"/>
  <c r="E8" i="3"/>
  <c r="E47" i="4" s="1"/>
  <c r="D8" i="3"/>
  <c r="D6" i="4" s="1"/>
  <c r="H3" i="3"/>
  <c r="H3" i="4" s="1"/>
  <c r="G3" i="3"/>
  <c r="G3" i="4" s="1"/>
  <c r="F3" i="3"/>
  <c r="F4" i="3" s="1"/>
  <c r="F4" i="4" s="1"/>
  <c r="E3" i="3"/>
  <c r="E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H58" i="1"/>
  <c r="G58" i="1"/>
  <c r="F58" i="1"/>
  <c r="E58" i="1"/>
  <c r="D58" i="1"/>
  <c r="C58" i="1"/>
  <c r="B58" i="1"/>
  <c r="I45" i="1"/>
  <c r="H45" i="1"/>
  <c r="G45" i="1"/>
  <c r="F45" i="1"/>
  <c r="F59" i="1" s="1"/>
  <c r="E45" i="1"/>
  <c r="D45" i="1"/>
  <c r="C45" i="1"/>
  <c r="B45" i="1"/>
  <c r="B59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D51" i="4" l="1"/>
  <c r="G16" i="4"/>
  <c r="G19" i="4" s="1"/>
  <c r="D39" i="4"/>
  <c r="B16" i="4"/>
  <c r="E13" i="4"/>
  <c r="K60" i="4"/>
  <c r="D13" i="4"/>
  <c r="I18" i="4"/>
  <c r="I60" i="4"/>
  <c r="J60" i="4"/>
  <c r="G31" i="4"/>
  <c r="F51" i="4"/>
  <c r="E58" i="4"/>
  <c r="C13" i="4"/>
  <c r="E51" i="4"/>
  <c r="G51" i="4"/>
  <c r="I13" i="4"/>
  <c r="C16" i="4"/>
  <c r="C31" i="4"/>
  <c r="F13" i="4"/>
  <c r="E16" i="4"/>
  <c r="E60" i="4"/>
  <c r="L60" i="4"/>
  <c r="B13" i="4"/>
  <c r="C51" i="4"/>
  <c r="D16" i="4"/>
  <c r="D19" i="4" s="1"/>
  <c r="F18" i="4"/>
  <c r="D31" i="4"/>
  <c r="D43" i="4"/>
  <c r="F39" i="4"/>
  <c r="F43" i="4" s="1"/>
  <c r="D60" i="4"/>
  <c r="B31" i="4"/>
  <c r="E24" i="4"/>
  <c r="D18" i="4"/>
  <c r="C39" i="4"/>
  <c r="C43" i="4" s="1"/>
  <c r="F16" i="4"/>
  <c r="F19" i="4" s="1"/>
  <c r="E31" i="4"/>
  <c r="B58" i="4"/>
  <c r="F64" i="4"/>
  <c r="C18" i="4"/>
  <c r="F31" i="4"/>
  <c r="B19" i="4"/>
  <c r="H19" i="4"/>
  <c r="B64" i="4"/>
  <c r="H13" i="4"/>
  <c r="I16" i="4"/>
  <c r="I19" i="4" s="1"/>
  <c r="H51" i="4"/>
  <c r="I51" i="4"/>
  <c r="G58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C19" i="4"/>
  <c r="C58" i="4"/>
  <c r="E19" i="4"/>
  <c r="G49" i="4"/>
  <c r="G53" i="4" s="1"/>
  <c r="H24" i="4"/>
  <c r="D58" i="4"/>
  <c r="J42" i="3"/>
  <c r="J39" i="3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I15" i="3"/>
  <c r="E16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F54" i="4" s="1"/>
  <c r="F55" i="4" s="1"/>
  <c r="G7" i="4"/>
  <c r="D46" i="4"/>
  <c r="D49" i="4" s="1"/>
  <c r="D54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I39" i="4"/>
  <c r="J39" i="4" s="1"/>
  <c r="K39" i="4" s="1"/>
  <c r="L39" i="4" s="1"/>
  <c r="M39" i="4" s="1"/>
  <c r="N39" i="4" s="1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F9" i="3"/>
  <c r="F16" i="3"/>
  <c r="G10" i="3"/>
  <c r="G9" i="3"/>
  <c r="G19" i="3"/>
  <c r="L33" i="3"/>
  <c r="K32" i="3"/>
  <c r="C43" i="3"/>
  <c r="C35" i="3"/>
  <c r="C11" i="3"/>
  <c r="D12" i="3" s="1"/>
  <c r="D8" i="4" s="1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59" i="1"/>
  <c r="H60" i="1" s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G54" i="4" l="1"/>
  <c r="G55" i="4" s="1"/>
  <c r="G66" i="4" s="1"/>
  <c r="F66" i="4"/>
  <c r="I43" i="4"/>
  <c r="J43" i="4"/>
  <c r="L33" i="4"/>
  <c r="K4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E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K83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K149" i="3" s="1"/>
  <c r="L149" i="3" s="1"/>
  <c r="M149" i="3" s="1"/>
  <c r="N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M85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B53" i="4" l="1"/>
  <c r="L43" i="4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6" i="3"/>
  <c r="C7" i="3"/>
  <c r="E6" i="3"/>
  <c r="E7" i="3"/>
  <c r="L103" i="3"/>
  <c r="B6" i="3"/>
  <c r="B7" i="3"/>
  <c r="L41" i="3"/>
  <c r="M54" i="3"/>
  <c r="J98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I54" i="4" l="1"/>
  <c r="I55" i="4" s="1"/>
  <c r="I66" i="4" s="1"/>
  <c r="C68" i="4"/>
  <c r="D67" i="4" s="1"/>
  <c r="D68" i="4" s="1"/>
  <c r="E67" i="4" s="1"/>
  <c r="E68" i="4" s="1"/>
  <c r="F67" i="4" s="1"/>
  <c r="F68" i="4" s="1"/>
  <c r="G67" i="4" s="1"/>
  <c r="G68" i="4" s="1"/>
  <c r="H67" i="4" s="1"/>
  <c r="H68" i="4" s="1"/>
  <c r="N33" i="4"/>
  <c r="N43" i="4" s="1"/>
  <c r="M4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67" i="4" l="1"/>
  <c r="I68" i="4" s="1"/>
  <c r="J67" i="4" s="1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K42" i="3" l="1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K44" i="3" l="1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M42" i="3" l="1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M44" i="3" l="1"/>
  <c r="J160" i="3" l="1"/>
  <c r="J157" i="3"/>
  <c r="J14" i="3" s="1"/>
  <c r="J52" i="4" s="1"/>
  <c r="J3" i="3"/>
  <c r="J58" i="4" l="1"/>
  <c r="J15" i="3"/>
  <c r="J16" i="3"/>
  <c r="J3" i="4"/>
  <c r="J4" i="3"/>
  <c r="J4" i="4" s="1"/>
  <c r="J150" i="3"/>
  <c r="J151" i="3" s="1"/>
  <c r="J17" i="3"/>
  <c r="J152" i="3" l="1"/>
  <c r="J18" i="3"/>
  <c r="J19" i="3"/>
  <c r="J9" i="3" l="1"/>
  <c r="J6" i="4"/>
  <c r="J31" i="4" s="1"/>
  <c r="K3" i="3"/>
  <c r="K157" i="3" l="1"/>
  <c r="L157" i="3"/>
  <c r="K3" i="4"/>
  <c r="K4" i="3"/>
  <c r="K4" i="4" s="1"/>
  <c r="L158" i="3"/>
  <c r="L14" i="3"/>
  <c r="L52" i="4" s="1"/>
  <c r="K160" i="3"/>
  <c r="K150" i="3" s="1"/>
  <c r="L160" i="3"/>
  <c r="L150" i="3" s="1"/>
  <c r="L58" i="4" l="1"/>
  <c r="L3" i="3"/>
  <c r="L4" i="3" s="1"/>
  <c r="L4" i="4" s="1"/>
  <c r="K158" i="3"/>
  <c r="K14" i="3"/>
  <c r="K17" i="3"/>
  <c r="L17" i="3"/>
  <c r="M157" i="3"/>
  <c r="M3" i="3"/>
  <c r="M160" i="3"/>
  <c r="M150" i="3" s="1"/>
  <c r="L15" i="3" l="1"/>
  <c r="K52" i="4"/>
  <c r="L16" i="3"/>
  <c r="L3" i="4"/>
  <c r="K16" i="3"/>
  <c r="K15" i="3"/>
  <c r="L152" i="3"/>
  <c r="L151" i="3"/>
  <c r="L8" i="3"/>
  <c r="M17" i="3"/>
  <c r="M158" i="3"/>
  <c r="M14" i="3"/>
  <c r="M52" i="4" s="1"/>
  <c r="L19" i="3"/>
  <c r="L18" i="3"/>
  <c r="K18" i="3"/>
  <c r="K19" i="3"/>
  <c r="M4" i="3"/>
  <c r="M4" i="4" s="1"/>
  <c r="M3" i="4"/>
  <c r="N3" i="3"/>
  <c r="N157" i="3"/>
  <c r="N160" i="3"/>
  <c r="N150" i="3" s="1"/>
  <c r="K8" i="3"/>
  <c r="K151" i="3"/>
  <c r="K152" i="3"/>
  <c r="M58" i="4" l="1"/>
  <c r="K58" i="4"/>
  <c r="L9" i="3"/>
  <c r="L10" i="3"/>
  <c r="L6" i="4"/>
  <c r="N17" i="3"/>
  <c r="N14" i="3"/>
  <c r="N52" i="4" s="1"/>
  <c r="N158" i="3"/>
  <c r="M16" i="3"/>
  <c r="M15" i="3"/>
  <c r="N3" i="4"/>
  <c r="N4" i="3"/>
  <c r="N4" i="4" s="1"/>
  <c r="M8" i="3"/>
  <c r="M152" i="3"/>
  <c r="M151" i="3"/>
  <c r="M19" i="3"/>
  <c r="M18" i="3"/>
  <c r="K9" i="3"/>
  <c r="K6" i="4"/>
  <c r="K31" i="4" s="1"/>
  <c r="K10" i="3"/>
  <c r="L31" i="4" l="1"/>
  <c r="N58" i="4"/>
  <c r="M9" i="3"/>
  <c r="M10" i="3"/>
  <c r="M6" i="4"/>
  <c r="N15" i="3"/>
  <c r="N16" i="3"/>
  <c r="N19" i="3"/>
  <c r="N18" i="3"/>
  <c r="N152" i="3"/>
  <c r="N151" i="3"/>
  <c r="N8" i="3"/>
  <c r="M31" i="4" l="1"/>
  <c r="N6" i="4"/>
  <c r="N9" i="3"/>
  <c r="N10" i="3"/>
  <c r="J5" i="3"/>
  <c r="N31" i="4" l="1"/>
  <c r="J154" i="3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11" i="4" l="1"/>
  <c r="J46" i="4"/>
  <c r="L5" i="3"/>
  <c r="L7" i="3" s="1"/>
  <c r="K155" i="3"/>
  <c r="K156" i="3"/>
  <c r="K5" i="3"/>
  <c r="L155" i="3"/>
  <c r="L156" i="3"/>
  <c r="N156" i="3"/>
  <c r="N5" i="3"/>
  <c r="M5" i="3"/>
  <c r="M154" i="3"/>
  <c r="J12" i="4" l="1"/>
  <c r="J48" i="4" s="1"/>
  <c r="J49" i="4" s="1"/>
  <c r="J14" i="4"/>
  <c r="J16" i="4" s="1"/>
  <c r="L6" i="3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11" i="4" l="1"/>
  <c r="L46" i="4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11" i="4" l="1"/>
  <c r="M46" i="4"/>
  <c r="N11" i="4"/>
  <c r="N46" i="4"/>
  <c r="K11" i="4"/>
  <c r="K46" i="4"/>
  <c r="L12" i="4"/>
  <c r="L48" i="4" s="1"/>
  <c r="L49" i="4" s="1"/>
  <c r="J61" i="4"/>
  <c r="N12" i="4" l="1"/>
  <c r="N48" i="4" s="1"/>
  <c r="N49" i="4" s="1"/>
  <c r="K12" i="4"/>
  <c r="K48" i="4" s="1"/>
  <c r="K49" i="4" s="1"/>
  <c r="M49" i="4"/>
  <c r="L14" i="4"/>
  <c r="L16" i="4" s="1"/>
  <c r="M12" i="4"/>
  <c r="M48" i="4" s="1"/>
  <c r="M14" i="4"/>
  <c r="M16" i="4" s="1"/>
  <c r="J18" i="4"/>
  <c r="K17" i="4"/>
  <c r="K61" i="4" s="1"/>
  <c r="J64" i="4"/>
  <c r="N14" i="4" l="1"/>
  <c r="N16" i="4" s="1"/>
  <c r="K14" i="4"/>
  <c r="K16" i="4" s="1"/>
  <c r="K64" i="4"/>
  <c r="L17" i="4"/>
  <c r="K18" i="4"/>
  <c r="M17" i="4" l="1"/>
  <c r="L61" i="4"/>
  <c r="L64" i="4" s="1"/>
  <c r="L18" i="4"/>
  <c r="M61" i="4" l="1"/>
  <c r="M64" i="4" s="1"/>
  <c r="M18" i="4"/>
  <c r="N17" i="4"/>
  <c r="N18" i="4" l="1"/>
  <c r="N61" i="4"/>
  <c r="N64" i="4" s="1"/>
  <c r="J51" i="4" l="1"/>
  <c r="J53" i="4" s="1"/>
  <c r="J54" i="4" l="1"/>
  <c r="J55" i="4" s="1"/>
  <c r="J66" i="4" s="1"/>
  <c r="J68" i="4" s="1"/>
  <c r="K67" i="4" l="1"/>
  <c r="K41" i="4" s="1"/>
  <c r="J21" i="4"/>
  <c r="N23" i="4"/>
  <c r="N51" i="4" s="1"/>
  <c r="M23" i="4"/>
  <c r="L23" i="4"/>
  <c r="M51" i="4" s="1"/>
  <c r="K23" i="4"/>
  <c r="K51" i="4" s="1"/>
  <c r="K54" i="4" l="1"/>
  <c r="K55" i="4"/>
  <c r="K66" i="4" s="1"/>
  <c r="K68" i="4" s="1"/>
  <c r="K53" i="4"/>
  <c r="M54" i="4"/>
  <c r="M55" i="4" s="1"/>
  <c r="M66" i="4" s="1"/>
  <c r="M53" i="4"/>
  <c r="N53" i="4"/>
  <c r="N55" i="4"/>
  <c r="N66" i="4" s="1"/>
  <c r="N54" i="4"/>
  <c r="L51" i="4"/>
  <c r="L67" i="4" l="1"/>
  <c r="L41" i="4" s="1"/>
  <c r="K21" i="4"/>
  <c r="L54" i="4"/>
  <c r="L55" i="4" s="1"/>
  <c r="L66" i="4" s="1"/>
  <c r="L68" i="4" s="1"/>
  <c r="L53" i="4"/>
  <c r="M67" i="4" l="1"/>
  <c r="L21" i="4"/>
  <c r="M68" i="4" l="1"/>
  <c r="M41" i="4"/>
  <c r="N67" i="4"/>
  <c r="M21" i="4"/>
  <c r="N68" i="4" l="1"/>
  <c r="N21" i="4" s="1"/>
  <c r="N4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<sst xmlns="http://schemas.openxmlformats.org/spreadsheetml/2006/main" count="560" uniqueCount="241">
  <si>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</si>
  <si>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</si>
  <si>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</si>
  <si>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</si>
  <si>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</si>
  <si>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</si>
  <si>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</si>
  <si>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</si>
  <si>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</si>
  <si>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</si>
  <si>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</si>
  <si>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</si>
  <si>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</si>
  <si>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</si>
  <si>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</si>
  <si>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</si>
  <si>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</si>
  <si>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</si>
  <si>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</si>
  <si>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</si>
  <si>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</si>
  <si>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</si>
  <si>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</si>
  <si>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</si>
  <si>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</si>
  <si>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</si>
  <si>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</si>
  <si>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</si>
  <si>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</si>
  <si>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</si>
  <si>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</si>
  <si>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</si>
  <si>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</si>
  <si>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</si>
  <si>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</si>
  <si>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</si>
  <si>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</si>
  <si>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</si>
  <si>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</si>
  <si>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</si>
  <si>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</si>
  <si>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</si>
  <si>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</si>
  <si>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</si>
  <si>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</si>
  <si>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</si>
  <si>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</si>
  <si>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</si>
  <si>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</si>
  <si>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</si>
  <si>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</si>
  <si>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</si>
  <si>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</si>
  <si>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</si>
  <si>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</si>
  <si>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</si>
  <si>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</si>
  <si>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</si>
  <si>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</si>
  <si>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</si>
  <si>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</si>
  <si>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</si>
  <si>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</si>
  <si>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</si>
  <si>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</si>
  <si>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</si>
  <si>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</si>
  <si>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</si>
  <si>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</si>
  <si>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</si>
  <si>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</si>
  <si>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</si>
  <si>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</si>
  <si>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</si>
  <si>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</si>
  <si>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</si>
  <si>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</si>
  <si>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</si>
  <si>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</si>
  <si>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</si>
  <si>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</si>
  <si>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</si>
  <si>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</si>
  <si>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</si>
  <si>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</si>
  <si>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</si>
  <si>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</si>
  <si>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</si>
  <si>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</si>
  <si>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</si>
  <si>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</si>
  <si>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</si>
  <si>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</si>
  <si>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</si>
  <si>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</si>
  <si>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</si>
  <si>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</si>
  <si>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</si>
  <si>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</si>
  <si>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</si>
  <si>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</si>
  <si>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</si>
  <si>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</si>
  <si>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</si>
  <si>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</si>
  <si>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</si>
  <si>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</si>
  <si>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</si>
  <si>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</si>
  <si>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</si>
  <si>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</si>
  <si>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</si>
  <si>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</si>
  <si>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</si>
  <si>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</si>
  <si>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</si>
  <si>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</si>
  <si>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</si>
  <si>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</si>
  <si>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</si>
  <si>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</si>
  <si>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</si>
  <si>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</si>
  <si>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</si>
  <si>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</si>
  <si>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</si>
  <si>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</si>
  <si>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</si>
  <si>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</si>
  <si>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</si>
  <si>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</si>
  <si>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</si>
  <si>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</si>
  <si>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</si>
  <si>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</si>
  <si>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</si>
  <si>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</si>
  <si>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</si>
  <si>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</si>
  <si>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</si>
  <si>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</si>
  <si>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</si>
  <si>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</si>
  <si>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</si>
  <si>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</si>
  <si>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</si>
  <si>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</si>
  <si>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</si>
  <si>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</si>
  <si>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</si>
  <si>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</si>
  <si>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</si>
  <si>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</si>
  <si>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</si>
  <si>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</si>
  <si>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</si>
  <si>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</si>
  <si>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</si>
  <si>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</si>
  <si>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</si>
  <si>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</si>
  <si>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</si>
  <si>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</si>
  <si>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</si>
  <si>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</si>
  <si>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</si>
  <si>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</si>
  <si>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</si>
  <si>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</si>
  <si>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</si>
  <si>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</si>
  <si>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</si>
  <si>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</si>
  <si>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</si>
  <si>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</si>
  <si>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</si>
  <si>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</si>
  <si>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</si>
  <si>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</si>
  <si>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</si>
  <si>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</si>
  <si>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</si>
  <si>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</si>
  <si>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</si>
  <si>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</si>
  <si>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</si>
  <si>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</si>
  <si>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</si>
  <si>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</si>
  <si>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</si>
  <si>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</si>
  <si>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</si>
  <si>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</si>
  <si>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</si>
  <si>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</si>
  <si>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</si>
  <si>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</si>
  <si>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</si>
  <si>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</si>
  <si>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</si>
  <si>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</si>
  <si>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</si>
  <si>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</si>
  <si>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</si>
  <si>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</si>
  <si>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</si>
  <si>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</si>
  <si>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</si>
  <si>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</si>
  <si>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</si>
  <si>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</si>
  <si>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</si>
  <si>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</si>
  <si>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</si>
  <si>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</si>
  <si>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</si>
  <si>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</si>
  <si>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</si>
  <si>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</si>
  <si>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</si>
  <si>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</si>
  <si>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</si>
  <si>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</si>
  <si>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Forecast Cash interest on Cash flow as a % of opening net debt and link the cash interest to income statement interest</t>
  </si>
  <si>
    <t>Forecast Tax based on tax rate</t>
  </si>
  <si>
    <t>Forecast DPS by linking Payout ratio after the calculation of Net income and EPS</t>
  </si>
  <si>
    <t>Forecast group Capex in Cash flow statement and keep corporate capex as the balancing figure between group and segmental capex</t>
  </si>
  <si>
    <t>Formula for assets = Opening Assets + Capex - D&amp;A</t>
  </si>
  <si>
    <t>Link the change in working capital to Cash flow</t>
  </si>
  <si>
    <t>Link dividend to cash flow by multiplying DPS * share count</t>
  </si>
  <si>
    <t>Forecast changes in long term and short term borrowings and link the changes in cash flow (i.e. Closing debt - Opening debt)</t>
  </si>
  <si>
    <t>Link Closing cash to the balance sheet</t>
  </si>
  <si>
    <t>Retained earnings = Net income - dividends paid</t>
  </si>
  <si>
    <t>Feedback</t>
  </si>
  <si>
    <t>Keep this blank</t>
  </si>
  <si>
    <t xml:space="preserve">Forecasts cannot be linked to Historicals, </t>
  </si>
  <si>
    <t>Link dividends with + sign because it is already - in cash flow and add share buy backs to this</t>
  </si>
  <si>
    <t>Link capex with - sign to change the - sign in cash flow to +</t>
  </si>
  <si>
    <t>Sum of rows 21 to 30 except for row 24</t>
  </si>
  <si>
    <t>Should be the addition of below three rows</t>
  </si>
  <si>
    <t>Forecasts cannot be linked to Historicals, forecast it based on growth rate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</si>
</sst>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t="s">
        <v>148</v>
      </c>
    </row>
    <row r="3" spans="1:1" x14ac:dyDescent="0.3">
      <c r="A3" s="1" t="s">
        <v>149</v>
      </c>
    </row>
    <row r="4" spans="1:1" x14ac:dyDescent="0.3">
      <c r="A4" t="s">
        <v>150</v>
      </c>
    </row>
    <row r="5" spans="1:1" x14ac:dyDescent="0.3">
      <c r="A5" s="2" t="s">
        <v>151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152</v>
      </c>
    </row>
    <row r="9" spans="1:1" x14ac:dyDescent="0.3">
      <c r="A9" t="s">
        <v>155</v>
      </c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8"/>
  <sheetViews>
    <sheetView zoomScaleNormal="130" workbookViewId="0">
      <pane ySplit="1" topLeftCell="A30" activePane="bottomLeft" state="frozen"/>
      <selection pane="bottomLeft" activeCell="J10" sqref="J10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3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3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3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3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5" thickBot="1" x14ac:dyDescent="0.3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5" thickTop="1" x14ac:dyDescent="0.3">
      <c r="A13" s="1" t="s">
        <v>8</v>
      </c>
    </row>
    <row r="14" spans="1:14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3">
      <c r="A16" s="1" t="s">
        <v>9</v>
      </c>
    </row>
    <row r="17" spans="1:14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3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3">
      <c r="A23" s="1" t="s">
        <v>30</v>
      </c>
    </row>
    <row r="24" spans="1:14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5" thickBot="1" x14ac:dyDescent="0.3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3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3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5" thickBot="1" x14ac:dyDescent="0.3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5" thickTop="1" x14ac:dyDescent="0.3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3">
      <c r="A62" t="s">
        <v>15</v>
      </c>
    </row>
    <row r="63" spans="1:14" x14ac:dyDescent="0.3">
      <c r="A63" s="1" t="s">
        <v>63</v>
      </c>
    </row>
    <row r="64" spans="1:14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14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14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14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14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14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14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14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14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14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14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14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14" x14ac:dyDescent="0.3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14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</row>
    <row r="78" spans="1:14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</row>
    <row r="79" spans="1:14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</row>
    <row r="80" spans="1:14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</row>
    <row r="81" spans="1:14" x14ac:dyDescent="0.3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</row>
    <row r="82" spans="1:14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</row>
    <row r="83" spans="1:14" x14ac:dyDescent="0.3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</row>
    <row r="84" spans="1:14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</row>
    <row r="85" spans="1:14" x14ac:dyDescent="0.3">
      <c r="A85" s="27" t="s">
        <v>80</v>
      </c>
      <c r="B85" s="26">
        <f t="shared" ref="B85:I85" si="46">+SUM(B78:B84)</f>
        <v>-175</v>
      </c>
      <c r="C85" s="26">
        <f t="shared" si="46"/>
        <v>-1034</v>
      </c>
      <c r="D85" s="26">
        <f t="shared" si="46"/>
        <v>-1008</v>
      </c>
      <c r="E85" s="26">
        <f t="shared" si="46"/>
        <v>276</v>
      </c>
      <c r="F85" s="26">
        <f t="shared" si="46"/>
        <v>-264</v>
      </c>
      <c r="G85" s="26">
        <f t="shared" si="46"/>
        <v>-1028</v>
      </c>
      <c r="H85" s="26">
        <f t="shared" si="46"/>
        <v>-3800</v>
      </c>
      <c r="I85" s="26">
        <f t="shared" si="46"/>
        <v>-1524</v>
      </c>
      <c r="J85" s="47">
        <f t="shared" si="23"/>
        <v>-1524</v>
      </c>
      <c r="K85" s="47">
        <f t="shared" ref="K85:N85" si="47">J85</f>
        <v>-1524</v>
      </c>
      <c r="L85" s="47">
        <f t="shared" si="47"/>
        <v>-1524</v>
      </c>
      <c r="M85" s="47">
        <f t="shared" si="47"/>
        <v>-1524</v>
      </c>
      <c r="N85" s="47">
        <f t="shared" si="47"/>
        <v>-1524</v>
      </c>
    </row>
    <row r="86" spans="1:14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8">J86</f>
        <v>0</v>
      </c>
      <c r="L86" s="47">
        <f t="shared" si="48"/>
        <v>0</v>
      </c>
      <c r="M86" s="47">
        <f t="shared" si="48"/>
        <v>0</v>
      </c>
      <c r="N86" s="47">
        <f t="shared" si="48"/>
        <v>0</v>
      </c>
    </row>
    <row r="87" spans="1:14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49">J87</f>
        <v>0</v>
      </c>
      <c r="L87" s="47">
        <f t="shared" si="49"/>
        <v>0</v>
      </c>
      <c r="M87" s="47">
        <f t="shared" si="49"/>
        <v>0</v>
      </c>
      <c r="N87" s="47">
        <f t="shared" si="49"/>
        <v>0</v>
      </c>
    </row>
    <row r="88" spans="1:14" x14ac:dyDescent="0.3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0">J88</f>
        <v>0</v>
      </c>
      <c r="L88" s="47">
        <f t="shared" si="50"/>
        <v>0</v>
      </c>
      <c r="M88" s="47">
        <f t="shared" si="50"/>
        <v>0</v>
      </c>
      <c r="N88" s="47">
        <f t="shared" si="50"/>
        <v>0</v>
      </c>
    </row>
    <row r="89" spans="1:14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1">J89</f>
        <v>15</v>
      </c>
      <c r="L89" s="47">
        <f t="shared" si="51"/>
        <v>15</v>
      </c>
      <c r="M89" s="47">
        <f t="shared" si="51"/>
        <v>15</v>
      </c>
      <c r="N89" s="47">
        <f t="shared" si="51"/>
        <v>15</v>
      </c>
    </row>
    <row r="90" spans="1:14" x14ac:dyDescent="0.3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2">J90</f>
        <v>0</v>
      </c>
      <c r="L90" s="47">
        <f t="shared" si="52"/>
        <v>0</v>
      </c>
      <c r="M90" s="47">
        <f t="shared" si="52"/>
        <v>0</v>
      </c>
      <c r="N90" s="47">
        <f t="shared" si="52"/>
        <v>0</v>
      </c>
    </row>
    <row r="91" spans="1:14" x14ac:dyDescent="0.3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3">J91</f>
        <v>1151</v>
      </c>
      <c r="L91" s="47">
        <f t="shared" si="53"/>
        <v>1151</v>
      </c>
      <c r="M91" s="47">
        <f t="shared" si="53"/>
        <v>1151</v>
      </c>
      <c r="N91" s="47">
        <f t="shared" si="53"/>
        <v>1151</v>
      </c>
    </row>
    <row r="92" spans="1:14" x14ac:dyDescent="0.3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4">J92</f>
        <v>0</v>
      </c>
      <c r="L92" s="47">
        <f t="shared" si="54"/>
        <v>0</v>
      </c>
      <c r="M92" s="47">
        <f t="shared" si="54"/>
        <v>0</v>
      </c>
      <c r="N92" s="47">
        <f t="shared" si="54"/>
        <v>0</v>
      </c>
    </row>
    <row r="93" spans="1:14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5">J93</f>
        <v>-4014</v>
      </c>
      <c r="L93" s="47">
        <f t="shared" si="55"/>
        <v>-4014</v>
      </c>
      <c r="M93" s="47">
        <f t="shared" si="55"/>
        <v>-4014</v>
      </c>
      <c r="N93" s="47">
        <f t="shared" si="55"/>
        <v>-4014</v>
      </c>
    </row>
    <row r="94" spans="1:14" x14ac:dyDescent="0.3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6">J94</f>
        <v>-1837</v>
      </c>
      <c r="L94" s="47">
        <f t="shared" si="56"/>
        <v>-1837</v>
      </c>
      <c r="M94" s="47">
        <f t="shared" si="56"/>
        <v>-1837</v>
      </c>
      <c r="N94" s="47">
        <f t="shared" si="56"/>
        <v>-1837</v>
      </c>
    </row>
    <row r="95" spans="1:14" x14ac:dyDescent="0.3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7">J95</f>
        <v>-151</v>
      </c>
      <c r="L95" s="47">
        <f t="shared" si="57"/>
        <v>-151</v>
      </c>
      <c r="M95" s="47">
        <f t="shared" si="57"/>
        <v>-151</v>
      </c>
      <c r="N95" s="47">
        <f t="shared" si="57"/>
        <v>-151</v>
      </c>
    </row>
    <row r="96" spans="1:14" x14ac:dyDescent="0.3">
      <c r="A96" s="27" t="s">
        <v>88</v>
      </c>
      <c r="B96" s="26">
        <f t="shared" ref="B96:I96" si="58">+SUM(B87:B95)</f>
        <v>-2790</v>
      </c>
      <c r="C96" s="26">
        <f t="shared" si="58"/>
        <v>-2671</v>
      </c>
      <c r="D96" s="26">
        <f t="shared" si="58"/>
        <v>-1942</v>
      </c>
      <c r="E96" s="26">
        <f t="shared" si="58"/>
        <v>-4835</v>
      </c>
      <c r="F96" s="26">
        <f t="shared" si="58"/>
        <v>-5293</v>
      </c>
      <c r="G96" s="26">
        <f t="shared" si="58"/>
        <v>2491</v>
      </c>
      <c r="H96" s="26">
        <f t="shared" si="58"/>
        <v>-1459</v>
      </c>
      <c r="I96" s="26">
        <f t="shared" si="58"/>
        <v>-4836</v>
      </c>
      <c r="J96" s="47">
        <f t="shared" si="23"/>
        <v>-4836</v>
      </c>
      <c r="K96" s="47">
        <f t="shared" ref="K96:N96" si="59">J96</f>
        <v>-4836</v>
      </c>
      <c r="L96" s="47">
        <f t="shared" si="59"/>
        <v>-4836</v>
      </c>
      <c r="M96" s="47">
        <f t="shared" si="59"/>
        <v>-4836</v>
      </c>
      <c r="N96" s="47">
        <f t="shared" si="59"/>
        <v>-4836</v>
      </c>
    </row>
    <row r="97" spans="1:14" x14ac:dyDescent="0.3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0">J97</f>
        <v>-143</v>
      </c>
      <c r="L97" s="47">
        <f t="shared" si="60"/>
        <v>-143</v>
      </c>
      <c r="M97" s="47">
        <f t="shared" si="60"/>
        <v>-143</v>
      </c>
      <c r="N97" s="47">
        <f t="shared" si="60"/>
        <v>-143</v>
      </c>
    </row>
    <row r="98" spans="1:14" x14ac:dyDescent="0.3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1">J98</f>
        <v>-1315</v>
      </c>
      <c r="L98" s="47">
        <f t="shared" si="61"/>
        <v>-1315</v>
      </c>
      <c r="M98" s="47">
        <f t="shared" si="61"/>
        <v>-1315</v>
      </c>
      <c r="N98" s="47">
        <f t="shared" si="61"/>
        <v>-1315</v>
      </c>
    </row>
    <row r="99" spans="1:14" x14ac:dyDescent="0.3">
      <c r="A99" t="s">
        <v>91</v>
      </c>
      <c r="B99" s="3">
        <v>2220</v>
      </c>
      <c r="C99" s="3">
        <f>B100</f>
        <v>3852</v>
      </c>
      <c r="D99" s="3">
        <f t="shared" ref="D99:I99" si="62">C100</f>
        <v>3138</v>
      </c>
      <c r="E99" s="3">
        <f t="shared" si="62"/>
        <v>3808</v>
      </c>
      <c r="F99" s="3">
        <f t="shared" si="62"/>
        <v>4249</v>
      </c>
      <c r="G99" s="3">
        <f t="shared" si="62"/>
        <v>4466</v>
      </c>
      <c r="H99" s="3">
        <f t="shared" si="62"/>
        <v>8348</v>
      </c>
      <c r="I99" s="3">
        <f t="shared" si="62"/>
        <v>9889</v>
      </c>
      <c r="J99" s="47">
        <f t="shared" si="23"/>
        <v>9889</v>
      </c>
      <c r="K99" s="47">
        <f t="shared" ref="K99:N99" si="63">J99</f>
        <v>9889</v>
      </c>
      <c r="L99" s="47">
        <f t="shared" si="63"/>
        <v>9889</v>
      </c>
      <c r="M99" s="47">
        <f t="shared" si="63"/>
        <v>9889</v>
      </c>
      <c r="N99" s="47">
        <f t="shared" si="63"/>
        <v>9889</v>
      </c>
    </row>
    <row r="100" spans="1:14" ht="15" thickBot="1" x14ac:dyDescent="0.3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4">D98+D99</f>
        <v>3808</v>
      </c>
      <c r="E100" s="7">
        <f t="shared" si="64"/>
        <v>4249</v>
      </c>
      <c r="F100" s="7">
        <f t="shared" si="64"/>
        <v>4466</v>
      </c>
      <c r="G100" s="7">
        <f t="shared" si="64"/>
        <v>8348</v>
      </c>
      <c r="H100" s="7">
        <f t="shared" si="64"/>
        <v>9889</v>
      </c>
      <c r="I100" s="7">
        <f t="shared" si="64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5" thickTop="1" x14ac:dyDescent="0.3">
      <c r="A101" s="12" t="s">
        <v>19</v>
      </c>
      <c r="B101" s="13">
        <f t="shared" ref="B101:H101" si="65">+B100-B25</f>
        <v>0</v>
      </c>
      <c r="C101" s="13">
        <f t="shared" si="65"/>
        <v>0</v>
      </c>
      <c r="D101" s="13">
        <f t="shared" si="65"/>
        <v>0</v>
      </c>
      <c r="E101" s="13">
        <f t="shared" si="65"/>
        <v>0</v>
      </c>
      <c r="F101" s="13">
        <f t="shared" si="65"/>
        <v>0</v>
      </c>
      <c r="G101" s="13">
        <f t="shared" si="65"/>
        <v>0</v>
      </c>
      <c r="H101" s="13">
        <f t="shared" si="65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3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3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3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3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3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3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3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3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6">+SUM(H112:H114)</f>
        <v>17179</v>
      </c>
      <c r="I111" s="3">
        <f>+SUM(I112:I114)</f>
        <v>18353</v>
      </c>
    </row>
    <row r="112" spans="1:14" x14ac:dyDescent="0.3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3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3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7">+SUM(H116:H118)</f>
        <v>11456</v>
      </c>
      <c r="I115" s="3">
        <f>+SUM(I116:I118)</f>
        <v>12479</v>
      </c>
    </row>
    <row r="116" spans="1:9" x14ac:dyDescent="0.3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3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3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8">+SUM(H120:H122)</f>
        <v>8290</v>
      </c>
      <c r="I119" s="3">
        <f>+SUM(I120:I122)</f>
        <v>7547</v>
      </c>
    </row>
    <row r="120" spans="1:9" x14ac:dyDescent="0.3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3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69">+SUM(H124:H126)</f>
        <v>5343</v>
      </c>
      <c r="I123" s="3">
        <f>+SUM(I124:I126)</f>
        <v>5955</v>
      </c>
    </row>
    <row r="124" spans="1:9" x14ac:dyDescent="0.3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0">+D111+D115+D119+D123+D127</f>
        <v>32233</v>
      </c>
      <c r="E128" s="5">
        <f t="shared" si="70"/>
        <v>34485</v>
      </c>
      <c r="F128" s="5">
        <f t="shared" si="70"/>
        <v>37218</v>
      </c>
      <c r="G128" s="5">
        <f t="shared" si="70"/>
        <v>35568</v>
      </c>
      <c r="H128" s="5">
        <f t="shared" ref="H128:I128" si="71">+H111+H115+H119+H123+H127</f>
        <v>42293</v>
      </c>
      <c r="I128" s="5">
        <f t="shared" si="71"/>
        <v>44436</v>
      </c>
    </row>
    <row r="129" spans="1:9" x14ac:dyDescent="0.3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3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3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3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3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3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" thickBot="1" x14ac:dyDescent="0.3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2">+D128+D129+D134</f>
        <v>34350</v>
      </c>
      <c r="E135" s="7">
        <f t="shared" si="72"/>
        <v>36397</v>
      </c>
      <c r="F135" s="7">
        <f t="shared" si="72"/>
        <v>39117</v>
      </c>
      <c r="G135" s="7">
        <f t="shared" si="72"/>
        <v>37403</v>
      </c>
      <c r="H135" s="7">
        <f t="shared" ref="H135" si="73">+H128+H129+H134</f>
        <v>44538</v>
      </c>
      <c r="I135" s="7">
        <f>+I128+I129+I134</f>
        <v>46710</v>
      </c>
    </row>
    <row r="136" spans="1:9" s="12" customFormat="1" ht="15" thickTop="1" x14ac:dyDescent="0.3">
      <c r="A136" s="12" t="s">
        <v>111</v>
      </c>
      <c r="B136" s="13">
        <f t="shared" ref="B136:H136" si="74">+B135-B2</f>
        <v>0</v>
      </c>
      <c r="C136" s="13">
        <f t="shared" si="74"/>
        <v>0</v>
      </c>
      <c r="D136" s="13">
        <f t="shared" si="74"/>
        <v>0</v>
      </c>
      <c r="E136" s="13">
        <f t="shared" si="74"/>
        <v>0</v>
      </c>
      <c r="F136" s="13">
        <f t="shared" si="74"/>
        <v>0</v>
      </c>
      <c r="G136" s="13">
        <f t="shared" si="74"/>
        <v>0</v>
      </c>
      <c r="H136" s="13">
        <f t="shared" si="74"/>
        <v>0</v>
      </c>
    </row>
    <row r="137" spans="1:9" x14ac:dyDescent="0.3">
      <c r="A137" s="1" t="s">
        <v>110</v>
      </c>
    </row>
    <row r="138" spans="1:9" x14ac:dyDescent="0.3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3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3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3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3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3">
      <c r="A143" s="4" t="s">
        <v>103</v>
      </c>
      <c r="B143" s="5">
        <f>B138+B140+B142</f>
        <v>2371</v>
      </c>
      <c r="C143" s="5">
        <f t="shared" ref="C143:G143" si="75">C138+C140+C142</f>
        <v>2539</v>
      </c>
      <c r="D143" s="5">
        <f t="shared" si="75"/>
        <v>2705</v>
      </c>
      <c r="E143" s="5">
        <f t="shared" si="75"/>
        <v>2749</v>
      </c>
      <c r="F143" s="5">
        <f t="shared" si="75"/>
        <v>3039</v>
      </c>
      <c r="G143" s="5">
        <f t="shared" si="75"/>
        <v>1921</v>
      </c>
      <c r="H143" s="5">
        <f t="shared" ref="H143:I143" si="76">+SUM(H138:H142)</f>
        <v>8641</v>
      </c>
      <c r="I143" s="5">
        <f t="shared" si="76"/>
        <v>8406</v>
      </c>
    </row>
    <row r="144" spans="1:9" x14ac:dyDescent="0.3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3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" thickBot="1" x14ac:dyDescent="0.35">
      <c r="A146" s="6" t="s">
        <v>112</v>
      </c>
      <c r="B146" s="7">
        <f>B138+B140+B142+B144+B145+B139+B141</f>
        <v>4233</v>
      </c>
      <c r="C146" s="7">
        <f t="shared" ref="C146:G146" si="77">C138+C140+C142+C144+C145+C139+C141</f>
        <v>4642</v>
      </c>
      <c r="D146" s="7">
        <f t="shared" si="77"/>
        <v>4945</v>
      </c>
      <c r="E146" s="7">
        <f t="shared" si="77"/>
        <v>4379</v>
      </c>
      <c r="F146" s="7">
        <f t="shared" si="77"/>
        <v>4850</v>
      </c>
      <c r="G146" s="7">
        <f t="shared" si="77"/>
        <v>2976</v>
      </c>
      <c r="H146" s="7">
        <f t="shared" ref="H146" si="78">+SUM(H143:H145)</f>
        <v>6923</v>
      </c>
      <c r="I146" s="7">
        <f>+SUM(I143:I145)</f>
        <v>6856</v>
      </c>
    </row>
    <row r="147" spans="1:9" s="12" customFormat="1" ht="15" thickTop="1" x14ac:dyDescent="0.3">
      <c r="A147" s="12" t="s">
        <v>111</v>
      </c>
      <c r="B147" s="13">
        <f t="shared" ref="B147:G147" si="79">+B146-B10-B8</f>
        <v>0</v>
      </c>
      <c r="C147" s="13">
        <f t="shared" si="79"/>
        <v>0</v>
      </c>
      <c r="D147" s="13">
        <f t="shared" si="79"/>
        <v>0</v>
      </c>
      <c r="E147" s="13">
        <f t="shared" si="79"/>
        <v>0</v>
      </c>
      <c r="F147" s="13">
        <f t="shared" si="79"/>
        <v>0</v>
      </c>
      <c r="G147" s="13">
        <f t="shared" si="79"/>
        <v>0</v>
      </c>
      <c r="H147" s="13">
        <f t="shared" ref="H147" si="80">+H146-H10-H8</f>
        <v>0</v>
      </c>
      <c r="I147" s="13">
        <f>+I146-I10-I8</f>
        <v>0</v>
      </c>
    </row>
    <row r="148" spans="1:9" x14ac:dyDescent="0.3">
      <c r="A148" s="1" t="s">
        <v>117</v>
      </c>
    </row>
    <row r="149" spans="1:9" x14ac:dyDescent="0.3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3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3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3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3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3">
      <c r="A154" s="4" t="s">
        <v>119</v>
      </c>
      <c r="B154" s="5">
        <f t="shared" ref="B154:G154" si="81">+SUM(B149:B153)</f>
        <v>1370</v>
      </c>
      <c r="C154" s="5">
        <f t="shared" si="81"/>
        <v>1487</v>
      </c>
      <c r="D154" s="5">
        <f t="shared" si="81"/>
        <v>2626</v>
      </c>
      <c r="E154" s="5">
        <f t="shared" si="81"/>
        <v>2889</v>
      </c>
      <c r="F154" s="5">
        <f t="shared" si="81"/>
        <v>2971</v>
      </c>
      <c r="G154" s="5">
        <f t="shared" si="81"/>
        <v>2870</v>
      </c>
      <c r="H154" s="5">
        <f t="shared" ref="H154:I154" si="82">+SUM(H149:H153)</f>
        <v>2971</v>
      </c>
      <c r="I154" s="5">
        <f t="shared" si="82"/>
        <v>2925</v>
      </c>
    </row>
    <row r="155" spans="1:9" x14ac:dyDescent="0.3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3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" thickBot="1" x14ac:dyDescent="0.35">
      <c r="A157" s="6" t="s">
        <v>120</v>
      </c>
      <c r="B157" s="7">
        <f t="shared" ref="B157:G157" si="83">+SUM(B154:B156)</f>
        <v>3011</v>
      </c>
      <c r="C157" s="7">
        <f t="shared" si="83"/>
        <v>3520</v>
      </c>
      <c r="D157" s="7">
        <f t="shared" si="83"/>
        <v>3989</v>
      </c>
      <c r="E157" s="7">
        <f t="shared" si="83"/>
        <v>4454</v>
      </c>
      <c r="F157" s="7">
        <f t="shared" si="83"/>
        <v>4744</v>
      </c>
      <c r="G157" s="7">
        <f t="shared" si="83"/>
        <v>4866</v>
      </c>
      <c r="H157" s="7">
        <f t="shared" ref="H157" si="84">+SUM(H154:H156)</f>
        <v>4904</v>
      </c>
      <c r="I157" s="7">
        <f>+SUM(I154:I156)</f>
        <v>4791</v>
      </c>
    </row>
    <row r="158" spans="1:9" ht="15" thickTop="1" x14ac:dyDescent="0.3">
      <c r="A158" s="12" t="s">
        <v>111</v>
      </c>
      <c r="B158" s="13">
        <f t="shared" ref="B158:G158" si="85">+B157-B31</f>
        <v>0</v>
      </c>
      <c r="C158" s="13">
        <f t="shared" si="85"/>
        <v>0</v>
      </c>
      <c r="D158" s="13">
        <f t="shared" si="85"/>
        <v>0</v>
      </c>
      <c r="E158" s="13">
        <f t="shared" si="85"/>
        <v>0</v>
      </c>
      <c r="F158" s="13">
        <f t="shared" si="85"/>
        <v>0</v>
      </c>
      <c r="G158" s="13">
        <f t="shared" si="85"/>
        <v>0</v>
      </c>
      <c r="H158" s="13">
        <f t="shared" ref="H158" si="86">+H157-H31</f>
        <v>0</v>
      </c>
      <c r="I158" s="13">
        <f>+I157-I31</f>
        <v>0</v>
      </c>
    </row>
    <row r="159" spans="1:9" x14ac:dyDescent="0.3">
      <c r="A159" s="1" t="s">
        <v>122</v>
      </c>
    </row>
    <row r="160" spans="1:9" x14ac:dyDescent="0.3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3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3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3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3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3">
      <c r="A165" s="4" t="s">
        <v>119</v>
      </c>
      <c r="B165" s="5">
        <f>B160+B162+B164</f>
        <v>588</v>
      </c>
      <c r="C165" s="5">
        <f t="shared" ref="C165:G165" si="87">+SUM(C160:C164)</f>
        <v>840</v>
      </c>
      <c r="D165" s="5">
        <f t="shared" si="87"/>
        <v>784</v>
      </c>
      <c r="E165" s="5">
        <f t="shared" si="87"/>
        <v>847</v>
      </c>
      <c r="F165" s="5">
        <f t="shared" si="87"/>
        <v>724</v>
      </c>
      <c r="G165" s="5">
        <f t="shared" si="87"/>
        <v>756</v>
      </c>
      <c r="H165" s="5">
        <f t="shared" ref="H165:I165" si="88">+SUM(H160:H164)</f>
        <v>677</v>
      </c>
      <c r="I165" s="5">
        <f t="shared" si="88"/>
        <v>699</v>
      </c>
    </row>
    <row r="166" spans="1:9" x14ac:dyDescent="0.3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3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89">-(SUM(H165:H166)+H82)</f>
        <v>11</v>
      </c>
      <c r="I167" s="3">
        <f>-(SUM(I165:I166)+I82)</f>
        <v>50</v>
      </c>
    </row>
    <row r="168" spans="1:9" ht="15" thickBot="1" x14ac:dyDescent="0.3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0">+SUM(D165:D167)</f>
        <v>1105</v>
      </c>
      <c r="E168" s="7">
        <f t="shared" si="90"/>
        <v>1028</v>
      </c>
      <c r="F168" s="7">
        <f t="shared" si="90"/>
        <v>1119</v>
      </c>
      <c r="G168" s="7">
        <f t="shared" si="90"/>
        <v>1086</v>
      </c>
      <c r="H168" s="7">
        <f t="shared" ref="H168" si="91">+SUM(H165:H167)</f>
        <v>695</v>
      </c>
      <c r="I168" s="7">
        <f>+SUM(I165:I167)</f>
        <v>758</v>
      </c>
    </row>
    <row r="169" spans="1:9" ht="15" thickTop="1" x14ac:dyDescent="0.3">
      <c r="A169" s="12" t="s">
        <v>111</v>
      </c>
      <c r="B169" s="13">
        <f t="shared" ref="B169:G169" si="92">+B168+B82</f>
        <v>0</v>
      </c>
      <c r="C169" s="13">
        <f t="shared" si="92"/>
        <v>0</v>
      </c>
      <c r="D169" s="13">
        <f t="shared" si="92"/>
        <v>0</v>
      </c>
      <c r="E169" s="13">
        <f t="shared" si="92"/>
        <v>0</v>
      </c>
      <c r="F169" s="13">
        <f t="shared" si="92"/>
        <v>0</v>
      </c>
      <c r="G169" s="13">
        <f t="shared" si="92"/>
        <v>0</v>
      </c>
      <c r="H169" s="13">
        <f t="shared" ref="H169" si="93">+H168+H82</f>
        <v>0</v>
      </c>
      <c r="I169" s="13">
        <f>+I168+I82</f>
        <v>0</v>
      </c>
    </row>
    <row r="170" spans="1:9" x14ac:dyDescent="0.3">
      <c r="A170" s="1" t="s">
        <v>124</v>
      </c>
    </row>
    <row r="171" spans="1:9" x14ac:dyDescent="0.3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3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3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3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3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3">
      <c r="A176" s="4" t="s">
        <v>119</v>
      </c>
      <c r="B176" s="5">
        <f>+SUM(B171:B175)</f>
        <v>377</v>
      </c>
      <c r="C176" s="5">
        <f t="shared" ref="C176:G176" si="94">+SUM(C171:C175)</f>
        <v>538</v>
      </c>
      <c r="D176" s="5">
        <f t="shared" si="94"/>
        <v>587</v>
      </c>
      <c r="E176" s="5">
        <f t="shared" si="94"/>
        <v>604</v>
      </c>
      <c r="F176" s="5">
        <f t="shared" si="94"/>
        <v>558</v>
      </c>
      <c r="G176" s="5">
        <f t="shared" si="94"/>
        <v>584</v>
      </c>
      <c r="H176" s="5">
        <f t="shared" ref="H176:I176" si="95">+SUM(H171:H175)</f>
        <v>577</v>
      </c>
      <c r="I176" s="5">
        <f t="shared" si="95"/>
        <v>561</v>
      </c>
    </row>
    <row r="177" spans="1:9" x14ac:dyDescent="0.3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3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" thickBot="1" x14ac:dyDescent="0.35">
      <c r="A179" s="6" t="s">
        <v>125</v>
      </c>
      <c r="B179" s="7">
        <f t="shared" ref="B179:G179" si="96">+SUM(B176:B178)</f>
        <v>606</v>
      </c>
      <c r="C179" s="7">
        <f t="shared" si="96"/>
        <v>649</v>
      </c>
      <c r="D179" s="7">
        <f t="shared" si="96"/>
        <v>706</v>
      </c>
      <c r="E179" s="7">
        <f t="shared" si="96"/>
        <v>747</v>
      </c>
      <c r="F179" s="7">
        <f t="shared" si="96"/>
        <v>705</v>
      </c>
      <c r="G179" s="7">
        <f t="shared" si="96"/>
        <v>721</v>
      </c>
      <c r="H179" s="7">
        <f t="shared" ref="H179" si="97">+SUM(H176:H178)</f>
        <v>744</v>
      </c>
      <c r="I179" s="7">
        <f>+SUM(I176:I178)</f>
        <v>717</v>
      </c>
    </row>
    <row r="180" spans="1:9" ht="15" thickTop="1" x14ac:dyDescent="0.3">
      <c r="A180" s="12" t="s">
        <v>111</v>
      </c>
      <c r="B180" s="13">
        <f t="shared" ref="B180:G180" si="98">+B179-B66</f>
        <v>0</v>
      </c>
      <c r="C180" s="13">
        <f t="shared" si="98"/>
        <v>0</v>
      </c>
      <c r="D180" s="13">
        <f t="shared" si="98"/>
        <v>0</v>
      </c>
      <c r="E180" s="13">
        <f t="shared" si="98"/>
        <v>0</v>
      </c>
      <c r="F180" s="13">
        <f t="shared" si="98"/>
        <v>0</v>
      </c>
      <c r="G180" s="13">
        <f t="shared" si="98"/>
        <v>0</v>
      </c>
      <c r="H180" s="13">
        <f t="shared" ref="H180" si="99">+H179-H66</f>
        <v>0</v>
      </c>
      <c r="I180" s="13">
        <f>+I179-I66</f>
        <v>0</v>
      </c>
    </row>
    <row r="181" spans="1:9" x14ac:dyDescent="0.3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3">
      <c r="A182" s="28" t="s">
        <v>127</v>
      </c>
    </row>
    <row r="183" spans="1:9" x14ac:dyDescent="0.3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3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3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3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3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3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3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3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3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3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3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3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3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3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3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3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3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3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3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3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3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3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3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3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5" thickBot="1" x14ac:dyDescent="0.3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Normal="130" workbookViewId="0">
      <selection activeCell="K11" sqref="K11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3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3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3">
      <c r="A6" s="41" t="s">
        <v>129</v>
      </c>
      <c r="B6" s="46" t="str">
        <f t="shared" ref="B6:H6" si="6">+IFERROR(B5/A5-1,"nm")</f>
        <v>nm</v>
      </c>
      <c r="C6" s="46">
        <f t="shared" si="6"/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3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3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3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3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3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3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3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3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3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3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3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3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3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3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3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3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3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3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3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3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3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3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3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3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3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3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3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3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3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3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3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3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3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3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3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3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3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3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3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3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3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3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3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3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3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3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3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3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3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3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3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3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3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3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3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3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3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3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3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3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3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3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3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3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3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3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3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3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3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3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3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3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3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3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3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3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3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3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3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3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3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3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3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3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3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3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3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3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3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3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3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3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3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3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3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3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3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3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3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3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3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3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3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3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3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3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3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3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3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3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3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3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3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3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3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3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3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3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3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3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3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3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3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3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3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3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3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3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3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3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3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3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3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3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3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3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3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3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3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3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3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3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3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3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3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3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3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3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3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3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3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3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3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3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3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3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3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3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3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3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3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3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3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3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3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3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3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3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3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3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3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3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3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3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3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3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3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3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3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3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3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3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3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3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3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3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3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3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3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3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3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3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3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3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3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3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3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3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3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3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3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3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3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3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3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3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3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3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3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3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0"/>
  <sheetViews>
    <sheetView tabSelected="1" topLeftCell="B36" zoomScaleNormal="100" workbookViewId="0">
      <selection activeCell="O51" sqref="O51"/>
    </sheetView>
  </sheetViews>
  <sheetFormatPr defaultColWidth="8.77734375" defaultRowHeight="14.4" x14ac:dyDescent="0.3"/>
  <cols>
    <col min="1" max="1" width="48.77734375" customWidth="1"/>
    <col min="2" max="9" width="11.77734375" customWidth="1"/>
    <col min="10" max="10" width="10.77734375" customWidth="1"/>
    <col min="11" max="11" width="8.77734375" customWidth="1"/>
    <col min="12" max="13" width="9.6640625" customWidth="1"/>
    <col min="14" max="14" width="9.77734375" customWidth="1"/>
    <col min="15" max="15" width="26.6640625" customWidth="1"/>
  </cols>
  <sheetData>
    <row r="1" spans="1:18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71" t="s">
        <v>233</v>
      </c>
    </row>
    <row r="2" spans="1:18" x14ac:dyDescent="0.3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8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>
        <f>'Segmental forecast'!P3</f>
        <v>0</v>
      </c>
      <c r="Q3" s="9">
        <f>'Segmental forecast'!Q3</f>
        <v>0</v>
      </c>
      <c r="R3" s="9">
        <f>'Segmental forecast'!R3</f>
        <v>0</v>
      </c>
    </row>
    <row r="4" spans="1:18" x14ac:dyDescent="0.3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</row>
    <row r="5" spans="1:18" x14ac:dyDescent="0.3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8" x14ac:dyDescent="0.3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</row>
    <row r="7" spans="1:18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</row>
    <row r="8" spans="1:18" x14ac:dyDescent="0.3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</row>
    <row r="9" spans="1:18" x14ac:dyDescent="0.3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</row>
    <row r="10" spans="1:18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290</v>
      </c>
      <c r="K10" s="70">
        <f t="shared" ref="K10:N10" si="1">K50</f>
        <v>290</v>
      </c>
      <c r="L10" s="70">
        <f t="shared" si="1"/>
        <v>290</v>
      </c>
      <c r="M10" s="70">
        <f t="shared" si="1"/>
        <v>290</v>
      </c>
      <c r="N10" s="70">
        <f t="shared" si="1"/>
        <v>290</v>
      </c>
    </row>
    <row r="11" spans="1:18" x14ac:dyDescent="0.3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6533.5633470848052</v>
      </c>
      <c r="K11" s="5">
        <f t="shared" ref="K11:N11" si="2">K7-K10</f>
        <v>7189.3928253581589</v>
      </c>
      <c r="L11" s="5">
        <f t="shared" si="2"/>
        <v>7971.4144976513453</v>
      </c>
      <c r="M11" s="5">
        <f t="shared" si="2"/>
        <v>8903.0287023492729</v>
      </c>
      <c r="N11" s="5">
        <f t="shared" si="2"/>
        <v>10012.531593270602</v>
      </c>
    </row>
    <row r="12" spans="1:18" x14ac:dyDescent="0.3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653.35633470848052</v>
      </c>
      <c r="K12" s="3">
        <f t="shared" ref="K12:N12" si="3">K11*K13</f>
        <v>718.93928253581589</v>
      </c>
      <c r="L12" s="3">
        <f t="shared" si="3"/>
        <v>797.14144976513455</v>
      </c>
      <c r="M12" s="3">
        <f t="shared" si="3"/>
        <v>890.30287023492735</v>
      </c>
      <c r="N12" s="3">
        <f t="shared" si="3"/>
        <v>1001.2531593270602</v>
      </c>
      <c r="P12" t="s">
        <v>224</v>
      </c>
    </row>
    <row r="13" spans="1:18" x14ac:dyDescent="0.3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0.1</v>
      </c>
      <c r="K13" s="53">
        <f>J13</f>
        <v>0.1</v>
      </c>
      <c r="L13" s="53">
        <f t="shared" ref="L13:N13" si="5">K13</f>
        <v>0.1</v>
      </c>
      <c r="M13" s="53">
        <f t="shared" si="5"/>
        <v>0.1</v>
      </c>
      <c r="N13" s="53">
        <f t="shared" si="5"/>
        <v>0.1</v>
      </c>
    </row>
    <row r="14" spans="1:18" ht="15" thickBot="1" x14ac:dyDescent="0.3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5880.2070123763242</v>
      </c>
      <c r="K14" s="7">
        <f t="shared" ref="K14:N14" si="6">K11-K12</f>
        <v>6470.4535428223426</v>
      </c>
      <c r="L14" s="7">
        <f t="shared" si="6"/>
        <v>7174.2730478862104</v>
      </c>
      <c r="M14" s="7">
        <f t="shared" si="6"/>
        <v>8012.7258321143454</v>
      </c>
      <c r="N14" s="7">
        <f t="shared" si="6"/>
        <v>9011.278433943542</v>
      </c>
    </row>
    <row r="15" spans="1:18" ht="15" thickTop="1" x14ac:dyDescent="0.3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>
        <f>Historicals!J18</f>
        <v>1610.8</v>
      </c>
      <c r="K15" s="3">
        <f>Historicals!K18</f>
        <v>1610.8</v>
      </c>
      <c r="L15" s="3">
        <f>Historicals!L18</f>
        <v>1610.8</v>
      </c>
      <c r="M15" s="3">
        <f>Historicals!M18</f>
        <v>1610.8</v>
      </c>
      <c r="N15" s="3">
        <f>Historicals!N18</f>
        <v>1610.8</v>
      </c>
    </row>
    <row r="16" spans="1:18" x14ac:dyDescent="0.3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7">D14/D15</f>
        <v>2.5059101654846336</v>
      </c>
      <c r="E16" s="54">
        <f t="shared" si="7"/>
        <v>1.1650895063588693</v>
      </c>
      <c r="F16" s="54">
        <f>F14/F15</f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>I14/I15</f>
        <v>3.7534144524459898</v>
      </c>
      <c r="J16" s="54">
        <f>J14/J15</f>
        <v>3.6504885847878845</v>
      </c>
      <c r="K16" s="54">
        <f t="shared" ref="K16" si="8">K14/K15</f>
        <v>4.0169192592639327</v>
      </c>
      <c r="L16" s="54">
        <f t="shared" ref="L16" si="9">L14/L15</f>
        <v>4.4538571193731133</v>
      </c>
      <c r="M16" s="54">
        <f t="shared" ref="M16" si="10">M14/M15</f>
        <v>4.9743766030012075</v>
      </c>
      <c r="N16" s="54">
        <f t="shared" ref="N16" si="11">N14/N15</f>
        <v>5.5942875800493805</v>
      </c>
    </row>
    <row r="17" spans="1:16" x14ac:dyDescent="0.3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1.2776710046757596</v>
      </c>
      <c r="K17" s="54">
        <f>J17</f>
        <v>1.2776710046757596</v>
      </c>
      <c r="L17" s="54">
        <f t="shared" ref="L17:N17" si="12">K17</f>
        <v>1.2776710046757596</v>
      </c>
      <c r="M17" s="54">
        <f t="shared" si="12"/>
        <v>1.2776710046757596</v>
      </c>
      <c r="N17" s="54">
        <f t="shared" si="12"/>
        <v>1.2776710046757596</v>
      </c>
      <c r="P17" t="s">
        <v>225</v>
      </c>
    </row>
    <row r="18" spans="1:16" x14ac:dyDescent="0.3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3">+IFERROR(D17/C17-1,"nm")</f>
        <v>0.14169853067040461</v>
      </c>
      <c r="E18" s="68">
        <f t="shared" si="13"/>
        <v>0.11884265243818604</v>
      </c>
      <c r="F18" s="68">
        <f t="shared" si="13"/>
        <v>9.8549902190775418E-2</v>
      </c>
      <c r="G18" s="68">
        <f t="shared" si="13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4">+IFERROR(J17/I17-1,"nm")</f>
        <v>0.12034428651699169</v>
      </c>
      <c r="K18" s="68">
        <f t="shared" si="14"/>
        <v>0</v>
      </c>
      <c r="L18" s="68">
        <f t="shared" si="14"/>
        <v>0</v>
      </c>
      <c r="M18" s="68">
        <f t="shared" si="14"/>
        <v>0</v>
      </c>
      <c r="N18" s="68">
        <f t="shared" si="14"/>
        <v>0</v>
      </c>
    </row>
    <row r="19" spans="1:16" x14ac:dyDescent="0.3">
      <c r="A19" s="52" t="s">
        <v>164</v>
      </c>
      <c r="B19" s="53">
        <f>B17/B16</f>
        <v>0.26803816338700065</v>
      </c>
      <c r="C19" s="53">
        <f t="shared" ref="C19:H19" si="15">C17/C16</f>
        <v>0.27180851063829792</v>
      </c>
      <c r="D19" s="53">
        <f t="shared" si="15"/>
        <v>0.26721698113207548</v>
      </c>
      <c r="E19" s="53">
        <f t="shared" si="15"/>
        <v>0.64304190377651316</v>
      </c>
      <c r="F19" s="53">
        <f t="shared" si="15"/>
        <v>0.33060312732688008</v>
      </c>
      <c r="G19" s="53">
        <f t="shared" si="15"/>
        <v>0.57187869239858213</v>
      </c>
      <c r="H19" s="53">
        <f t="shared" si="15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16">K19</f>
        <v>0.35</v>
      </c>
      <c r="M19" s="68">
        <f t="shared" si="16"/>
        <v>0.35</v>
      </c>
      <c r="N19" s="68">
        <f t="shared" si="16"/>
        <v>0.35</v>
      </c>
    </row>
    <row r="20" spans="1:16" x14ac:dyDescent="0.3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6" x14ac:dyDescent="0.3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6918.8597586507549</v>
      </c>
      <c r="K21" s="3">
        <f t="shared" ref="K21:N21" si="17">K68</f>
        <v>5173.7263697363051</v>
      </c>
      <c r="L21" s="3">
        <f t="shared" si="17"/>
        <v>3325.3758144294452</v>
      </c>
      <c r="M21" s="3">
        <f t="shared" si="17"/>
        <v>1358.4778281891204</v>
      </c>
      <c r="N21" s="3">
        <f t="shared" si="17"/>
        <v>-744.78634945046542</v>
      </c>
    </row>
    <row r="22" spans="1:16" x14ac:dyDescent="0.3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18">J22</f>
        <v>4423</v>
      </c>
      <c r="L22" s="70">
        <f t="shared" si="18"/>
        <v>4423</v>
      </c>
      <c r="M22" s="70">
        <f t="shared" si="18"/>
        <v>4423</v>
      </c>
      <c r="N22" s="70">
        <f t="shared" si="18"/>
        <v>4423</v>
      </c>
    </row>
    <row r="23" spans="1:16" x14ac:dyDescent="0.3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19">K3*K24</f>
        <v>11247.62356</v>
      </c>
      <c r="L23" s="3">
        <f t="shared" si="19"/>
        <v>12430.443412800001</v>
      </c>
      <c r="M23" s="3">
        <f t="shared" si="19"/>
        <v>13807.145535664002</v>
      </c>
      <c r="N23" s="3">
        <f t="shared" si="19"/>
        <v>15412.107027262318</v>
      </c>
      <c r="P23" s="51" t="s">
        <v>228</v>
      </c>
    </row>
    <row r="24" spans="1:16" x14ac:dyDescent="0.3">
      <c r="A24" s="52" t="s">
        <v>169</v>
      </c>
      <c r="B24" s="53">
        <f t="shared" ref="B24:I24" si="20">B23/B3</f>
        <v>0.18182412339466031</v>
      </c>
      <c r="C24" s="53">
        <f t="shared" si="20"/>
        <v>0.1818631084754139</v>
      </c>
      <c r="D24" s="53">
        <f t="shared" si="20"/>
        <v>0.19458515283842795</v>
      </c>
      <c r="E24" s="53">
        <f t="shared" si="20"/>
        <v>0.17803665137236585</v>
      </c>
      <c r="F24" s="53">
        <f t="shared" si="20"/>
        <v>0.18615947030702765</v>
      </c>
      <c r="G24" s="53">
        <f t="shared" si="20"/>
        <v>0.21035745795791783</v>
      </c>
      <c r="H24" s="53">
        <f t="shared" si="20"/>
        <v>0.19042166240064665</v>
      </c>
      <c r="I24" s="53">
        <f t="shared" si="20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</row>
    <row r="25" spans="1:16" x14ac:dyDescent="0.3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1">J25</f>
        <v>2129</v>
      </c>
      <c r="L25" s="3">
        <f t="shared" si="21"/>
        <v>2129</v>
      </c>
      <c r="M25" s="3">
        <f t="shared" si="21"/>
        <v>2129</v>
      </c>
      <c r="N25" s="3">
        <f t="shared" si="21"/>
        <v>2129</v>
      </c>
    </row>
    <row r="26" spans="1:16" x14ac:dyDescent="0.3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(I26+J52)-J6</f>
        <v>2894.4784600672747</v>
      </c>
      <c r="K26" s="3">
        <f t="shared" ref="K26:N26" si="22">(J26+K52)-K6</f>
        <v>812.19057284270025</v>
      </c>
      <c r="L26" s="3">
        <f t="shared" si="22"/>
        <v>-1482.9688197210985</v>
      </c>
      <c r="M26" s="3">
        <f t="shared" si="22"/>
        <v>-4022.4491905396308</v>
      </c>
      <c r="N26" s="3">
        <f t="shared" si="22"/>
        <v>-6842.8388386652314</v>
      </c>
      <c r="O26" t="s">
        <v>237</v>
      </c>
    </row>
    <row r="27" spans="1:16" x14ac:dyDescent="0.3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3">J27</f>
        <v>286</v>
      </c>
      <c r="L27" s="3">
        <f t="shared" si="23"/>
        <v>286</v>
      </c>
      <c r="M27" s="3">
        <f t="shared" si="23"/>
        <v>286</v>
      </c>
      <c r="N27" s="3">
        <f t="shared" si="23"/>
        <v>286</v>
      </c>
    </row>
    <row r="28" spans="1:16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4">J28</f>
        <v>284</v>
      </c>
      <c r="L28" s="3">
        <f t="shared" si="24"/>
        <v>284</v>
      </c>
      <c r="M28" s="3">
        <f t="shared" si="24"/>
        <v>284</v>
      </c>
      <c r="N28" s="3">
        <f t="shared" si="24"/>
        <v>284</v>
      </c>
    </row>
    <row r="29" spans="1:16" x14ac:dyDescent="0.3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25">J29</f>
        <v>2926</v>
      </c>
      <c r="L29" s="3">
        <f t="shared" si="25"/>
        <v>2926</v>
      </c>
      <c r="M29" s="3">
        <f t="shared" si="25"/>
        <v>2926</v>
      </c>
      <c r="N29" s="3">
        <f t="shared" si="25"/>
        <v>2926</v>
      </c>
    </row>
    <row r="30" spans="1:16" x14ac:dyDescent="0.3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26">J30</f>
        <v>3821</v>
      </c>
      <c r="L30" s="3">
        <f t="shared" si="26"/>
        <v>3821</v>
      </c>
      <c r="M30" s="3">
        <f t="shared" si="26"/>
        <v>3821</v>
      </c>
      <c r="N30" s="3">
        <f t="shared" si="26"/>
        <v>3821</v>
      </c>
    </row>
    <row r="31" spans="1:16" ht="15" thickBot="1" x14ac:dyDescent="0.35">
      <c r="A31" s="6" t="s">
        <v>174</v>
      </c>
      <c r="B31" s="7">
        <f t="shared" ref="B31:I31" si="27">B21+B22+B23+B25+B26+B27+B28+B29+B30</f>
        <v>19466</v>
      </c>
      <c r="C31" s="7">
        <f t="shared" si="27"/>
        <v>19205</v>
      </c>
      <c r="D31" s="7">
        <f t="shared" si="27"/>
        <v>21211</v>
      </c>
      <c r="E31" s="7">
        <f t="shared" si="27"/>
        <v>20257</v>
      </c>
      <c r="F31" s="7">
        <f t="shared" si="27"/>
        <v>21105</v>
      </c>
      <c r="G31" s="7">
        <f t="shared" si="27"/>
        <v>29094</v>
      </c>
      <c r="H31" s="7">
        <f t="shared" si="27"/>
        <v>34904</v>
      </c>
      <c r="I31" s="7">
        <f t="shared" si="27"/>
        <v>36963</v>
      </c>
      <c r="J31" s="7">
        <f>I31+I52-J6</f>
        <v>35185.546247084807</v>
      </c>
      <c r="K31" s="7">
        <f>J31+J52-K6</f>
        <v>33193.251507425441</v>
      </c>
      <c r="L31" s="7">
        <f>K31+K52-L6</f>
        <v>31001.309281254053</v>
      </c>
      <c r="M31" s="7">
        <f>L31+L52-M6</f>
        <v>28580.376341368989</v>
      </c>
      <c r="N31" s="7">
        <f>M31+M52-N6</f>
        <v>25896.352884642649</v>
      </c>
      <c r="O31" t="s">
        <v>238</v>
      </c>
      <c r="P31" t="s">
        <v>227</v>
      </c>
    </row>
    <row r="32" spans="1:16" ht="15" thickTop="1" x14ac:dyDescent="0.3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28">J33</f>
        <v>500</v>
      </c>
      <c r="L33" s="3">
        <f t="shared" si="28"/>
        <v>500</v>
      </c>
      <c r="M33" s="3">
        <f t="shared" si="28"/>
        <v>500</v>
      </c>
      <c r="N33" s="3">
        <f t="shared" si="28"/>
        <v>500</v>
      </c>
    </row>
    <row r="34" spans="1:16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29">I34</f>
        <v>10</v>
      </c>
      <c r="K34" s="3">
        <f t="shared" si="29"/>
        <v>10</v>
      </c>
      <c r="L34" s="3">
        <f t="shared" si="29"/>
        <v>10</v>
      </c>
      <c r="M34" s="3">
        <f t="shared" si="29"/>
        <v>10</v>
      </c>
      <c r="N34" s="3">
        <f t="shared" si="29"/>
        <v>10</v>
      </c>
    </row>
    <row r="35" spans="1:16" x14ac:dyDescent="0.3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0">I35</f>
        <v>6862</v>
      </c>
      <c r="K35" s="3">
        <f t="shared" si="30"/>
        <v>6862</v>
      </c>
      <c r="L35" s="3">
        <f t="shared" si="30"/>
        <v>6862</v>
      </c>
      <c r="M35" s="3">
        <f t="shared" si="30"/>
        <v>6862</v>
      </c>
      <c r="N35" s="3">
        <f t="shared" si="30"/>
        <v>6862</v>
      </c>
    </row>
    <row r="36" spans="1:16" x14ac:dyDescent="0.3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1">I36</f>
        <v>8920</v>
      </c>
      <c r="K36" s="3">
        <f t="shared" si="31"/>
        <v>8920</v>
      </c>
      <c r="L36" s="3">
        <f t="shared" si="31"/>
        <v>8920</v>
      </c>
      <c r="M36" s="3">
        <f t="shared" si="31"/>
        <v>8920</v>
      </c>
      <c r="N36" s="3">
        <f t="shared" si="31"/>
        <v>8920</v>
      </c>
      <c r="P36" s="69" t="s">
        <v>230</v>
      </c>
    </row>
    <row r="37" spans="1:16" x14ac:dyDescent="0.3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2">I37</f>
        <v>2777</v>
      </c>
      <c r="K37" s="3">
        <f t="shared" si="32"/>
        <v>2777</v>
      </c>
      <c r="L37" s="3">
        <f t="shared" si="32"/>
        <v>2777</v>
      </c>
      <c r="M37" s="3">
        <f t="shared" si="32"/>
        <v>2777</v>
      </c>
      <c r="N37" s="3">
        <f t="shared" si="32"/>
        <v>2777</v>
      </c>
    </row>
    <row r="38" spans="1:16" x14ac:dyDescent="0.3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3">I38</f>
        <v>2613</v>
      </c>
      <c r="K38" s="3">
        <f t="shared" si="33"/>
        <v>2613</v>
      </c>
      <c r="L38" s="3">
        <f t="shared" si="33"/>
        <v>2613</v>
      </c>
      <c r="M38" s="3">
        <f t="shared" si="33"/>
        <v>2613</v>
      </c>
      <c r="N38" s="3">
        <f t="shared" si="33"/>
        <v>2613</v>
      </c>
    </row>
    <row r="39" spans="1:16" x14ac:dyDescent="0.3">
      <c r="A39" t="s">
        <v>178</v>
      </c>
      <c r="B39" s="3">
        <f>B40+B41+B42</f>
        <v>12707</v>
      </c>
      <c r="C39" s="3">
        <f t="shared" ref="C39:I39" si="34">C40+C41+C42</f>
        <v>12258</v>
      </c>
      <c r="D39" s="3">
        <f t="shared" si="34"/>
        <v>12407</v>
      </c>
      <c r="E39" s="3">
        <f t="shared" si="34"/>
        <v>9812</v>
      </c>
      <c r="F39" s="3">
        <f t="shared" si="34"/>
        <v>9040</v>
      </c>
      <c r="G39" s="3">
        <f t="shared" si="34"/>
        <v>8055</v>
      </c>
      <c r="H39" s="3">
        <f t="shared" si="34"/>
        <v>12767</v>
      </c>
      <c r="I39" s="3">
        <f t="shared" si="34"/>
        <v>15281</v>
      </c>
      <c r="J39" s="3">
        <f t="shared" ref="J39:N39" si="35">I39</f>
        <v>15281</v>
      </c>
      <c r="K39" s="3">
        <f t="shared" si="35"/>
        <v>15281</v>
      </c>
      <c r="L39" s="3">
        <f t="shared" si="35"/>
        <v>15281</v>
      </c>
      <c r="M39" s="3">
        <f t="shared" si="35"/>
        <v>15281</v>
      </c>
      <c r="N39" s="3">
        <f t="shared" si="35"/>
        <v>15281</v>
      </c>
      <c r="O39" t="s">
        <v>239</v>
      </c>
    </row>
    <row r="40" spans="1:16" x14ac:dyDescent="0.3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36">I40</f>
        <v>3</v>
      </c>
      <c r="K40" s="3">
        <f t="shared" si="36"/>
        <v>3</v>
      </c>
      <c r="L40" s="3">
        <f t="shared" si="36"/>
        <v>3</v>
      </c>
      <c r="M40" s="3">
        <f t="shared" si="36"/>
        <v>3</v>
      </c>
      <c r="N40" s="3">
        <f t="shared" si="36"/>
        <v>3</v>
      </c>
    </row>
    <row r="41" spans="1:16" x14ac:dyDescent="0.3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J67+J14-J61</f>
        <v>16512.279466708038</v>
      </c>
      <c r="K41" s="3">
        <f t="shared" ref="K41:N41" si="37">K67+K14-K61</f>
        <v>15447.385755804811</v>
      </c>
      <c r="L41" s="3">
        <f t="shared" si="37"/>
        <v>14406.071871954229</v>
      </c>
      <c r="M41" s="3">
        <f t="shared" si="37"/>
        <v>13396.174100875503</v>
      </c>
      <c r="N41" s="3">
        <f t="shared" si="37"/>
        <v>12427.828716464375</v>
      </c>
      <c r="O41" t="s">
        <v>236</v>
      </c>
      <c r="P41" t="s">
        <v>232</v>
      </c>
    </row>
    <row r="42" spans="1:16" x14ac:dyDescent="0.3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Historicals!J55+Historicals!J56</f>
        <v>11802</v>
      </c>
      <c r="K42" s="3">
        <f>Historicals!K55+Historicals!K56</f>
        <v>11802</v>
      </c>
      <c r="L42" s="3">
        <f>Historicals!L55+Historicals!L56</f>
        <v>11802</v>
      </c>
      <c r="M42" s="3">
        <f>Historicals!M55+Historicals!M56</f>
        <v>11802</v>
      </c>
      <c r="N42" s="3">
        <f>Historicals!N55+Historicals!N56</f>
        <v>11802</v>
      </c>
    </row>
    <row r="43" spans="1:16" ht="15" thickBot="1" x14ac:dyDescent="0.35">
      <c r="A43" s="6" t="s">
        <v>182</v>
      </c>
      <c r="B43" s="7">
        <f>B33+B34+B35+B36+B37+B38+B39</f>
        <v>19466</v>
      </c>
      <c r="C43" s="7">
        <f t="shared" ref="C43:N43" si="38">C33+C34+C35+C36+C37+C38+C39</f>
        <v>19205</v>
      </c>
      <c r="D43" s="7">
        <f t="shared" si="38"/>
        <v>21211</v>
      </c>
      <c r="E43" s="7">
        <f t="shared" si="38"/>
        <v>20257</v>
      </c>
      <c r="F43" s="7">
        <f t="shared" si="38"/>
        <v>21105</v>
      </c>
      <c r="G43" s="7">
        <f t="shared" si="38"/>
        <v>29094</v>
      </c>
      <c r="H43" s="7">
        <f t="shared" si="38"/>
        <v>34904</v>
      </c>
      <c r="I43" s="7">
        <f t="shared" si="38"/>
        <v>36963</v>
      </c>
      <c r="J43" s="7">
        <f t="shared" si="38"/>
        <v>36963</v>
      </c>
      <c r="K43" s="7">
        <f t="shared" si="38"/>
        <v>36963</v>
      </c>
      <c r="L43" s="7">
        <f t="shared" si="38"/>
        <v>36963</v>
      </c>
      <c r="M43" s="7">
        <f t="shared" si="38"/>
        <v>36963</v>
      </c>
      <c r="N43" s="7">
        <f t="shared" si="38"/>
        <v>36963</v>
      </c>
    </row>
    <row r="44" spans="1:16" s="1" customFormat="1" ht="15" thickTop="1" x14ac:dyDescent="0.3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1777.453752915193</v>
      </c>
      <c r="K44" s="57">
        <f t="shared" ref="K44:N44" si="39">+K43-K31</f>
        <v>3769.7484925745594</v>
      </c>
      <c r="L44" s="57">
        <f t="shared" si="39"/>
        <v>5961.6907187459474</v>
      </c>
      <c r="M44" s="57">
        <f t="shared" si="39"/>
        <v>8382.6236586310115</v>
      </c>
      <c r="N44" s="57">
        <f t="shared" si="39"/>
        <v>11066.647115357351</v>
      </c>
    </row>
    <row r="45" spans="1:16" x14ac:dyDescent="0.3">
      <c r="A45" s="55" t="s">
        <v>184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6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</row>
    <row r="47" spans="1:16" x14ac:dyDescent="0.3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</row>
    <row r="48" spans="1:16" x14ac:dyDescent="0.3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653.35633470848052</v>
      </c>
      <c r="K48" s="51">
        <f t="shared" ref="K48:N48" si="40">K12</f>
        <v>718.93928253581589</v>
      </c>
      <c r="L48" s="51">
        <f t="shared" si="40"/>
        <v>797.14144976513455</v>
      </c>
      <c r="M48" s="51">
        <f t="shared" si="40"/>
        <v>890.30287023492735</v>
      </c>
      <c r="N48" s="51">
        <f t="shared" si="40"/>
        <v>1001.2531593270602</v>
      </c>
    </row>
    <row r="49" spans="1:16" x14ac:dyDescent="0.3">
      <c r="A49" s="1" t="s">
        <v>186</v>
      </c>
      <c r="B49" s="9">
        <f>B46-B48</f>
        <v>2971</v>
      </c>
      <c r="C49" s="9">
        <f t="shared" ref="C49:I49" si="41">C46-C48</f>
        <v>3894</v>
      </c>
      <c r="D49" s="9">
        <f t="shared" si="41"/>
        <v>3602</v>
      </c>
      <c r="E49" s="9">
        <f t="shared" si="41"/>
        <v>3000</v>
      </c>
      <c r="F49" s="9">
        <f t="shared" si="41"/>
        <v>3096</v>
      </c>
      <c r="G49" s="9">
        <f t="shared" si="41"/>
        <v>1060</v>
      </c>
      <c r="H49" s="9">
        <f t="shared" si="41"/>
        <v>4520</v>
      </c>
      <c r="I49" s="9">
        <f t="shared" si="41"/>
        <v>4003</v>
      </c>
      <c r="J49" s="9">
        <f t="shared" ref="J49" si="42">J46-J48</f>
        <v>6170.2070123763242</v>
      </c>
      <c r="K49" s="9">
        <f t="shared" ref="K49" si="43">K46-K48</f>
        <v>6760.4535428223426</v>
      </c>
      <c r="L49" s="9">
        <f t="shared" ref="L49" si="44">L46-L48</f>
        <v>7464.2730478862104</v>
      </c>
      <c r="M49" s="9">
        <f t="shared" ref="M49" si="45">M46-M48</f>
        <v>8302.7258321143454</v>
      </c>
      <c r="N49" s="9">
        <f t="shared" ref="N49" si="46">N46-N48</f>
        <v>9301.278433943542</v>
      </c>
    </row>
    <row r="50" spans="1:16" x14ac:dyDescent="0.3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Historicals!J104</f>
        <v>290</v>
      </c>
      <c r="K50" s="3">
        <f>Historicals!K104</f>
        <v>290</v>
      </c>
      <c r="L50" s="3">
        <f>Historicals!L104</f>
        <v>290</v>
      </c>
      <c r="M50" s="3">
        <f>Historicals!M104</f>
        <v>290</v>
      </c>
      <c r="N50" s="3">
        <f>Historicals!N104</f>
        <v>290</v>
      </c>
      <c r="O50" t="s">
        <v>235</v>
      </c>
      <c r="P50" t="s">
        <v>223</v>
      </c>
    </row>
    <row r="51" spans="1:16" x14ac:dyDescent="0.3">
      <c r="A51" t="s">
        <v>188</v>
      </c>
      <c r="B51" s="3">
        <v>113</v>
      </c>
      <c r="C51" s="3">
        <f t="shared" ref="C51:N51" si="47">B23-C23</f>
        <v>-324</v>
      </c>
      <c r="D51" s="3">
        <f t="shared" si="47"/>
        <v>-796</v>
      </c>
      <c r="E51" s="3">
        <f t="shared" si="47"/>
        <v>204</v>
      </c>
      <c r="F51" s="3">
        <f t="shared" si="47"/>
        <v>-802</v>
      </c>
      <c r="G51" s="3">
        <f t="shared" si="47"/>
        <v>-586</v>
      </c>
      <c r="H51" s="3">
        <f t="shared" si="47"/>
        <v>-613</v>
      </c>
      <c r="I51" s="3">
        <f t="shared" si="47"/>
        <v>-1248</v>
      </c>
      <c r="J51" s="3">
        <f t="shared" si="47"/>
        <v>-500.98200000000179</v>
      </c>
      <c r="K51" s="3">
        <f t="shared" si="47"/>
        <v>-1017.6415599999982</v>
      </c>
      <c r="L51" s="3">
        <f t="shared" si="47"/>
        <v>-1182.8198528000012</v>
      </c>
      <c r="M51" s="3">
        <f t="shared" si="47"/>
        <v>-1376.7021228640006</v>
      </c>
      <c r="N51" s="3">
        <f t="shared" si="47"/>
        <v>-1604.9614915983166</v>
      </c>
    </row>
    <row r="52" spans="1:16" x14ac:dyDescent="0.3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  <c r="P52" t="s">
        <v>226</v>
      </c>
    </row>
    <row r="53" spans="1:16" x14ac:dyDescent="0.3">
      <c r="A53" s="1" t="s">
        <v>189</v>
      </c>
      <c r="B53" s="9">
        <f>(B47+B49)-(B52-B51)</f>
        <v>4653</v>
      </c>
      <c r="C53" s="9">
        <f t="shared" ref="C53:N53" si="48">(C47+C49)-(C52-C51)</f>
        <v>5382</v>
      </c>
      <c r="D53" s="9">
        <f t="shared" si="48"/>
        <v>4622</v>
      </c>
      <c r="E53" s="9">
        <f t="shared" si="48"/>
        <v>4973</v>
      </c>
      <c r="F53" s="9">
        <f t="shared" si="48"/>
        <v>4112</v>
      </c>
      <c r="G53" s="9">
        <f t="shared" si="48"/>
        <v>2276</v>
      </c>
      <c r="H53" s="9">
        <f t="shared" si="48"/>
        <v>5357</v>
      </c>
      <c r="I53" s="9">
        <f t="shared" si="48"/>
        <v>4244</v>
      </c>
      <c r="J53" s="9">
        <f t="shared" si="48"/>
        <v>7565.7465523090477</v>
      </c>
      <c r="K53" s="9">
        <f t="shared" si="48"/>
        <v>7825.099870046919</v>
      </c>
      <c r="L53" s="9">
        <f t="shared" si="48"/>
        <v>8576.6125876500064</v>
      </c>
      <c r="M53" s="9">
        <f t="shared" si="48"/>
        <v>9465.5040800688766</v>
      </c>
      <c r="N53" s="9">
        <f t="shared" si="48"/>
        <v>10516.706590470827</v>
      </c>
    </row>
    <row r="54" spans="1:16" x14ac:dyDescent="0.3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f>Historicals!J76-J49-J51-J47</f>
        <v>-1500.6787652915164</v>
      </c>
      <c r="K54" s="3">
        <f>Historicals!K76-K49-K51-K47</f>
        <v>-1670.0389354641823</v>
      </c>
      <c r="L54" s="3">
        <f>Historicals!L76-L49-L51-L47</f>
        <v>-2318.3344866748621</v>
      </c>
      <c r="M54" s="3">
        <f>Historicals!M76-M49-M51-M47</f>
        <v>-3088.6785481602656</v>
      </c>
      <c r="N54" s="3">
        <f>Historicals!N76-N49-N51-N47</f>
        <v>-4003.5148671629531</v>
      </c>
      <c r="O54" t="s">
        <v>234</v>
      </c>
    </row>
    <row r="55" spans="1:16" x14ac:dyDescent="0.3">
      <c r="A55" s="27" t="s">
        <v>191</v>
      </c>
      <c r="B55" s="26">
        <f>B49+B51+B47+B54</f>
        <v>4680</v>
      </c>
      <c r="C55" s="26">
        <f t="shared" ref="C55:I55" si="49">C49+C51+C47+C54</f>
        <v>3096</v>
      </c>
      <c r="D55" s="26">
        <f t="shared" si="49"/>
        <v>3640</v>
      </c>
      <c r="E55" s="26">
        <f t="shared" si="49"/>
        <v>4955</v>
      </c>
      <c r="F55" s="26">
        <f t="shared" si="49"/>
        <v>5903</v>
      </c>
      <c r="G55" s="26">
        <f t="shared" si="49"/>
        <v>2485</v>
      </c>
      <c r="H55" s="26">
        <f t="shared" si="49"/>
        <v>6657</v>
      </c>
      <c r="I55" s="26">
        <f t="shared" si="49"/>
        <v>5188</v>
      </c>
      <c r="J55" s="26">
        <f t="shared" ref="J55" si="50">J49+J51+J47+J54</f>
        <v>5188</v>
      </c>
      <c r="K55" s="26">
        <f t="shared" ref="K55" si="51">K49+K51+K47+K54</f>
        <v>5188</v>
      </c>
      <c r="L55" s="26">
        <f t="shared" ref="L55" si="52">L49+L51+L47+L54</f>
        <v>5188</v>
      </c>
      <c r="M55" s="26">
        <f t="shared" ref="M55" si="53">M49+M51+M47+M54</f>
        <v>5188</v>
      </c>
      <c r="N55" s="26">
        <f t="shared" ref="N55" si="54">N49+N51+N47+N54</f>
        <v>5188.0000000000009</v>
      </c>
    </row>
    <row r="56" spans="1:16" x14ac:dyDescent="0.3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6" x14ac:dyDescent="0.3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>
        <f>Historicals!J84+Historicals!J78+Historicals!J79+Historicals!J80+Historicals!J81+Historicals!J83</f>
        <v>-766</v>
      </c>
      <c r="K57" s="3">
        <f>Historicals!K84+Historicals!K78+Historicals!K79+Historicals!K80+Historicals!K81+Historicals!K83</f>
        <v>-766</v>
      </c>
      <c r="L57" s="3">
        <f>Historicals!L84+Historicals!L78+Historicals!L79+Historicals!L80+Historicals!L81+Historicals!L83</f>
        <v>-766</v>
      </c>
      <c r="M57" s="3">
        <f>Historicals!M84+Historicals!M78+Historicals!M79+Historicals!M80+Historicals!M81+Historicals!M83</f>
        <v>-766</v>
      </c>
      <c r="N57" s="3">
        <f>Historicals!N84+Historicals!N78+Historicals!N79+Historicals!N80+Historicals!N81+Historicals!N83</f>
        <v>-766</v>
      </c>
      <c r="O57" t="s">
        <v>234</v>
      </c>
    </row>
    <row r="58" spans="1:16" x14ac:dyDescent="0.3">
      <c r="A58" s="27" t="s">
        <v>194</v>
      </c>
      <c r="B58" s="26">
        <f>B57+B56+B52</f>
        <v>-175</v>
      </c>
      <c r="C58" s="26">
        <f t="shared" ref="C58:I58" si="55">C57+C56+C52</f>
        <v>-1034</v>
      </c>
      <c r="D58" s="26">
        <f t="shared" si="55"/>
        <v>-1008</v>
      </c>
      <c r="E58" s="26">
        <f t="shared" si="55"/>
        <v>276</v>
      </c>
      <c r="F58" s="26">
        <f t="shared" si="55"/>
        <v>-264</v>
      </c>
      <c r="G58" s="26">
        <f t="shared" si="55"/>
        <v>-1028</v>
      </c>
      <c r="H58" s="26">
        <f t="shared" si="55"/>
        <v>-3800</v>
      </c>
      <c r="I58" s="26">
        <f t="shared" si="55"/>
        <v>-1524</v>
      </c>
      <c r="J58" s="26">
        <f t="shared" ref="J58" si="56">J57+J56+J52</f>
        <v>-1643.0677870175314</v>
      </c>
      <c r="K58" s="26">
        <f t="shared" ref="K58" si="57">K57+K56+K52</f>
        <v>-1733.0609345827365</v>
      </c>
      <c r="L58" s="26">
        <f t="shared" ref="L58" si="58">L57+L56+L52</f>
        <v>-1836.2781009751459</v>
      </c>
      <c r="M58" s="26">
        <f t="shared" ref="M58" si="59">M57+M56+M52</f>
        <v>-1954.8255319086113</v>
      </c>
      <c r="N58" s="26">
        <f t="shared" ref="N58" si="60">N57+N56+N52</f>
        <v>-2091.191723307873</v>
      </c>
    </row>
    <row r="59" spans="1:16" x14ac:dyDescent="0.3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Historicals!J93+Historicals!J91</f>
        <v>-2863</v>
      </c>
      <c r="K59" s="3">
        <f>Historicals!K93+Historicals!K91</f>
        <v>-2863</v>
      </c>
      <c r="L59" s="3">
        <f>Historicals!L93+Historicals!L91</f>
        <v>-2863</v>
      </c>
      <c r="M59" s="3">
        <f>Historicals!M93+Historicals!M91</f>
        <v>-2863</v>
      </c>
      <c r="N59" s="3">
        <f>Historicals!N93+Historicals!N91</f>
        <v>-2863</v>
      </c>
      <c r="O59" t="s">
        <v>240</v>
      </c>
    </row>
    <row r="60" spans="1:16" x14ac:dyDescent="0.3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1">+IFERROR(D59/C59-1,"nm")*-1</f>
        <v>-1.0984987184181616E-3</v>
      </c>
      <c r="E60" s="53">
        <f t="shared" si="61"/>
        <v>-0.28785662033650339</v>
      </c>
      <c r="F60" s="53">
        <f t="shared" si="61"/>
        <v>-1.8460664583924924E-2</v>
      </c>
      <c r="G60" s="53">
        <f t="shared" si="61"/>
        <v>0.39152258784160621</v>
      </c>
      <c r="H60" s="53">
        <f t="shared" si="61"/>
        <v>1.2584784601283228</v>
      </c>
      <c r="I60" s="53">
        <f t="shared" si="61"/>
        <v>6.0762411347517729</v>
      </c>
      <c r="J60" s="53">
        <f t="shared" ref="J60" si="62">+IFERROR(J59/I59-1,"nm")*-1</f>
        <v>0</v>
      </c>
      <c r="K60" s="53">
        <f t="shared" ref="K60" si="63">+IFERROR(K59/J59-1,"nm")*-1</f>
        <v>0</v>
      </c>
      <c r="L60" s="53">
        <f t="shared" ref="L60" si="64">+IFERROR(L59/K59-1,"nm")*-1</f>
        <v>0</v>
      </c>
      <c r="M60" s="53">
        <f t="shared" ref="M60" si="65">+IFERROR(M59/L59-1,"nm")*-1</f>
        <v>0</v>
      </c>
      <c r="N60" s="53">
        <f t="shared" ref="N60" si="66">+IFERROR(N59/M59-1,"nm")*-1</f>
        <v>0</v>
      </c>
    </row>
    <row r="61" spans="1:16" x14ac:dyDescent="0.3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-2058.0724543317133</v>
      </c>
      <c r="K61" s="3">
        <f>K17*K15*-1</f>
        <v>-2058.0724543317133</v>
      </c>
      <c r="L61" s="3">
        <f>L17*L15*-1</f>
        <v>-2058.0724543317133</v>
      </c>
      <c r="M61" s="3">
        <f>M17*M15*-1</f>
        <v>-2058.0724543317133</v>
      </c>
      <c r="N61" s="3">
        <f>N17*N15*-1</f>
        <v>-2058.0724543317133</v>
      </c>
      <c r="P61" t="s">
        <v>229</v>
      </c>
    </row>
    <row r="62" spans="1:16" x14ac:dyDescent="0.3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3">
        <f>Historicals!J87+Historicals!J89+Historicals!J90+Historicals!J92+Historicals!J88</f>
        <v>15</v>
      </c>
      <c r="K62" s="3">
        <f>Historicals!K87+Historicals!K89+Historicals!K90+Historicals!K92+Historicals!K88</f>
        <v>15</v>
      </c>
      <c r="L62" s="3">
        <f>Historicals!L87+Historicals!L89+Historicals!L90+Historicals!L92+Historicals!L88</f>
        <v>15</v>
      </c>
      <c r="M62" s="3">
        <f>Historicals!M87+Historicals!M89+Historicals!M90+Historicals!M92+Historicals!M88</f>
        <v>15</v>
      </c>
      <c r="N62" s="3">
        <f>Historicals!N87+Historicals!N89+Historicals!N90+Historicals!N92+Historicals!N88</f>
        <v>15</v>
      </c>
      <c r="O62" t="s">
        <v>234</v>
      </c>
    </row>
    <row r="63" spans="1:16" x14ac:dyDescent="0.3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f>Historicals!I95</f>
        <v>-151</v>
      </c>
      <c r="J63" s="3">
        <f>Historicals!J95</f>
        <v>-151</v>
      </c>
      <c r="K63" s="3">
        <f>Historicals!K95</f>
        <v>-151</v>
      </c>
      <c r="L63" s="3">
        <f>Historicals!L95</f>
        <v>-151</v>
      </c>
      <c r="M63" s="3">
        <f>Historicals!M95</f>
        <v>-151</v>
      </c>
      <c r="N63" s="3">
        <f>Historicals!N95</f>
        <v>-151</v>
      </c>
      <c r="O63" t="s">
        <v>234</v>
      </c>
    </row>
    <row r="64" spans="1:16" x14ac:dyDescent="0.3">
      <c r="A64" s="27" t="s">
        <v>199</v>
      </c>
      <c r="B64" s="26">
        <f>B59+B61+B62+B63</f>
        <v>-2790</v>
      </c>
      <c r="C64" s="26">
        <f t="shared" ref="C64:I64" si="67">C59+C61+C62+C63</f>
        <v>-2671</v>
      </c>
      <c r="D64" s="26">
        <f t="shared" si="67"/>
        <v>-1942</v>
      </c>
      <c r="E64" s="26">
        <f t="shared" si="67"/>
        <v>-4835</v>
      </c>
      <c r="F64" s="26">
        <f t="shared" si="67"/>
        <v>-5293</v>
      </c>
      <c r="G64" s="26">
        <f t="shared" si="67"/>
        <v>2491</v>
      </c>
      <c r="H64" s="26">
        <f t="shared" si="67"/>
        <v>-1459</v>
      </c>
      <c r="I64" s="26">
        <f t="shared" si="67"/>
        <v>-4836</v>
      </c>
      <c r="J64" s="26">
        <f t="shared" ref="J64" si="68">J59+J61+J62+J63</f>
        <v>-5057.0724543317137</v>
      </c>
      <c r="K64" s="26">
        <f t="shared" ref="K64" si="69">K59+K61+K62+K63</f>
        <v>-5057.0724543317137</v>
      </c>
      <c r="L64" s="26">
        <f t="shared" ref="L64" si="70">L59+L61+L62+L63</f>
        <v>-5057.0724543317137</v>
      </c>
      <c r="M64" s="26">
        <f t="shared" ref="M64" si="71">M59+M61+M62+M63</f>
        <v>-5057.0724543317137</v>
      </c>
      <c r="N64" s="26">
        <f t="shared" ref="N64" si="72">N59+N61+N62+N63</f>
        <v>-5057.0724543317137</v>
      </c>
    </row>
    <row r="65" spans="1:16" x14ac:dyDescent="0.3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f>Historicals!J97</f>
        <v>-143</v>
      </c>
      <c r="K65" s="3">
        <f>Historicals!K97</f>
        <v>-143</v>
      </c>
      <c r="L65" s="3">
        <f>Historicals!L97</f>
        <v>-143</v>
      </c>
      <c r="M65" s="3">
        <f>Historicals!M97</f>
        <v>-143</v>
      </c>
      <c r="N65" s="3">
        <f>Historicals!N97</f>
        <v>-143</v>
      </c>
      <c r="O65" t="s">
        <v>234</v>
      </c>
    </row>
    <row r="66" spans="1:16" x14ac:dyDescent="0.3">
      <c r="A66" s="27" t="s">
        <v>201</v>
      </c>
      <c r="B66" s="26">
        <f>B55+B58+B64+B65</f>
        <v>1632</v>
      </c>
      <c r="C66" s="26">
        <f t="shared" ref="C66:I66" si="73">C55+C58+C64+C65</f>
        <v>-714</v>
      </c>
      <c r="D66" s="26">
        <f t="shared" si="73"/>
        <v>670</v>
      </c>
      <c r="E66" s="26">
        <f t="shared" si="73"/>
        <v>441</v>
      </c>
      <c r="F66" s="26">
        <f t="shared" si="73"/>
        <v>217</v>
      </c>
      <c r="G66" s="26">
        <f t="shared" si="73"/>
        <v>3882</v>
      </c>
      <c r="H66" s="26">
        <f t="shared" si="73"/>
        <v>1541</v>
      </c>
      <c r="I66" s="26">
        <f t="shared" si="73"/>
        <v>-1315</v>
      </c>
      <c r="J66" s="26">
        <f t="shared" ref="J66" si="74">J55+J58+J64+J65</f>
        <v>-1655.1402413492451</v>
      </c>
      <c r="K66" s="26">
        <f t="shared" ref="K66" si="75">K55+K58+K64+K65</f>
        <v>-1745.1333889144503</v>
      </c>
      <c r="L66" s="26">
        <f t="shared" ref="L66" si="76">L55+L58+L64+L65</f>
        <v>-1848.3505553068599</v>
      </c>
      <c r="M66" s="26">
        <f t="shared" ref="M66" si="77">M55+M58+M64+M65</f>
        <v>-1966.8979862403248</v>
      </c>
      <c r="N66" s="26">
        <f t="shared" ref="N66" si="78">N55+N58+N64+N65</f>
        <v>-2103.2641776395858</v>
      </c>
    </row>
    <row r="67" spans="1:16" x14ac:dyDescent="0.3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9">C68</f>
        <v>3138</v>
      </c>
      <c r="E67" s="3">
        <f t="shared" si="79"/>
        <v>3808</v>
      </c>
      <c r="F67" s="3">
        <f t="shared" si="79"/>
        <v>4249</v>
      </c>
      <c r="G67" s="3">
        <f t="shared" si="79"/>
        <v>4466</v>
      </c>
      <c r="H67" s="3">
        <f t="shared" si="79"/>
        <v>8348</v>
      </c>
      <c r="I67" s="3">
        <f t="shared" si="79"/>
        <v>9889</v>
      </c>
      <c r="J67" s="3">
        <f t="shared" si="79"/>
        <v>8574</v>
      </c>
      <c r="K67" s="3">
        <f t="shared" si="79"/>
        <v>6918.8597586507549</v>
      </c>
      <c r="L67" s="3">
        <f t="shared" si="79"/>
        <v>5173.7263697363051</v>
      </c>
      <c r="M67" s="3">
        <f t="shared" si="79"/>
        <v>3325.3758144294452</v>
      </c>
      <c r="N67" s="3">
        <f t="shared" si="79"/>
        <v>1358.4778281891204</v>
      </c>
      <c r="P67" s="69" t="s">
        <v>230</v>
      </c>
    </row>
    <row r="68" spans="1:16" ht="15" thickBot="1" x14ac:dyDescent="0.3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80">D66+D67</f>
        <v>3808</v>
      </c>
      <c r="E68" s="7">
        <f t="shared" si="80"/>
        <v>4249</v>
      </c>
      <c r="F68" s="7">
        <f t="shared" si="80"/>
        <v>4466</v>
      </c>
      <c r="G68" s="7">
        <f t="shared" si="80"/>
        <v>8348</v>
      </c>
      <c r="H68" s="7">
        <f t="shared" si="80"/>
        <v>9889</v>
      </c>
      <c r="I68" s="7">
        <f t="shared" si="80"/>
        <v>8574</v>
      </c>
      <c r="J68" s="7">
        <f>J66+J67</f>
        <v>6918.8597586507549</v>
      </c>
      <c r="K68" s="7">
        <f t="shared" si="80"/>
        <v>5173.7263697363051</v>
      </c>
      <c r="L68" s="7">
        <f t="shared" si="80"/>
        <v>3325.3758144294452</v>
      </c>
      <c r="M68" s="7">
        <f t="shared" si="80"/>
        <v>1358.4778281891204</v>
      </c>
      <c r="N68" s="7">
        <f t="shared" si="80"/>
        <v>-744.78634945046542</v>
      </c>
      <c r="P68" t="s">
        <v>231</v>
      </c>
    </row>
    <row r="69" spans="1:16" ht="15" thickTop="1" x14ac:dyDescent="0.3">
      <c r="A69" s="57" t="s">
        <v>183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1:16" x14ac:dyDescent="0.3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2024-01-12T16:58:02Z</dcterms:modified>
</cp:coreProperties>
</file>