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229670B-2AEA-40DF-8087-0FC546373DE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K52" i="4"/>
  <c r="L52" i="4"/>
  <c r="M52" i="4"/>
  <c r="N52" i="4"/>
  <c r="J52" i="4"/>
  <c r="J50" i="4"/>
  <c r="K59" i="4"/>
  <c r="L59" i="4"/>
  <c r="M59" i="4" s="1"/>
  <c r="N59" i="4" s="1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58" i="4" l="1"/>
  <c r="J15" i="3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58" i="4" l="1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K58" i="4"/>
  <c r="L9" i="3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26" i="4" s="1"/>
  <c r="L26" i="4" s="1"/>
  <c r="K10" i="3"/>
  <c r="N58" i="4" l="1"/>
  <c r="M9" i="3"/>
  <c r="M10" i="3"/>
  <c r="M6" i="4"/>
  <c r="M26" i="4" s="1"/>
  <c r="N15" i="3"/>
  <c r="N16" i="3"/>
  <c r="N19" i="3"/>
  <c r="N18" i="3"/>
  <c r="N152" i="3"/>
  <c r="N151" i="3"/>
  <c r="N8" i="3"/>
  <c r="N6" i="4" l="1"/>
  <c r="N26" i="4" s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J51" i="4" l="1"/>
  <c r="N23" i="4" l="1"/>
  <c r="M23" i="4"/>
  <c r="L23" i="4"/>
  <c r="K23" i="4"/>
  <c r="K51" i="4" s="1"/>
  <c r="M51" i="4" l="1"/>
  <c r="N51" i="4"/>
  <c r="L51" i="4"/>
  <c r="J59" i="4" l="1"/>
  <c r="J10" i="4"/>
  <c r="J11" i="4"/>
  <c r="J12" i="4" s="1"/>
  <c r="J48" i="4" s="1"/>
  <c r="J49" i="4" s="1"/>
  <c r="J55" i="4" l="1"/>
  <c r="J53" i="4"/>
  <c r="J14" i="4"/>
  <c r="J16" i="4" l="1"/>
  <c r="J17" i="4" s="1"/>
  <c r="K17" i="4" l="1"/>
  <c r="J61" i="4"/>
  <c r="J18" i="4"/>
  <c r="J64" i="4" l="1"/>
  <c r="J66" i="4" s="1"/>
  <c r="J68" i="4" s="1"/>
  <c r="J41" i="4"/>
  <c r="J39" i="4" s="1"/>
  <c r="J43" i="4" s="1"/>
  <c r="K18" i="4"/>
  <c r="L17" i="4"/>
  <c r="K61" i="4"/>
  <c r="K64" i="4" s="1"/>
  <c r="L61" i="4" l="1"/>
  <c r="L64" i="4" s="1"/>
  <c r="M17" i="4"/>
  <c r="L18" i="4"/>
  <c r="K67" i="4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N18" i="4"/>
  <c r="N61" i="4"/>
  <c r="N64" i="4" s="1"/>
  <c r="K16" i="4" l="1"/>
  <c r="K41" i="4"/>
  <c r="K39" i="4" s="1"/>
  <c r="K43" i="4" s="1"/>
  <c r="K55" i="4"/>
  <c r="K66" i="4" s="1"/>
  <c r="K68" i="4" s="1"/>
  <c r="K53" i="4"/>
  <c r="L67" i="4" l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16" i="4" l="1"/>
  <c r="L41" i="4"/>
  <c r="L39" i="4" s="1"/>
  <c r="L43" i="4" s="1"/>
  <c r="M67" i="4"/>
  <c r="L21" i="4"/>
  <c r="L31" i="4" s="1"/>
  <c r="M50" i="4" l="1"/>
  <c r="M10" i="4" s="1"/>
  <c r="M11" i="4" s="1"/>
  <c r="L44" i="4"/>
  <c r="M12" i="4" l="1"/>
  <c r="M48" i="4" s="1"/>
  <c r="M49" i="4" s="1"/>
  <c r="M14" i="4"/>
  <c r="M16" i="4" l="1"/>
  <c r="M41" i="4"/>
  <c r="M39" i="4" s="1"/>
  <c r="M43" i="4" s="1"/>
  <c r="M55" i="4"/>
  <c r="M66" i="4" s="1"/>
  <c r="M68" i="4" s="1"/>
  <c r="M53" i="4"/>
  <c r="M21" i="4" l="1"/>
  <c r="M31" i="4" s="1"/>
  <c r="M44" i="4" s="1"/>
  <c r="N67" i="4"/>
  <c r="N50" i="4" l="1"/>
  <c r="N10" i="4" s="1"/>
  <c r="N11" i="4" s="1"/>
  <c r="N12" i="4" l="1"/>
  <c r="N48" i="4" s="1"/>
  <c r="N49" i="4" s="1"/>
  <c r="N14" i="4"/>
  <c r="N16" i="4" l="1"/>
  <c r="N41" i="4"/>
  <c r="N39" i="4" s="1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<sst xmlns="http://schemas.openxmlformats.org/spreadsheetml/2006/main" count="554" uniqueCount="239">
  <si>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</si>
  <si>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</si>
  <si>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</si>
  <si>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</si>
  <si>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</si>
  <si>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</si>
  <si>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</si>
  <si>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</si>
  <si>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</si>
  <si>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</si>
  <si>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</si>
  <si>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</si>
  <si>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</si>
  <si>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</si>
  <si>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</si>
  <si>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</si>
  <si>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</si>
  <si>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</si>
  <si>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</si>
  <si>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</si>
  <si>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</si>
  <si>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</si>
  <si>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</si>
  <si>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</si>
  <si>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</si>
  <si>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</si>
  <si>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</si>
  <si>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</si>
  <si>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</si>
  <si>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</si>
  <si>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</si>
  <si>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</si>
  <si>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</si>
  <si>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</si>
  <si>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</si>
  <si>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</si>
  <si>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</si>
  <si>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</si>
  <si>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</si>
  <si>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</si>
  <si>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</si>
  <si>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</si>
  <si>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</si>
  <si>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</si>
  <si>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</si>
  <si>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</si>
  <si>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</si>
  <si>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</si>
  <si>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</si>
  <si>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</si>
  <si>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</si>
  <si>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</si>
  <si>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</si>
  <si>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</si>
  <si>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</si>
  <si>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</si>
  <si>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</si>
  <si>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</si>
  <si>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</si>
  <si>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</si>
  <si>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</si>
  <si>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</si>
  <si>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</si>
  <si>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</si>
  <si>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</si>
  <si>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</si>
  <si>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</si>
  <si>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</si>
  <si>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</si>
  <si>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</si>
  <si>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</si>
  <si>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</si>
  <si>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</si>
  <si>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</si>
  <si>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</si>
  <si>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</si>
  <si>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</si>
  <si>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</si>
  <si>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</si>
  <si>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</si>
  <si>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</si>
  <si>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</si>
  <si>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</si>
  <si>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</si>
  <si>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</si>
  <si>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</si>
  <si>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</si>
  <si>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</si>
  <si>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</si>
  <si>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</si>
  <si>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</si>
  <si>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</si>
  <si>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</si>
  <si>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</si>
  <si>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</si>
  <si>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</si>
  <si>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</si>
  <si>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</si>
  <si>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</si>
  <si>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</si>
  <si>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</si>
  <si>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</si>
  <si>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</si>
  <si>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</si>
  <si>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</si>
  <si>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</si>
  <si>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</si>
  <si>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</si>
  <si>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</si>
  <si>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</si>
  <si>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</si>
  <si>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</si>
  <si>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</si>
  <si>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</si>
  <si>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</si>
  <si>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</si>
  <si>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</si>
  <si>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</si>
  <si>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</si>
  <si>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</si>
  <si>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</si>
  <si>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</si>
  <si>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</si>
  <si>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</si>
  <si>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</si>
  <si>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</si>
  <si>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</si>
  <si>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</si>
  <si>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</si>
  <si>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</si>
  <si>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</si>
  <si>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</si>
  <si>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</si>
  <si>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</si>
  <si>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</si>
  <si>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</si>
  <si>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</si>
  <si>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</si>
  <si>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</si>
  <si>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</si>
  <si>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</si>
  <si>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</si>
  <si>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</si>
  <si>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</si>
  <si>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</si>
  <si>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</si>
  <si>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</si>
  <si>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</si>
  <si>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</si>
  <si>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</si>
  <si>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</si>
  <si>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</si>
  <si>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</si>
  <si>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</si>
  <si>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</si>
  <si>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</si>
  <si>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</si>
  <si>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</si>
  <si>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</si>
  <si>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</si>
  <si>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</si>
  <si>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</si>
  <si>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</si>
  <si>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</si>
  <si>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</si>
  <si>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</si>
  <si>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</si>
  <si>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</si>
  <si>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</si>
  <si>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</si>
  <si>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</si>
  <si>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</si>
  <si>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</si>
  <si>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</si>
  <si>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</si>
  <si>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</si>
  <si>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</si>
  <si>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</si>
  <si>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</si>
  <si>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</si>
  <si>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</si>
  <si>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</si>
  <si>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</si>
  <si>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</si>
  <si>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</si>
  <si>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</si>
  <si>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</si>
  <si>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</si>
  <si>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</si>
  <si>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</si>
  <si>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</si>
  <si>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</si>
  <si>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</si>
  <si>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</si>
  <si>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</si>
  <si>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</si>
  <si>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</si>
  <si>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</si>
  <si>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</si>
  <si>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</si>
  <si>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</si>
  <si>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</si>
  <si>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</si>
  <si>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</si>
  <si>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</si>
  <si>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</si>
  <si>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</si>
  <si>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</si>
  <si>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</si>
  <si>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</si>
  <si>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</si>
  <si>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</si>
  <si>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</si>
  <si>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</si>
  <si>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</si>
  <si>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</si>
  <si>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</si>
  <si>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</si>
  <si>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</si>
  <si>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</si>
  <si>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</si>
  <si>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</si>
  <si>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</si>
  <si>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</si>
  <si>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</si>
  <si>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</si>
  <si>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</si>
  <si>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</si>
  <si>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</si>
  <si>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</si>
  <si>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</si>
  <si>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</si>
  <si>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</si>
  <si>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Forecast Cash interest on Cash flow, as a % of opening net debt, and link the cash interest to income statement interest</t>
  </si>
  <si>
    <t>Remove row 67 from this and add row 59</t>
  </si>
  <si>
    <t>Link Capex with - sign</t>
  </si>
  <si>
    <t>add row 52 to this with - sign</t>
  </si>
  <si>
    <t>Forecast only 5% growth here</t>
  </si>
  <si>
    <t>Opening balance + Capex (link with - sign from cash flow below)-D&amp;A from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</si>
</sst>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t="s">
        <v>148</v>
      </c>
    </row>
    <row r="3" spans="1:1" x14ac:dyDescent="0.3">
      <c r="A3" s="1" t="s">
        <v>149</v>
      </c>
    </row>
    <row r="4" spans="1:1" x14ac:dyDescent="0.3">
      <c r="A4" t="s">
        <v>150</v>
      </c>
    </row>
    <row r="5" spans="1:1" x14ac:dyDescent="0.3">
      <c r="A5" s="2" t="s">
        <v>151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152</v>
      </c>
    </row>
    <row r="9" spans="1:1" x14ac:dyDescent="0.3">
      <c r="A9" t="s">
        <v>155</v>
      </c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3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3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5" thickBot="1" x14ac:dyDescent="0.3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5" thickTop="1" x14ac:dyDescent="0.3">
      <c r="A13" s="1" t="s">
        <v>8</v>
      </c>
    </row>
    <row r="14" spans="1:14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3">
      <c r="A16" s="1" t="s">
        <v>9</v>
      </c>
    </row>
    <row r="17" spans="1:1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3">
      <c r="A23" s="1" t="s">
        <v>30</v>
      </c>
    </row>
    <row r="24" spans="1:1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5" thickBot="1" x14ac:dyDescent="0.3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3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3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5" thickBot="1" x14ac:dyDescent="0.3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5" thickTop="1" x14ac:dyDescent="0.3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3">
      <c r="A62" t="s">
        <v>15</v>
      </c>
    </row>
    <row r="63" spans="1:14" x14ac:dyDescent="0.3">
      <c r="A63" s="1" t="s">
        <v>63</v>
      </c>
    </row>
    <row r="64" spans="1:14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3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3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3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3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3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3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3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3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3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3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3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3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3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3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3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5" thickBot="1" x14ac:dyDescent="0.3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5" thickTop="1" x14ac:dyDescent="0.3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3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3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3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3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3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3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3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3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3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3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3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3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3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3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3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3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 x14ac:dyDescent="0.3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5" thickTop="1" x14ac:dyDescent="0.3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3">
      <c r="A148" s="1" t="s">
        <v>117</v>
      </c>
    </row>
    <row r="149" spans="1:9" x14ac:dyDescent="0.3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3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3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3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3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3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3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3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 x14ac:dyDescent="0.3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5" thickTop="1" x14ac:dyDescent="0.3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3">
      <c r="A159" s="1" t="s">
        <v>122</v>
      </c>
    </row>
    <row r="160" spans="1:9" x14ac:dyDescent="0.3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3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3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3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3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3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3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3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5" thickBot="1" x14ac:dyDescent="0.3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5" thickTop="1" x14ac:dyDescent="0.3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3">
      <c r="A170" s="1" t="s">
        <v>124</v>
      </c>
    </row>
    <row r="171" spans="1:9" x14ac:dyDescent="0.3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3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3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3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3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3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3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3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 x14ac:dyDescent="0.3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5" thickTop="1" x14ac:dyDescent="0.3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3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3">
      <c r="A182" s="28" t="s">
        <v>127</v>
      </c>
    </row>
    <row r="183" spans="1:9" x14ac:dyDescent="0.3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3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3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3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3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3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3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3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3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3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3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3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3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3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3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3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3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3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3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3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3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3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3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3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5" thickBot="1" x14ac:dyDescent="0.3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3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3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3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3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3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3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3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3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3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3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3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3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3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3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3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3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3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3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3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3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3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3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3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3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3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3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3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3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3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3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3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3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3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3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3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3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3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3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3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3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3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3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3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3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3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3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3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3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3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3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3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3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3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3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3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3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3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3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3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3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3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3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3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3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3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3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3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3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3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3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3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3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3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3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3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3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3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3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3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3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3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3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3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3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3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3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3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3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3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3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3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3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3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3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3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3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3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3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3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3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3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3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3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3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3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3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3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3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3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3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3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3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3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3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3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3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3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3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3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3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3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3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3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3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3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3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3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3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3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3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3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3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3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3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3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3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3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3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3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3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3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3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3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3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3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3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3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3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3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3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3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3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3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3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3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3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3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3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3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3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3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3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3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3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3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3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3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3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3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3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3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3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3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3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3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3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3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3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3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3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3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3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3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3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3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3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3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3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3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3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3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3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3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3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3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3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3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3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3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3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3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3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3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3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3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3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3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3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3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3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3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3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3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B28" zoomScaleNormal="100" workbookViewId="0">
      <selection activeCell="O32" sqref="O32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0" width="10.77734375" customWidth="1"/>
    <col min="11" max="11" width="8.77734375" customWidth="1"/>
    <col min="12" max="13" width="9.6640625" customWidth="1"/>
    <col min="14" max="14" width="9.77734375" customWidth="1"/>
    <col min="15" max="15" width="26.66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3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3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3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3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3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1709.9881043848966</v>
      </c>
      <c r="N10" s="70">
        <f t="shared" si="1"/>
        <v>2115.6340997366638</v>
      </c>
    </row>
    <row r="11" spans="1:18" x14ac:dyDescent="0.3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7483.0405979643765</v>
      </c>
      <c r="N11" s="5">
        <f t="shared" si="2"/>
        <v>8186.8974935339374</v>
      </c>
    </row>
    <row r="12" spans="1:18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710.88885680661576</v>
      </c>
      <c r="N12" s="3">
        <f t="shared" si="3"/>
        <v>777.75526188572405</v>
      </c>
      <c r="P12" t="s">
        <v>223</v>
      </c>
    </row>
    <row r="13" spans="1:18" x14ac:dyDescent="0.3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5" thickBot="1" x14ac:dyDescent="0.3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6772.1517411577606</v>
      </c>
      <c r="N14" s="7">
        <f t="shared" si="6"/>
        <v>7409.1422316482131</v>
      </c>
    </row>
    <row r="15" spans="1:18" ht="15" thickTop="1" x14ac:dyDescent="0.3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3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3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3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3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3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3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17999.874782998912</v>
      </c>
      <c r="M21" s="3">
        <f t="shared" si="17"/>
        <v>22269.832628806987</v>
      </c>
      <c r="N21" s="3">
        <f t="shared" si="17"/>
        <v>27461.077149342535</v>
      </c>
    </row>
    <row r="22" spans="1:16" x14ac:dyDescent="0.3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3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3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3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3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(I26+J52)-J6*-1</f>
        <v>6687.5215399327253</v>
      </c>
      <c r="K26" s="3">
        <f t="shared" ref="K26:N26" si="22">(J26+K52)-K6*-1</f>
        <v>8769.8094271573009</v>
      </c>
      <c r="L26" s="3">
        <f t="shared" si="22"/>
        <v>11064.9688197211</v>
      </c>
      <c r="M26" s="3">
        <f t="shared" si="22"/>
        <v>13604.449190539632</v>
      </c>
      <c r="N26" s="3">
        <f t="shared" si="22"/>
        <v>16424.838838665233</v>
      </c>
      <c r="O26" t="s">
        <v>238</v>
      </c>
    </row>
    <row r="27" spans="1:16" x14ac:dyDescent="0.3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3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3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5" thickBot="1" x14ac:dyDescent="0.3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42389.150380038089</v>
      </c>
      <c r="K31" s="7">
        <f t="shared" ref="K31:N31" si="28">K21+K22+K23+K25+K26+K27+K28+K29+K30</f>
        <v>48375.867195229213</v>
      </c>
      <c r="L31" s="7">
        <f t="shared" si="28"/>
        <v>55364.287015520014</v>
      </c>
      <c r="M31" s="7">
        <f t="shared" si="28"/>
        <v>63550.427355010615</v>
      </c>
      <c r="N31" s="7">
        <f t="shared" si="28"/>
        <v>73167.023015270082</v>
      </c>
      <c r="P31" t="s">
        <v>226</v>
      </c>
    </row>
    <row r="32" spans="1:16" ht="15" thickTop="1" x14ac:dyDescent="0.3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3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3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3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3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3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24177.222300172638</v>
      </c>
      <c r="K39" s="3">
        <f t="shared" ref="K39:N39" si="36">K40+K41+K42</f>
        <v>27283.993931037323</v>
      </c>
      <c r="L39" s="3">
        <f t="shared" si="36"/>
        <v>30630.319368468281</v>
      </c>
      <c r="M39" s="3">
        <f t="shared" si="36"/>
        <v>34682.060670217557</v>
      </c>
      <c r="N39" s="3">
        <f t="shared" si="36"/>
        <v>39589.009006516091</v>
      </c>
    </row>
    <row r="40" spans="1:16" x14ac:dyDescent="0.3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3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J67+J14+J61</f>
        <v>12372.222300172638</v>
      </c>
      <c r="K41" s="3">
        <f t="shared" ref="K41:N41" si="38">K67+K14+K61</f>
        <v>15478.993931037323</v>
      </c>
      <c r="L41" s="3">
        <f t="shared" si="38"/>
        <v>18825.319368468281</v>
      </c>
      <c r="M41" s="3">
        <f t="shared" si="38"/>
        <v>22877.060670217561</v>
      </c>
      <c r="N41" s="3">
        <f t="shared" si="38"/>
        <v>27784.009006516088</v>
      </c>
      <c r="O41" t="s">
        <v>234</v>
      </c>
      <c r="P41" t="s">
        <v>231</v>
      </c>
    </row>
    <row r="42" spans="1:16" x14ac:dyDescent="0.3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5" thickBot="1" x14ac:dyDescent="0.3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45859.222300172638</v>
      </c>
      <c r="K43" s="7">
        <f t="shared" si="39"/>
        <v>48965.993931037323</v>
      </c>
      <c r="L43" s="7">
        <f t="shared" si="39"/>
        <v>52312.319368468277</v>
      </c>
      <c r="M43" s="7">
        <f t="shared" si="39"/>
        <v>56364.060670217557</v>
      </c>
      <c r="N43" s="7">
        <f t="shared" si="39"/>
        <v>61271.009006516091</v>
      </c>
    </row>
    <row r="44" spans="1:16" s="1" customFormat="1" ht="15" thickTop="1" x14ac:dyDescent="0.3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3470.0719201345491</v>
      </c>
      <c r="K44" s="57">
        <f t="shared" ref="K44:N44" si="40">+K43-K31</f>
        <v>590.12673580810952</v>
      </c>
      <c r="L44" s="57">
        <f t="shared" si="40"/>
        <v>-3051.967647051737</v>
      </c>
      <c r="M44" s="57">
        <f t="shared" si="40"/>
        <v>-7186.3666847930581</v>
      </c>
      <c r="N44" s="57">
        <f t="shared" si="40"/>
        <v>-11896.014008753991</v>
      </c>
    </row>
    <row r="45" spans="1:16" x14ac:dyDescent="0.3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3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3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710.88885680661576</v>
      </c>
      <c r="N48" s="51">
        <f t="shared" si="41"/>
        <v>777.75526188572405</v>
      </c>
    </row>
    <row r="49" spans="1:16" x14ac:dyDescent="0.3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3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1709.9881043848966</v>
      </c>
      <c r="N50" s="3">
        <f t="shared" si="48"/>
        <v>2115.6340997366638</v>
      </c>
      <c r="P50" t="s">
        <v>233</v>
      </c>
    </row>
    <row r="51" spans="1:16" x14ac:dyDescent="0.3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si="49"/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</f>
        <v>877.06778701753126</v>
      </c>
      <c r="K52" s="3">
        <f>'Segmental forecast'!K14</f>
        <v>967.06093458273665</v>
      </c>
      <c r="L52" s="3">
        <f>'Segmental forecast'!L14</f>
        <v>1070.2781009751459</v>
      </c>
      <c r="M52" s="3">
        <f>'Segmental forecast'!M14</f>
        <v>1188.8255319086113</v>
      </c>
      <c r="N52" s="3">
        <f>'Segmental forecast'!N14</f>
        <v>1325.191723307873</v>
      </c>
      <c r="O52" t="s">
        <v>235</v>
      </c>
      <c r="P52" t="s">
        <v>225</v>
      </c>
    </row>
    <row r="53" spans="1:16" x14ac:dyDescent="0.3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5896.6271200094097</v>
      </c>
      <c r="K53" s="9">
        <f t="shared" si="50"/>
        <v>6004.0888527401876</v>
      </c>
      <c r="L53" s="9">
        <f t="shared" si="50"/>
        <v>6579.1306019158228</v>
      </c>
      <c r="M53" s="9">
        <f t="shared" si="50"/>
        <v>7267.2670296799661</v>
      </c>
      <c r="N53" s="9">
        <f t="shared" si="50"/>
        <v>8089.8210412964163</v>
      </c>
    </row>
    <row r="54" spans="1:16" x14ac:dyDescent="0.3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3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 t="shared" ref="J55" si="52">J49+J51+J47+J54</f>
        <v>6773.6949070269411</v>
      </c>
      <c r="K55" s="26">
        <f t="shared" ref="K55" si="53">K49+K51+K47+K54</f>
        <v>6971.1497873229246</v>
      </c>
      <c r="L55" s="26">
        <f t="shared" ref="L55" si="54">L49+L51+L47+L54</f>
        <v>7649.408702890968</v>
      </c>
      <c r="M55" s="26">
        <f t="shared" ref="M55" si="55">M49+M51+M47+M54</f>
        <v>8456.0925615885772</v>
      </c>
      <c r="N55" s="26">
        <f t="shared" ref="N55" si="56">N49+N51+N47+N54</f>
        <v>9415.0127646042893</v>
      </c>
    </row>
    <row r="56" spans="1:16" x14ac:dyDescent="0.3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3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3">
      <c r="A58" s="27" t="s">
        <v>194</v>
      </c>
      <c r="B58" s="26">
        <f>B57+B56+B52</f>
        <v>-175</v>
      </c>
      <c r="C58" s="26">
        <f t="shared" ref="C58:I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ref="J58" si="58">J57+J56+J52</f>
        <v>877.06778701753126</v>
      </c>
      <c r="K58" s="26">
        <f t="shared" ref="K58" si="59">K57+K56+K52</f>
        <v>967.06093458273665</v>
      </c>
      <c r="L58" s="26">
        <f t="shared" ref="L58" si="60">L57+L56+L52</f>
        <v>1070.2781009751459</v>
      </c>
      <c r="M58" s="26">
        <f t="shared" ref="M58" si="61">M57+M56+M52</f>
        <v>1188.8255319086113</v>
      </c>
      <c r="N58" s="26">
        <f t="shared" ref="N58" si="62">N57+N56+N52</f>
        <v>1325.191723307873</v>
      </c>
      <c r="O58" t="s">
        <v>236</v>
      </c>
    </row>
    <row r="59" spans="1:16" x14ac:dyDescent="0.3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I59*J60</f>
        <v>-3006.15</v>
      </c>
      <c r="K59" s="3">
        <f t="shared" ref="K59:N59" si="63">J59*K60</f>
        <v>-3156.4575000000004</v>
      </c>
      <c r="L59" s="3">
        <f t="shared" si="63"/>
        <v>-3314.2803750000007</v>
      </c>
      <c r="M59" s="3">
        <f t="shared" si="63"/>
        <v>-3479.9943937500011</v>
      </c>
      <c r="N59" s="3">
        <f t="shared" si="63"/>
        <v>-3653.9941134375013</v>
      </c>
    </row>
    <row r="60" spans="1:16" x14ac:dyDescent="0.3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4">+IFERROR(D59/C59-1,"nm")*-1</f>
        <v>-1.0984987184181616E-3</v>
      </c>
      <c r="E60" s="53">
        <f t="shared" si="64"/>
        <v>-0.28785662033650339</v>
      </c>
      <c r="F60" s="53">
        <f t="shared" si="64"/>
        <v>-1.8460664583924924E-2</v>
      </c>
      <c r="G60" s="53">
        <f t="shared" si="64"/>
        <v>0.39152258784160621</v>
      </c>
      <c r="H60" s="53">
        <f t="shared" si="64"/>
        <v>1.2584784601283228</v>
      </c>
      <c r="I60" s="53">
        <f t="shared" si="64"/>
        <v>6.0762411347517729</v>
      </c>
      <c r="J60" s="53">
        <v>1.05</v>
      </c>
      <c r="K60" s="53">
        <v>1.05</v>
      </c>
      <c r="L60" s="53">
        <v>1.05</v>
      </c>
      <c r="M60" s="53">
        <v>1.05</v>
      </c>
      <c r="N60" s="53">
        <v>1.05</v>
      </c>
      <c r="O60" t="s">
        <v>237</v>
      </c>
    </row>
    <row r="61" spans="1:16" x14ac:dyDescent="0.3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3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3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3">
      <c r="A64" s="27" t="s">
        <v>199</v>
      </c>
      <c r="B64" s="26">
        <f>B59+B61+B62+B63</f>
        <v>-2790</v>
      </c>
      <c r="C64" s="26">
        <f t="shared" ref="C64:I64" si="65">C59+C61+C62+C63</f>
        <v>-2671</v>
      </c>
      <c r="D64" s="26">
        <f t="shared" si="65"/>
        <v>-1942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-4700</v>
      </c>
      <c r="J64" s="26">
        <f t="shared" ref="J64" si="66">J59+J61+J62+J63</f>
        <v>-4901.1158539391126</v>
      </c>
      <c r="K64" s="26">
        <f t="shared" ref="K64" si="67">K59+K61+K62+K63</f>
        <v>-5051.4233539391125</v>
      </c>
      <c r="L64" s="26">
        <f t="shared" ref="L64" si="68">L59+L61+L62+L63</f>
        <v>-5209.2462289391133</v>
      </c>
      <c r="M64" s="26">
        <f t="shared" ref="M64" si="69">M59+M61+M62+M63</f>
        <v>-5374.9602476891132</v>
      </c>
      <c r="N64" s="26">
        <f t="shared" ref="N64" si="70">N59+N61+N62+N63</f>
        <v>-5548.9599673766133</v>
      </c>
    </row>
    <row r="65" spans="1:16" x14ac:dyDescent="0.3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</row>
    <row r="66" spans="1:16" x14ac:dyDescent="0.3">
      <c r="A66" s="27" t="s">
        <v>201</v>
      </c>
      <c r="B66" s="26">
        <f>B55+B58+B64+B65</f>
        <v>1632</v>
      </c>
      <c r="C66" s="26">
        <f t="shared" ref="C66:I66" si="71">C55+C58+C64+C65</f>
        <v>-714</v>
      </c>
      <c r="D66" s="26">
        <f t="shared" si="71"/>
        <v>670</v>
      </c>
      <c r="E66" s="26">
        <f t="shared" si="71"/>
        <v>441</v>
      </c>
      <c r="F66" s="26">
        <f t="shared" si="71"/>
        <v>217</v>
      </c>
      <c r="G66" s="26">
        <f t="shared" si="71"/>
        <v>3882</v>
      </c>
      <c r="H66" s="26">
        <f t="shared" si="71"/>
        <v>1541</v>
      </c>
      <c r="I66" s="26">
        <f t="shared" si="71"/>
        <v>-1036</v>
      </c>
      <c r="J66" s="26">
        <f t="shared" ref="J66" si="72">J55+J58+J64+J65</f>
        <v>2749.6468401053598</v>
      </c>
      <c r="K66" s="26">
        <f t="shared" ref="K66" si="73">K55+K58+K64+K65</f>
        <v>2886.787367966549</v>
      </c>
      <c r="L66" s="26">
        <f t="shared" ref="L66" si="74">L55+L58+L64+L65</f>
        <v>3510.4405749270009</v>
      </c>
      <c r="M66" s="26">
        <f t="shared" ref="M66" si="75">M55+M58+M64+M65</f>
        <v>4269.957845808075</v>
      </c>
      <c r="N66" s="26">
        <f t="shared" ref="N66" si="76">N55+N58+N64+N65</f>
        <v>5191.2445205355489</v>
      </c>
    </row>
    <row r="67" spans="1:16" x14ac:dyDescent="0.3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8853</v>
      </c>
      <c r="K67" s="3">
        <f t="shared" si="77"/>
        <v>11602.646840105361</v>
      </c>
      <c r="L67" s="3">
        <f t="shared" si="77"/>
        <v>14489.434208071911</v>
      </c>
      <c r="M67" s="3">
        <f t="shared" si="77"/>
        <v>17999.874782998912</v>
      </c>
      <c r="N67" s="3">
        <f t="shared" si="77"/>
        <v>22269.832628806987</v>
      </c>
      <c r="P67" s="69" t="s">
        <v>229</v>
      </c>
    </row>
    <row r="68" spans="1:16" ht="15" thickBot="1" x14ac:dyDescent="0.3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8853</v>
      </c>
      <c r="J68" s="7">
        <f>J66+J67</f>
        <v>11602.646840105361</v>
      </c>
      <c r="K68" s="7">
        <f t="shared" si="78"/>
        <v>14489.434208071911</v>
      </c>
      <c r="L68" s="7">
        <f t="shared" si="78"/>
        <v>17999.874782998912</v>
      </c>
      <c r="M68" s="7">
        <f t="shared" si="78"/>
        <v>22269.832628806987</v>
      </c>
      <c r="N68" s="7">
        <f t="shared" si="78"/>
        <v>27461.077149342535</v>
      </c>
      <c r="P68" t="s">
        <v>230</v>
      </c>
    </row>
    <row r="69" spans="1:16" ht="15" thickTop="1" x14ac:dyDescent="0.3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3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2024-01-15T17:24:58Z</dcterms:modified>
</cp:coreProperties>
</file>