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475DFB1-D5DC-4294-BF36-ABA69676C6C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0" i="3" l="1"/>
  <c r="J203" i="3"/>
  <c r="K203" i="3"/>
  <c r="L203" i="3"/>
  <c r="M203" i="3"/>
  <c r="N203" i="3"/>
  <c r="K200" i="3"/>
  <c r="L200" i="3"/>
  <c r="M200" i="3"/>
  <c r="N200" i="3"/>
  <c r="B23" i="5"/>
  <c r="I12" i="5"/>
  <c r="H12" i="5"/>
  <c r="J18" i="5"/>
  <c r="I17" i="5"/>
  <c r="K15" i="5"/>
  <c r="L15" i="5"/>
  <c r="J15" i="5"/>
  <c r="J17" i="5"/>
  <c r="K17" i="5"/>
  <c r="G15" i="5"/>
  <c r="L17" i="5" l="1"/>
  <c r="L18" i="5" s="1"/>
  <c r="M15" i="5"/>
  <c r="K18" i="5"/>
  <c r="M17" i="5" l="1"/>
  <c r="M18" i="5" s="1"/>
  <c r="N15" i="5"/>
  <c r="N17" i="5" l="1"/>
  <c r="N18" i="5" s="1"/>
  <c r="K112" i="3" l="1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199" i="3" l="1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69" i="3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B25" i="3"/>
  <c r="C1" i="9"/>
  <c r="D1" i="9" s="1"/>
  <c r="E1" i="9" s="1"/>
  <c r="F1" i="9" s="1"/>
  <c r="J199" i="3" l="1"/>
  <c r="K180" i="3"/>
  <c r="L180" i="3" s="1"/>
  <c r="M180" i="3" s="1"/>
  <c r="N180" i="3" s="1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J201" i="3" l="1"/>
  <c r="K199" i="3"/>
  <c r="I51" i="5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H207" i="3" s="1"/>
  <c r="I204" i="3"/>
  <c r="B204" i="3"/>
  <c r="C199" i="3"/>
  <c r="D199" i="3"/>
  <c r="E199" i="3"/>
  <c r="F199" i="3"/>
  <c r="G199" i="3"/>
  <c r="H199" i="3"/>
  <c r="I200" i="3" s="1"/>
  <c r="B199" i="3"/>
  <c r="A198" i="3"/>
  <c r="I185" i="3"/>
  <c r="C195" i="3"/>
  <c r="D195" i="3"/>
  <c r="E195" i="3"/>
  <c r="F195" i="3"/>
  <c r="G195" i="3"/>
  <c r="G197" i="3" s="1"/>
  <c r="H195" i="3"/>
  <c r="I195" i="3"/>
  <c r="B195" i="3"/>
  <c r="C192" i="3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G187" i="3" s="1"/>
  <c r="H185" i="3"/>
  <c r="B185" i="3"/>
  <c r="C180" i="3"/>
  <c r="D180" i="3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D97" i="3" s="1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H85" i="3"/>
  <c r="I85" i="3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I66" i="3" s="1"/>
  <c r="E79" i="3"/>
  <c r="F79" i="3"/>
  <c r="G79" i="3"/>
  <c r="H79" i="3"/>
  <c r="I79" i="3"/>
  <c r="I72" i="3" s="1"/>
  <c r="E76" i="3"/>
  <c r="F76" i="3"/>
  <c r="G76" i="3"/>
  <c r="H76" i="3"/>
  <c r="I76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D54" i="3"/>
  <c r="E54" i="3"/>
  <c r="E52" i="3" s="1"/>
  <c r="F54" i="3"/>
  <c r="G54" i="3"/>
  <c r="H54" i="3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J23" i="3" s="1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I167" i="4"/>
  <c r="I211" i="3" s="1"/>
  <c r="I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63" i="3" l="1"/>
  <c r="D181" i="3"/>
  <c r="C194" i="3"/>
  <c r="E145" i="3"/>
  <c r="D163" i="3"/>
  <c r="E59" i="3"/>
  <c r="E61" i="3" s="1"/>
  <c r="H52" i="3"/>
  <c r="G52" i="3"/>
  <c r="H53" i="3" s="1"/>
  <c r="C24" i="3"/>
  <c r="I83" i="3"/>
  <c r="G114" i="3"/>
  <c r="C187" i="3"/>
  <c r="C197" i="3"/>
  <c r="H213" i="3"/>
  <c r="D52" i="3"/>
  <c r="E53" i="3" s="1"/>
  <c r="G83" i="3"/>
  <c r="F128" i="3"/>
  <c r="K201" i="3"/>
  <c r="L199" i="3"/>
  <c r="M199" i="3" s="1"/>
  <c r="N199" i="3" s="1"/>
  <c r="J213" i="3"/>
  <c r="K213" i="3" s="1"/>
  <c r="L213" i="3" s="1"/>
  <c r="M213" i="3" s="1"/>
  <c r="N213" i="3" s="1"/>
  <c r="C52" i="3"/>
  <c r="E216" i="3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I212" i="3"/>
  <c r="B215" i="3"/>
  <c r="F215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C21" i="3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C80" i="3" l="1"/>
  <c r="B80" i="3"/>
  <c r="I67" i="3"/>
  <c r="G81" i="3"/>
  <c r="I68" i="3"/>
  <c r="G53" i="3"/>
  <c r="G75" i="3"/>
  <c r="G14" i="3"/>
  <c r="C71" i="3"/>
  <c r="G3" i="3"/>
  <c r="G3" i="5" s="1"/>
  <c r="G24" i="5" s="1"/>
  <c r="J202" i="3"/>
  <c r="J215" i="3"/>
  <c r="I52" i="5"/>
  <c r="I58" i="5" s="1"/>
  <c r="K151" i="3"/>
  <c r="L151" i="3" s="1"/>
  <c r="L86" i="3"/>
  <c r="D80" i="3"/>
  <c r="C81" i="3"/>
  <c r="D72" i="3"/>
  <c r="K159" i="3"/>
  <c r="L159" i="3" s="1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B5" i="5" s="1"/>
  <c r="B7" i="5" s="1"/>
  <c r="B11" i="5" s="1"/>
  <c r="B13" i="5" s="1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4" i="3"/>
  <c r="B4" i="5" s="1"/>
  <c r="B3" i="5"/>
  <c r="B24" i="5" s="1"/>
  <c r="D67" i="3"/>
  <c r="I64" i="4"/>
  <c r="I76" i="4" s="1"/>
  <c r="I98" i="4" s="1"/>
  <c r="I20" i="4"/>
  <c r="M216" i="3"/>
  <c r="L21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B11" i="3" l="1"/>
  <c r="B46" i="5" s="1"/>
  <c r="B49" i="5" s="1"/>
  <c r="B54" i="5" s="1"/>
  <c r="K108" i="3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N216" i="3"/>
  <c r="N215" i="3" s="1"/>
  <c r="M215" i="3"/>
  <c r="K97" i="3"/>
  <c r="K98" i="3" s="1"/>
  <c r="K84" i="3"/>
  <c r="L80" i="3"/>
  <c r="L192" i="3"/>
  <c r="L193" i="3" s="1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J172" i="3" l="1"/>
  <c r="M83" i="3"/>
  <c r="M84" i="3" s="1"/>
  <c r="B66" i="5"/>
  <c r="B68" i="5" s="1"/>
  <c r="M182" i="3"/>
  <c r="B19" i="5"/>
  <c r="B16" i="5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L79" i="3"/>
  <c r="L53" i="3"/>
  <c r="L76" i="3"/>
  <c r="L77" i="3" s="1"/>
  <c r="N62" i="3"/>
  <c r="N52" i="3" s="1"/>
  <c r="M52" i="3"/>
  <c r="M97" i="3" l="1"/>
  <c r="M98" i="3" s="1"/>
  <c r="M107" i="3"/>
  <c r="M108" i="3" s="1"/>
  <c r="C67" i="5"/>
  <c r="B69" i="5"/>
  <c r="N192" i="3"/>
  <c r="N193" i="3" s="1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N98" i="3"/>
  <c r="M79" i="3"/>
  <c r="M53" i="3"/>
  <c r="M76" i="3"/>
  <c r="M77" i="3" s="1"/>
  <c r="N76" i="3"/>
  <c r="N79" i="3"/>
  <c r="N53" i="3"/>
  <c r="N108" i="3" l="1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38" i="3" s="1"/>
  <c r="J22" i="3"/>
  <c r="J35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I5" i="3" l="1"/>
  <c r="I37" i="3"/>
  <c r="J42" i="3"/>
  <c r="J44" i="3" s="1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3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3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H46" i="5" l="1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I8" i="5" s="1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F19" i="5"/>
  <c r="F16" i="5"/>
  <c r="E16" i="5"/>
  <c r="E19" i="5"/>
  <c r="C16" i="5"/>
  <c r="C19" i="5"/>
  <c r="I19" i="5"/>
  <c r="G19" i="5"/>
  <c r="G16" i="5"/>
  <c r="H19" i="5"/>
  <c r="H16" i="5"/>
  <c r="E66" i="5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K38" i="3"/>
  <c r="J46" i="3"/>
  <c r="C69" i="5"/>
  <c r="D67" i="5"/>
  <c r="D68" i="5" s="1"/>
  <c r="M133" i="3"/>
  <c r="M168" i="3"/>
  <c r="N21" i="3"/>
  <c r="K45" i="3"/>
  <c r="L49" i="3"/>
  <c r="M50" i="3"/>
  <c r="K35" i="3"/>
  <c r="M22" i="3"/>
  <c r="K36" i="3" l="1"/>
  <c r="K46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L46" i="3"/>
  <c r="F67" i="5"/>
  <c r="F68" i="5" s="1"/>
  <c r="E69" i="5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M46" i="3"/>
  <c r="L44" i="3"/>
  <c r="L43" i="3"/>
  <c r="M42" i="3"/>
  <c r="N45" i="3"/>
  <c r="N36" i="3"/>
  <c r="N46" i="3" l="1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J185" i="3" l="1"/>
  <c r="M185" i="3"/>
  <c r="L185" i="3"/>
  <c r="K185" i="3"/>
  <c r="N185" i="3"/>
  <c r="K186" i="3" l="1"/>
  <c r="K187" i="3"/>
  <c r="K189" i="3"/>
  <c r="J186" i="3"/>
  <c r="J187" i="3"/>
  <c r="J189" i="3"/>
  <c r="J191" i="3" s="1"/>
  <c r="N186" i="3"/>
  <c r="N187" i="3"/>
  <c r="N189" i="3"/>
  <c r="L186" i="3"/>
  <c r="L187" i="3"/>
  <c r="L189" i="3"/>
  <c r="M186" i="3"/>
  <c r="M187" i="3"/>
  <c r="M189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K67" i="3"/>
  <c r="N67" i="3"/>
  <c r="L67" i="3"/>
  <c r="M69" i="3" l="1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11" i="3"/>
  <c r="K110" i="3" l="1"/>
  <c r="J100" i="3"/>
  <c r="L110" i="3"/>
  <c r="K100" i="3" l="1"/>
  <c r="K101" i="3" s="1"/>
  <c r="L111" i="3"/>
  <c r="J104" i="3"/>
  <c r="J102" i="3"/>
  <c r="J101" i="3"/>
  <c r="L100" i="3"/>
  <c r="M111" i="3" l="1"/>
  <c r="M110" i="3"/>
  <c r="K104" i="3"/>
  <c r="K106" i="3" s="1"/>
  <c r="K102" i="3"/>
  <c r="J105" i="3"/>
  <c r="J106" i="3"/>
  <c r="L101" i="3"/>
  <c r="L102" i="3"/>
  <c r="L104" i="3"/>
  <c r="K105" i="3" l="1"/>
  <c r="M100" i="3"/>
  <c r="N111" i="3"/>
  <c r="N110" i="3"/>
  <c r="L106" i="3"/>
  <c r="L105" i="3"/>
  <c r="N100" i="3" l="1"/>
  <c r="M104" i="3"/>
  <c r="M101" i="3"/>
  <c r="M102" i="3"/>
  <c r="M105" i="3" l="1"/>
  <c r="M106" i="3"/>
  <c r="N101" i="3"/>
  <c r="N102" i="3"/>
  <c r="N104" i="3"/>
  <c r="N105" i="3" l="1"/>
  <c r="N106" i="3"/>
  <c r="J3" i="3" l="1"/>
  <c r="J214" i="3"/>
  <c r="J211" i="3"/>
  <c r="J212" i="3" l="1"/>
  <c r="J14" i="3"/>
  <c r="J204" i="3"/>
  <c r="J17" i="3"/>
  <c r="K214" i="3"/>
  <c r="K3" i="3"/>
  <c r="K211" i="3"/>
  <c r="J4" i="3"/>
  <c r="J4" i="5" s="1"/>
  <c r="J3" i="5"/>
  <c r="K204" i="3" l="1"/>
  <c r="K17" i="3"/>
  <c r="K212" i="3"/>
  <c r="K14" i="3"/>
  <c r="J15" i="3"/>
  <c r="J16" i="3"/>
  <c r="J18" i="3"/>
  <c r="J19" i="3"/>
  <c r="L3" i="3"/>
  <c r="L214" i="3"/>
  <c r="L211" i="3"/>
  <c r="J8" i="3"/>
  <c r="J206" i="3"/>
  <c r="J205" i="3"/>
  <c r="K3" i="5"/>
  <c r="K4" i="3"/>
  <c r="K4" i="5" s="1"/>
  <c r="M211" i="3" l="1"/>
  <c r="M214" i="3"/>
  <c r="M3" i="3"/>
  <c r="L3" i="5"/>
  <c r="L4" i="3"/>
  <c r="L4" i="5" s="1"/>
  <c r="K16" i="3"/>
  <c r="K15" i="3"/>
  <c r="J47" i="5"/>
  <c r="J10" i="3"/>
  <c r="J6" i="5"/>
  <c r="J9" i="3"/>
  <c r="L212" i="3"/>
  <c r="L14" i="3"/>
  <c r="K19" i="3"/>
  <c r="K18" i="3"/>
  <c r="L204" i="3"/>
  <c r="L17" i="3"/>
  <c r="K206" i="3"/>
  <c r="K8" i="3"/>
  <c r="K205" i="3"/>
  <c r="L15" i="3" l="1"/>
  <c r="L16" i="3"/>
  <c r="L19" i="3"/>
  <c r="L18" i="3"/>
  <c r="M3" i="5"/>
  <c r="M4" i="3"/>
  <c r="M4" i="5" s="1"/>
  <c r="L205" i="3"/>
  <c r="L8" i="3"/>
  <c r="L206" i="3"/>
  <c r="N214" i="3"/>
  <c r="N3" i="3"/>
  <c r="N211" i="3"/>
  <c r="K9" i="3"/>
  <c r="K10" i="3"/>
  <c r="K47" i="5"/>
  <c r="K6" i="5"/>
  <c r="M17" i="3"/>
  <c r="M204" i="3"/>
  <c r="M212" i="3"/>
  <c r="M14" i="3"/>
  <c r="L9" i="3" l="1"/>
  <c r="L47" i="5"/>
  <c r="L10" i="3"/>
  <c r="L6" i="5"/>
  <c r="N17" i="3"/>
  <c r="N204" i="3"/>
  <c r="N212" i="3"/>
  <c r="N14" i="3"/>
  <c r="M205" i="3"/>
  <c r="M206" i="3"/>
  <c r="M8" i="3"/>
  <c r="M16" i="3"/>
  <c r="M15" i="3"/>
  <c r="M18" i="3"/>
  <c r="M19" i="3"/>
  <c r="N4" i="3"/>
  <c r="N4" i="5" s="1"/>
  <c r="N3" i="5"/>
  <c r="N16" i="3" l="1"/>
  <c r="N15" i="3"/>
  <c r="N18" i="3"/>
  <c r="N19" i="3"/>
  <c r="M47" i="5"/>
  <c r="M10" i="3"/>
  <c r="M9" i="3"/>
  <c r="M6" i="5"/>
  <c r="N206" i="3"/>
  <c r="N205" i="3"/>
  <c r="N8" i="3"/>
  <c r="N9" i="3" l="1"/>
  <c r="N10" i="3"/>
  <c r="N6" i="5"/>
  <c r="N47" i="5"/>
  <c r="N201" i="3"/>
  <c r="N208" i="3" s="1"/>
  <c r="N210" i="3" s="1"/>
  <c r="M201" i="3"/>
  <c r="K202" i="3"/>
  <c r="J5" i="3"/>
  <c r="J5" i="5" s="1"/>
  <c r="J7" i="5" s="1"/>
  <c r="L201" i="3"/>
  <c r="L5" i="3"/>
  <c r="L11" i="3" s="1"/>
  <c r="K5" i="3" l="1"/>
  <c r="K5" i="5" s="1"/>
  <c r="K7" i="5" s="1"/>
  <c r="M208" i="3"/>
  <c r="M210" i="3" s="1"/>
  <c r="M202" i="3"/>
  <c r="L208" i="3"/>
  <c r="L202" i="3"/>
  <c r="N5" i="3"/>
  <c r="N5" i="5" s="1"/>
  <c r="N7" i="5" s="1"/>
  <c r="N202" i="3"/>
  <c r="K208" i="3"/>
  <c r="K210" i="3" s="1"/>
  <c r="J11" i="3"/>
  <c r="J13" i="3" s="1"/>
  <c r="J9" i="5" s="1"/>
  <c r="J7" i="3"/>
  <c r="J6" i="3"/>
  <c r="L46" i="5"/>
  <c r="L13" i="3"/>
  <c r="L9" i="5" s="1"/>
  <c r="L5" i="5"/>
  <c r="L7" i="5" s="1"/>
  <c r="K7" i="3"/>
  <c r="L7" i="3"/>
  <c r="J208" i="3"/>
  <c r="M5" i="3"/>
  <c r="N7" i="3" l="1"/>
  <c r="L6" i="3"/>
  <c r="K6" i="3"/>
  <c r="K11" i="3"/>
  <c r="L12" i="3" s="1"/>
  <c r="L8" i="5" s="1"/>
  <c r="N11" i="3"/>
  <c r="N13" i="3" s="1"/>
  <c r="N9" i="5" s="1"/>
  <c r="M209" i="3"/>
  <c r="N209" i="3"/>
  <c r="L210" i="3"/>
  <c r="L209" i="3"/>
  <c r="J46" i="5"/>
  <c r="J12" i="3"/>
  <c r="J8" i="5" s="1"/>
  <c r="J10" i="5" s="1"/>
  <c r="J11" i="5" s="1"/>
  <c r="J12" i="5" s="1"/>
  <c r="M11" i="3"/>
  <c r="M6" i="3"/>
  <c r="N6" i="3"/>
  <c r="M7" i="3"/>
  <c r="M5" i="5"/>
  <c r="M7" i="5" s="1"/>
  <c r="J209" i="3"/>
  <c r="K209" i="3"/>
  <c r="J210" i="3"/>
  <c r="K13" i="3" l="1"/>
  <c r="K9" i="5" s="1"/>
  <c r="K46" i="5"/>
  <c r="K12" i="3"/>
  <c r="K8" i="5" s="1"/>
  <c r="K10" i="5" s="1"/>
  <c r="L10" i="5" s="1"/>
  <c r="N46" i="5"/>
  <c r="J13" i="5"/>
  <c r="J14" i="5"/>
  <c r="J16" i="5" s="1"/>
  <c r="M12" i="3"/>
  <c r="M8" i="5" s="1"/>
  <c r="M13" i="3"/>
  <c r="M9" i="5" s="1"/>
  <c r="M46" i="5"/>
  <c r="N12" i="3"/>
  <c r="N8" i="5" s="1"/>
  <c r="K11" i="5" l="1"/>
  <c r="K12" i="5" s="1"/>
  <c r="K13" i="5" s="1"/>
  <c r="J19" i="5"/>
  <c r="M10" i="5"/>
  <c r="L11" i="5"/>
  <c r="K14" i="5" l="1"/>
  <c r="K16" i="5" s="1"/>
  <c r="L12" i="5"/>
  <c r="L13" i="5" s="1"/>
  <c r="N10" i="5"/>
  <c r="N11" i="5" s="1"/>
  <c r="M11" i="5"/>
  <c r="K19" i="5" l="1"/>
  <c r="L14" i="5"/>
  <c r="M12" i="5"/>
  <c r="M13" i="5" s="1"/>
  <c r="N12" i="5" s="1"/>
  <c r="N13" i="5" s="1"/>
  <c r="M14" i="5" l="1"/>
  <c r="M16" i="5" s="1"/>
  <c r="N14" i="5"/>
  <c r="L19" i="5"/>
  <c r="L16" i="5"/>
  <c r="M19" i="5" l="1"/>
  <c r="N16" i="5"/>
  <c r="N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<sst xmlns="http://schemas.openxmlformats.org/spreadsheetml/2006/main" count="587" uniqueCount="239">
  <si>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</si>
  <si>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</si>
  <si>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</si>
  <si>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</si>
  <si>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</si>
  <si>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</si>
  <si>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</si>
  <si>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</si>
  <si>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</si>
  <si>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</si>
  <si>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</si>
  <si>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</si>
  <si>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</si>
  <si>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</si>
  <si>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</si>
  <si>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</si>
  <si>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</si>
  <si>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</si>
  <si>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</si>
  <si>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</si>
  <si>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</si>
  <si>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</si>
  <si>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</si>
  <si>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</si>
  <si>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</si>
  <si>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</si>
  <si>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</si>
  <si>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</si>
  <si>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</si>
  <si>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</si>
  <si>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</si>
  <si>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</si>
  <si>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</si>
  <si>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</si>
  <si>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</si>
  <si>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</si>
  <si>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</si>
  <si>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</si>
  <si>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</si>
  <si>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</si>
  <si>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</si>
  <si>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</si>
  <si>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</si>
  <si>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</si>
  <si>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</si>
  <si>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</si>
  <si>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</si>
  <si>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</si>
  <si>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</si>
  <si>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</si>
  <si>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</si>
  <si>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</si>
  <si>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</si>
  <si>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</si>
  <si>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</si>
  <si>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</si>
  <si>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</si>
  <si>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</si>
  <si>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</si>
  <si>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</si>
  <si>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</si>
  <si>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</si>
  <si>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</si>
  <si>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</si>
  <si>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</si>
  <si>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</si>
  <si>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</si>
  <si>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</si>
  <si>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</si>
  <si>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</si>
  <si>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</si>
  <si>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</si>
  <si>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</si>
  <si>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</si>
  <si>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</si>
  <si>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</si>
  <si>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</si>
  <si>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</si>
  <si>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</si>
  <si>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</si>
  <si>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</si>
  <si>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</si>
  <si>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</si>
  <si>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</si>
  <si>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</si>
  <si>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</si>
  <si>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</si>
  <si>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</si>
  <si>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</si>
  <si>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</si>
  <si>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</si>
  <si>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</si>
  <si>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</si>
  <si>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</si>
  <si>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</si>
  <si>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</si>
  <si>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</si>
  <si>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</si>
  <si>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</si>
  <si>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</si>
  <si>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</si>
  <si>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</si>
  <si>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</si>
  <si>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</si>
  <si>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</si>
  <si>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</si>
  <si>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</si>
  <si>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</si>
  <si>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</si>
  <si>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</si>
  <si>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</si>
  <si>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</si>
  <si>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</si>
  <si>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</si>
  <si>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</si>
  <si>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</si>
  <si>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</si>
  <si>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</si>
  <si>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</si>
  <si>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</si>
  <si>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</si>
  <si>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</si>
  <si>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</si>
  <si>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</si>
  <si>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</si>
  <si>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</si>
  <si>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</si>
  <si>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</si>
  <si>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</si>
  <si>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</si>
  <si>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</si>
  <si>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</si>
  <si>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</si>
  <si>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</si>
  <si>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</si>
  <si>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</si>
  <si>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</si>
  <si>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</si>
  <si>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</si>
  <si>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</si>
  <si>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</si>
  <si>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</si>
  <si>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</si>
  <si>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</si>
  <si>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</si>
  <si>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</si>
  <si>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</si>
  <si>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</si>
  <si>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</si>
  <si>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</si>
  <si>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</si>
  <si>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</si>
  <si>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</si>
  <si>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</si>
  <si>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</si>
  <si>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</si>
  <si>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</si>
  <si>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</si>
  <si>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</si>
  <si>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</si>
  <si>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</si>
  <si>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</si>
  <si>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</si>
  <si>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</si>
  <si>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</si>
  <si>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</si>
  <si>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</si>
  <si>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</si>
  <si>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</si>
  <si>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</si>
  <si>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</si>
  <si>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</si>
  <si>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</si>
  <si>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</si>
  <si>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</si>
  <si>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</si>
  <si>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</si>
  <si>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</si>
  <si>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</si>
  <si>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</si>
  <si>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</si>
  <si>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</si>
  <si>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</si>
  <si>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</si>
  <si>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</si>
  <si>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</si>
  <si>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</si>
  <si>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</si>
  <si>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</si>
  <si>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</si>
  <si>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</si>
  <si>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</si>
  <si>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</si>
  <si>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</si>
  <si>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</si>
  <si>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</si>
  <si>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</si>
  <si>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</si>
  <si>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</si>
  <si>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</si>
  <si>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</si>
  <si>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</si>
  <si>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</si>
  <si>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</si>
  <si>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</si>
  <si>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</si>
  <si>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</si>
  <si>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</si>
  <si>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</si>
  <si>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</si>
  <si>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</si>
  <si>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</si>
  <si>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</si>
  <si>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</si>
  <si>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</si>
  <si>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</si>
  <si>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</si>
  <si>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</si>
  <si>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</si>
  <si>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</si>
  <si>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</si>
  <si>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</si>
  <si>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</si>
  <si>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</si>
  <si>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</si>
  <si>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</si>
  <si>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</si>
  <si>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</si>
  <si>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</si>
  <si>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</si>
  <si>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</si>
  <si>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</si>
  <si>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</si>
  <si>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</si>
  <si>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</si>
  <si>
    <t>Considering the growth pattern over the years, I expect the revenue for this line to grow by 100bps every year but significant increase in 2025 and 2026 following expected demand ahead of the world cup</t>
  </si>
  <si>
    <t>taper down growth for 2025 - 2027</t>
  </si>
  <si>
    <t>Please taper down the revenue growth of each segments Footwear, Apparel and Equipment for 2025 - 2027</t>
  </si>
  <si>
    <t>Forecast this based on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</si>
</sst>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  <xf numFmtId="165" fontId="2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194</v>
      </c>
    </row>
    <row r="2" spans="1:1" x14ac:dyDescent="0.3">
      <c r="A2" t="s">
        <v>204</v>
      </c>
    </row>
    <row r="3" spans="1:1" x14ac:dyDescent="0.3">
      <c r="A3" s="1" t="s">
        <v>205</v>
      </c>
    </row>
    <row r="4" spans="1:1" x14ac:dyDescent="0.3">
      <c r="A4" t="s">
        <v>206</v>
      </c>
    </row>
    <row r="5" spans="1:1" x14ac:dyDescent="0.3">
      <c r="A5" s="2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3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3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3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3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" thickTop="1" x14ac:dyDescent="0.3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3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3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3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3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3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3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3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3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3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3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" thickTop="1" x14ac:dyDescent="0.3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3">
      <c r="A137" s="1" t="s">
        <v>109</v>
      </c>
    </row>
    <row r="138" spans="1:9" x14ac:dyDescent="0.3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3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" thickTop="1" x14ac:dyDescent="0.3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3">
      <c r="A148" s="1" t="s">
        <v>116</v>
      </c>
    </row>
    <row r="149" spans="1:9" x14ac:dyDescent="0.3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3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" thickTop="1" x14ac:dyDescent="0.3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3">
      <c r="A159" s="1" t="s">
        <v>121</v>
      </c>
    </row>
    <row r="160" spans="1:9" x14ac:dyDescent="0.3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3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3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3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3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3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3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3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" thickBot="1" x14ac:dyDescent="0.35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" thickTop="1" x14ac:dyDescent="0.3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3">
      <c r="A170" s="1" t="s">
        <v>123</v>
      </c>
    </row>
    <row r="171" spans="1:12" x14ac:dyDescent="0.3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3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3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3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3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3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3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" thickTop="1" x14ac:dyDescent="0.3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3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126</v>
      </c>
      <c r="D182" t="s">
        <v>143</v>
      </c>
    </row>
    <row r="183" spans="1:9" x14ac:dyDescent="0.3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3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3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3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3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3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3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3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3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3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3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3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3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3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3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3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3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3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3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3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3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3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3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3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" thickBot="1" x14ac:dyDescent="0.35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" thickTop="1" x14ac:dyDescent="0.3"/>
    <row r="209" spans="1:9" x14ac:dyDescent="0.3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27" workbookViewId="0">
      <selection activeCell="B42" sqref="B42:F42"/>
    </sheetView>
  </sheetViews>
  <sheetFormatPr defaultRowHeight="14.4" x14ac:dyDescent="0.3"/>
  <cols>
    <col min="1" max="1" width="50.44140625" customWidth="1"/>
    <col min="6" max="6" width="9.6640625" customWidth="1"/>
    <col min="7" max="7" width="51.5546875" customWidth="1"/>
  </cols>
  <sheetData>
    <row r="1" spans="1:7" ht="60" customHeight="1" x14ac:dyDescent="0.3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3">
      <c r="A2" s="67" t="s">
        <v>145</v>
      </c>
      <c r="B2" s="67"/>
      <c r="C2" s="67"/>
      <c r="D2" s="67"/>
      <c r="E2" s="67"/>
      <c r="F2" s="67"/>
      <c r="G2" s="67"/>
    </row>
    <row r="3" spans="1:7" x14ac:dyDescent="0.3">
      <c r="A3" s="68" t="s">
        <v>213</v>
      </c>
      <c r="B3" s="69"/>
      <c r="C3" s="69"/>
      <c r="D3" s="69"/>
      <c r="E3" s="69"/>
      <c r="F3" s="69"/>
      <c r="G3" s="69"/>
    </row>
    <row r="4" spans="1:7" x14ac:dyDescent="0.3">
      <c r="A4" s="10" t="s">
        <v>99</v>
      </c>
    </row>
    <row r="5" spans="1:7" ht="57.6" x14ac:dyDescent="0.3">
      <c r="A5" s="11" t="s">
        <v>112</v>
      </c>
      <c r="B5" s="70">
        <v>5.3999999999999999E-2</v>
      </c>
      <c r="C5" s="70">
        <v>5.3999999999999999E-2</v>
      </c>
      <c r="D5" s="70">
        <v>0.06</v>
      </c>
      <c r="E5" s="70">
        <v>6.5000000000000002E-2</v>
      </c>
      <c r="F5" s="70">
        <v>7.0000000000000007E-2</v>
      </c>
      <c r="G5" s="19" t="s">
        <v>214</v>
      </c>
    </row>
    <row r="6" spans="1:7" ht="52.5" customHeight="1" x14ac:dyDescent="0.3">
      <c r="A6" s="11" t="s">
        <v>113</v>
      </c>
      <c r="B6" s="70">
        <v>0.09</v>
      </c>
      <c r="C6" s="70">
        <v>9.5000000000000001E-2</v>
      </c>
      <c r="D6" s="70">
        <v>0.1</v>
      </c>
      <c r="E6" s="70">
        <v>0.105</v>
      </c>
      <c r="F6" s="70">
        <v>0.11</v>
      </c>
      <c r="G6" s="19" t="s">
        <v>215</v>
      </c>
    </row>
    <row r="7" spans="1:7" ht="57.6" x14ac:dyDescent="0.3">
      <c r="A7" s="11" t="s">
        <v>114</v>
      </c>
      <c r="B7" s="70">
        <v>0.25</v>
      </c>
      <c r="C7" s="70">
        <v>0.25</v>
      </c>
      <c r="D7" s="70">
        <v>0.25</v>
      </c>
      <c r="E7" s="70">
        <v>0.26</v>
      </c>
      <c r="F7" s="70">
        <v>0.27</v>
      </c>
      <c r="G7" s="19" t="s">
        <v>235</v>
      </c>
    </row>
    <row r="8" spans="1:7" ht="28.8" x14ac:dyDescent="0.3">
      <c r="A8" s="11" t="s">
        <v>216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220</v>
      </c>
    </row>
    <row r="9" spans="1:7" ht="28.8" x14ac:dyDescent="0.3">
      <c r="A9" s="11" t="s">
        <v>217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221</v>
      </c>
    </row>
    <row r="10" spans="1:7" ht="28.8" x14ac:dyDescent="0.3">
      <c r="A10" s="11" t="s">
        <v>218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222</v>
      </c>
    </row>
    <row r="11" spans="1:7" ht="28.8" x14ac:dyDescent="0.3">
      <c r="A11" s="11" t="s">
        <v>219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223</v>
      </c>
    </row>
    <row r="12" spans="1:7" x14ac:dyDescent="0.3">
      <c r="A12" s="10" t="s">
        <v>100</v>
      </c>
    </row>
    <row r="13" spans="1:7" ht="57.6" x14ac:dyDescent="0.3">
      <c r="A13" s="11" t="s">
        <v>112</v>
      </c>
      <c r="B13" s="70">
        <v>7.0000000000000007E-2</v>
      </c>
      <c r="C13" s="70">
        <v>7.0000000000000007E-2</v>
      </c>
      <c r="D13" s="70">
        <v>7.0000000000000007E-2</v>
      </c>
      <c r="E13" s="70">
        <v>7.4999999999999997E-2</v>
      </c>
      <c r="F13" s="70">
        <v>0.08</v>
      </c>
      <c r="G13" s="19" t="s">
        <v>225</v>
      </c>
    </row>
    <row r="14" spans="1:7" ht="28.8" x14ac:dyDescent="0.3">
      <c r="A14" s="11" t="s">
        <v>113</v>
      </c>
      <c r="B14" s="70">
        <v>0.14000000000000001</v>
      </c>
      <c r="C14" s="70">
        <v>0.14000000000000001</v>
      </c>
      <c r="D14" s="70">
        <v>0.14000000000000001</v>
      </c>
      <c r="E14" s="70">
        <v>0.15</v>
      </c>
      <c r="F14" s="70">
        <v>0.155</v>
      </c>
      <c r="G14" s="19" t="s">
        <v>224</v>
      </c>
    </row>
    <row r="15" spans="1:7" ht="57.6" x14ac:dyDescent="0.3">
      <c r="A15" s="11" t="s">
        <v>114</v>
      </c>
      <c r="B15" s="70">
        <v>0.14000000000000001</v>
      </c>
      <c r="C15" s="70">
        <v>0.14000000000000001</v>
      </c>
      <c r="D15" s="70">
        <v>0.14000000000000001</v>
      </c>
      <c r="E15" s="70">
        <v>0.14000000000000001</v>
      </c>
      <c r="F15" s="70">
        <v>0.14000000000000001</v>
      </c>
      <c r="G15" s="19" t="s">
        <v>226</v>
      </c>
    </row>
    <row r="16" spans="1:7" ht="28.8" x14ac:dyDescent="0.3">
      <c r="A16" s="11" t="s">
        <v>216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220</v>
      </c>
    </row>
    <row r="17" spans="1:7" ht="28.8" x14ac:dyDescent="0.3">
      <c r="A17" s="11" t="s">
        <v>217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227</v>
      </c>
    </row>
    <row r="18" spans="1:7" ht="28.8" x14ac:dyDescent="0.3">
      <c r="A18" s="11" t="s">
        <v>218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228</v>
      </c>
    </row>
    <row r="19" spans="1:7" x14ac:dyDescent="0.3">
      <c r="A19" s="11" t="s">
        <v>219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229</v>
      </c>
    </row>
    <row r="20" spans="1:7" x14ac:dyDescent="0.3">
      <c r="A20" s="10" t="s">
        <v>101</v>
      </c>
    </row>
    <row r="21" spans="1:7" ht="72" x14ac:dyDescent="0.3">
      <c r="A21" s="11" t="s">
        <v>112</v>
      </c>
      <c r="B21" s="70">
        <v>7.0000000000000007E-2</v>
      </c>
      <c r="C21" s="70">
        <v>7.4999999999999997E-2</v>
      </c>
      <c r="D21" s="70">
        <v>0.08</v>
      </c>
      <c r="E21" s="70">
        <v>8.5000000000000006E-2</v>
      </c>
      <c r="F21" s="70">
        <v>0.09</v>
      </c>
      <c r="G21" s="19" t="s">
        <v>230</v>
      </c>
    </row>
    <row r="22" spans="1:7" ht="72" x14ac:dyDescent="0.3">
      <c r="A22" s="11" t="s">
        <v>113</v>
      </c>
      <c r="B22" s="70">
        <v>7.0000000000000007E-2</v>
      </c>
      <c r="C22" s="70">
        <v>7.4999999999999997E-2</v>
      </c>
      <c r="D22" s="70">
        <v>0.08</v>
      </c>
      <c r="E22" s="70">
        <v>8.5000000000000006E-2</v>
      </c>
      <c r="F22" s="70">
        <v>0.09</v>
      </c>
      <c r="G22" s="19" t="s">
        <v>230</v>
      </c>
    </row>
    <row r="23" spans="1:7" ht="72" x14ac:dyDescent="0.3">
      <c r="A23" s="11" t="s">
        <v>114</v>
      </c>
      <c r="B23" s="70">
        <v>7.0000000000000007E-2</v>
      </c>
      <c r="C23" s="70">
        <v>7.4999999999999997E-2</v>
      </c>
      <c r="D23" s="70">
        <v>0.08</v>
      </c>
      <c r="E23" s="70">
        <v>8.5000000000000006E-2</v>
      </c>
      <c r="F23" s="70">
        <v>0.09</v>
      </c>
      <c r="G23" s="19" t="s">
        <v>230</v>
      </c>
    </row>
    <row r="24" spans="1:7" ht="28.8" x14ac:dyDescent="0.3">
      <c r="A24" s="11" t="s">
        <v>216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231</v>
      </c>
    </row>
    <row r="25" spans="1:7" ht="43.2" x14ac:dyDescent="0.3">
      <c r="A25" s="11" t="s">
        <v>217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232</v>
      </c>
    </row>
    <row r="26" spans="1:7" ht="28.8" x14ac:dyDescent="0.3">
      <c r="A26" s="11" t="s">
        <v>218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234</v>
      </c>
    </row>
    <row r="27" spans="1:7" ht="43.2" x14ac:dyDescent="0.3">
      <c r="A27" s="11" t="s">
        <v>219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233</v>
      </c>
    </row>
    <row r="28" spans="1:7" x14ac:dyDescent="0.3">
      <c r="A28" s="10" t="s">
        <v>105</v>
      </c>
    </row>
    <row r="29" spans="1:7" x14ac:dyDescent="0.3">
      <c r="A29" s="11" t="s">
        <v>112</v>
      </c>
      <c r="B29" s="70">
        <v>0.125</v>
      </c>
      <c r="C29" s="70">
        <v>0.125</v>
      </c>
      <c r="D29" s="70">
        <v>0.125</v>
      </c>
      <c r="E29" s="70">
        <v>0.125</v>
      </c>
      <c r="F29" s="70">
        <v>0.125</v>
      </c>
    </row>
    <row r="30" spans="1:7" x14ac:dyDescent="0.3">
      <c r="A30" s="11" t="s">
        <v>113</v>
      </c>
      <c r="B30" s="70">
        <v>0.08</v>
      </c>
      <c r="C30" s="70">
        <v>0.08</v>
      </c>
      <c r="D30" s="70">
        <v>0.08</v>
      </c>
      <c r="E30" s="70">
        <v>0.08</v>
      </c>
      <c r="F30" s="70">
        <v>0.08</v>
      </c>
    </row>
    <row r="31" spans="1:7" x14ac:dyDescent="0.3">
      <c r="A31" s="11" t="s">
        <v>114</v>
      </c>
      <c r="B31" s="70">
        <v>0.24</v>
      </c>
      <c r="C31" s="70">
        <v>0.24</v>
      </c>
      <c r="D31" s="70">
        <v>0.24</v>
      </c>
      <c r="E31" s="70">
        <v>0.24</v>
      </c>
      <c r="F31" s="70">
        <v>0.24</v>
      </c>
    </row>
    <row r="32" spans="1:7" x14ac:dyDescent="0.3">
      <c r="A32" s="11" t="s">
        <v>216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3">
      <c r="A33" s="11" t="s">
        <v>217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3">
      <c r="A34" s="11" t="s">
        <v>218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3">
      <c r="A35" s="11" t="s">
        <v>219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3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3">
      <c r="A37" s="11" t="s">
        <v>216</v>
      </c>
      <c r="B37" s="70">
        <v>-30</v>
      </c>
      <c r="C37" s="70">
        <v>-30</v>
      </c>
      <c r="D37" s="70">
        <v>-30</v>
      </c>
      <c r="E37" s="70">
        <v>-30</v>
      </c>
      <c r="F37" s="70">
        <v>-30</v>
      </c>
    </row>
    <row r="38" spans="1:7" x14ac:dyDescent="0.3">
      <c r="A38" s="11" t="s">
        <v>217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3">
      <c r="A39" s="11" t="s">
        <v>218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3">
      <c r="A40" s="11" t="s">
        <v>219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3">
      <c r="A41" s="10" t="s">
        <v>103</v>
      </c>
    </row>
    <row r="42" spans="1:7" x14ac:dyDescent="0.3">
      <c r="A42" s="11" t="s">
        <v>112</v>
      </c>
      <c r="B42" s="70">
        <v>5.5E-2</v>
      </c>
      <c r="C42" s="70">
        <v>5.5E-2</v>
      </c>
      <c r="D42" s="70">
        <v>5.5E-2</v>
      </c>
      <c r="E42" s="70">
        <v>5.5E-2</v>
      </c>
      <c r="F42" s="70">
        <v>5.5E-2</v>
      </c>
    </row>
    <row r="43" spans="1:7" x14ac:dyDescent="0.3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3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3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3">
      <c r="A46" s="11" t="s">
        <v>216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3">
      <c r="A47" s="11" t="s">
        <v>217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3">
      <c r="A48" s="11" t="s">
        <v>218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3">
      <c r="A49" s="11" t="s">
        <v>219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3">
      <c r="A50" s="10" t="s">
        <v>107</v>
      </c>
      <c r="B50" s="70">
        <v>-3</v>
      </c>
      <c r="C50" s="70">
        <v>-2.2000000000000002</v>
      </c>
      <c r="D50" s="70">
        <v>-2.5</v>
      </c>
      <c r="E50" s="70">
        <v>-2.5</v>
      </c>
      <c r="F50" s="70">
        <v>-2.5</v>
      </c>
    </row>
    <row r="51" spans="1:6" x14ac:dyDescent="0.3">
      <c r="A51" s="11" t="s">
        <v>216</v>
      </c>
      <c r="B51" s="70">
        <v>-15</v>
      </c>
      <c r="C51" s="70">
        <v>10</v>
      </c>
      <c r="D51" s="70">
        <v>-15</v>
      </c>
      <c r="E51" s="70">
        <v>12</v>
      </c>
      <c r="F51" s="70">
        <v>-15</v>
      </c>
    </row>
    <row r="52" spans="1:6" x14ac:dyDescent="0.3">
      <c r="A52" s="11" t="s">
        <v>217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3">
      <c r="A53" s="11" t="s">
        <v>218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3">
      <c r="A54" s="11" t="s">
        <v>219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6"/>
  <sheetViews>
    <sheetView tabSelected="1" topLeftCell="A184" zoomScale="85" zoomScaleNormal="85" workbookViewId="0">
      <selection activeCell="O190" sqref="O190"/>
    </sheetView>
  </sheetViews>
  <sheetFormatPr defaultRowHeight="14.4" x14ac:dyDescent="0.3"/>
  <cols>
    <col min="1" max="1" width="48.6640625" customWidth="1"/>
    <col min="2" max="15" width="11.6640625" customWidth="1"/>
    <col min="16" max="16" width="19.6640625" customWidth="1"/>
    <col min="17" max="17" width="19.33203125" customWidth="1"/>
  </cols>
  <sheetData>
    <row r="1" spans="1:16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/>
    </row>
    <row r="2" spans="1:16" x14ac:dyDescent="0.3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16" s="1" customFormat="1" x14ac:dyDescent="0.3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50823.887000000002</v>
      </c>
      <c r="K3" s="9">
        <f t="shared" si="2"/>
        <v>54864.243623000002</v>
      </c>
      <c r="L3" s="9">
        <f t="shared" si="2"/>
        <v>60258.896838004999</v>
      </c>
      <c r="M3" s="9">
        <f t="shared" si="2"/>
        <v>65380.172195485327</v>
      </c>
      <c r="N3" s="9">
        <f t="shared" si="2"/>
        <v>73041.209434087767</v>
      </c>
      <c r="O3" s="9"/>
      <c r="P3" s="1" t="s">
        <v>237</v>
      </c>
    </row>
    <row r="4" spans="1:16" x14ac:dyDescent="0.3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8.8072939413401885E-2</v>
      </c>
      <c r="K4" s="44">
        <f t="shared" ref="K4:N4" si="4">+IFERROR(K3/J3-1,"nm")</f>
        <v>7.949719829575419E-2</v>
      </c>
      <c r="L4" s="44">
        <f t="shared" si="4"/>
        <v>9.8327304976158825E-2</v>
      </c>
      <c r="M4" s="44">
        <f t="shared" si="4"/>
        <v>8.4987871106368518E-2</v>
      </c>
      <c r="N4" s="44">
        <f t="shared" si="4"/>
        <v>0.11717676753276351</v>
      </c>
      <c r="O4" s="44"/>
    </row>
    <row r="5" spans="1:16" x14ac:dyDescent="0.3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10341.623949999999</v>
      </c>
      <c r="K5" s="45">
        <f>+'Segmental forecast'!K35+'Segmental forecast'!K66+'Segmental forecast'!K97+'Segmental forecast'!K128+'Segmental forecast'!K163+'Segmental forecast'!K182+'Segmental forecast'!K201</f>
        <v>12296.42598665</v>
      </c>
      <c r="L5" s="45">
        <f>+'Segmental forecast'!L35+'Segmental forecast'!L66+'Segmental forecast'!L97+'Segmental forecast'!L128+'Segmental forecast'!L163+'Segmental forecast'!L182+'Segmental forecast'!L201</f>
        <v>11879.177572190252</v>
      </c>
      <c r="M5" s="45">
        <f>+'Segmental forecast'!M35+'Segmental forecast'!M66+'Segmental forecast'!M97+'Segmental forecast'!M128+'Segmental forecast'!M163+'Segmental forecast'!M182+'Segmental forecast'!M201</f>
        <v>13132.657770850428</v>
      </c>
      <c r="N5" s="45">
        <f>+'Segmental forecast'!N35+'Segmental forecast'!N66+'Segmental forecast'!N97+'Segmental forecast'!N128+'Segmental forecast'!N163+'Segmental forecast'!N182+'Segmental forecast'!N201</f>
        <v>11466.050200703088</v>
      </c>
      <c r="O5" s="45"/>
    </row>
    <row r="6" spans="1:16" x14ac:dyDescent="0.3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0.36559143668295246</v>
      </c>
      <c r="K6" s="44">
        <f t="shared" ref="K6:N6" si="6">+IFERROR(K5/J5-1,"nm")</f>
        <v>0.18902273435015027</v>
      </c>
      <c r="L6" s="44">
        <f t="shared" si="6"/>
        <v>-3.3932495093513038E-2</v>
      </c>
      <c r="M6" s="44">
        <f t="shared" si="6"/>
        <v>0.10551910610332449</v>
      </c>
      <c r="N6" s="44">
        <f t="shared" si="6"/>
        <v>-0.12690558143124564</v>
      </c>
      <c r="O6" s="44"/>
    </row>
    <row r="7" spans="1:16" x14ac:dyDescent="0.3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0.203479595136043</v>
      </c>
      <c r="K7" s="44">
        <f t="shared" si="8"/>
        <v>0.22412458779428307</v>
      </c>
      <c r="L7" s="44">
        <f t="shared" si="8"/>
        <v>0.19713566287357109</v>
      </c>
      <c r="M7" s="44">
        <f t="shared" si="8"/>
        <v>0.20086606275040175</v>
      </c>
      <c r="N7" s="44">
        <f t="shared" si="8"/>
        <v>0.15698056329488941</v>
      </c>
      <c r="O7" s="44"/>
    </row>
    <row r="8" spans="1:16" s="1" customFormat="1" x14ac:dyDescent="0.3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413.34312066000007</v>
      </c>
      <c r="K8" s="45">
        <f t="shared" si="9"/>
        <v>1089.3561744195001</v>
      </c>
      <c r="L8" s="45">
        <f t="shared" si="9"/>
        <v>206.10714015913504</v>
      </c>
      <c r="M8" s="45">
        <f t="shared" si="9"/>
        <v>1790.697803506114</v>
      </c>
      <c r="N8" s="45">
        <f t="shared" si="9"/>
        <v>-541.84650770522524</v>
      </c>
      <c r="O8" s="45"/>
    </row>
    <row r="9" spans="1:16" x14ac:dyDescent="0.3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-0.42351029196652712</v>
      </c>
      <c r="K9" s="44">
        <f t="shared" ref="K9:N9" si="11">+IFERROR(K8/J8-1,"nm")</f>
        <v>1.6354767261641738</v>
      </c>
      <c r="L9" s="44">
        <f t="shared" si="11"/>
        <v>-0.81079912612698402</v>
      </c>
      <c r="M9" s="44">
        <f t="shared" si="11"/>
        <v>7.688189075465889</v>
      </c>
      <c r="N9" s="44">
        <f t="shared" si="11"/>
        <v>-1.3025895863859953</v>
      </c>
      <c r="O9" s="44"/>
      <c r="P9" t="s">
        <v>143</v>
      </c>
    </row>
    <row r="10" spans="1:16" x14ac:dyDescent="0.3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8.1328514023337115E-3</v>
      </c>
      <c r="K10" s="44">
        <f t="shared" si="13"/>
        <v>1.9855485148123395E-2</v>
      </c>
      <c r="L10" s="44">
        <f t="shared" si="13"/>
        <v>3.4203603280892501E-3</v>
      </c>
      <c r="M10" s="44">
        <f t="shared" si="13"/>
        <v>2.7389004087538429E-2</v>
      </c>
      <c r="N10" s="44">
        <f t="shared" si="13"/>
        <v>-7.4183671368994288E-3</v>
      </c>
      <c r="O10" s="44"/>
    </row>
    <row r="11" spans="1:16" s="1" customFormat="1" x14ac:dyDescent="0.3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9928.2808293399994</v>
      </c>
      <c r="K11" s="45">
        <f t="shared" si="14"/>
        <v>11207.0698122305</v>
      </c>
      <c r="L11" s="45">
        <f t="shared" si="14"/>
        <v>11673.070432031118</v>
      </c>
      <c r="M11" s="45">
        <f t="shared" si="14"/>
        <v>11341.959967344314</v>
      </c>
      <c r="N11" s="45">
        <f t="shared" si="14"/>
        <v>12007.896708408314</v>
      </c>
      <c r="O11" s="45"/>
    </row>
    <row r="12" spans="1:16" x14ac:dyDescent="0.3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0.44811564021878647</v>
      </c>
      <c r="K12" s="44">
        <f t="shared" ref="K12:N12" si="16">+IFERROR(K11/J11-1,"nm")</f>
        <v>0.12880266028650511</v>
      </c>
      <c r="L12" s="44">
        <f t="shared" si="16"/>
        <v>4.1580950918326698E-2</v>
      </c>
      <c r="M12" s="44">
        <f t="shared" si="16"/>
        <v>-2.8365327410192931E-2</v>
      </c>
      <c r="N12" s="44">
        <f t="shared" si="16"/>
        <v>5.8714432336330002E-2</v>
      </c>
      <c r="O12" s="44"/>
    </row>
    <row r="13" spans="1:16" x14ac:dyDescent="0.3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0.19534674373370928</v>
      </c>
      <c r="K13" s="44">
        <f t="shared" si="18"/>
        <v>0.20426910264615969</v>
      </c>
      <c r="L13" s="44">
        <f t="shared" si="18"/>
        <v>0.19371530254548186</v>
      </c>
      <c r="M13" s="44">
        <f t="shared" si="18"/>
        <v>0.17347705866286331</v>
      </c>
      <c r="N13" s="44">
        <f t="shared" si="18"/>
        <v>0.16439893043178885</v>
      </c>
      <c r="O13" s="44"/>
    </row>
    <row r="14" spans="1:16" x14ac:dyDescent="0.3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700.57944300000008</v>
      </c>
      <c r="K14" s="45">
        <f t="shared" si="19"/>
        <v>977.7175894070001</v>
      </c>
      <c r="L14" s="45">
        <f t="shared" si="19"/>
        <v>743.09845805879502</v>
      </c>
      <c r="M14" s="45">
        <f t="shared" si="19"/>
        <v>1269.7191636175817</v>
      </c>
      <c r="N14" s="45">
        <f t="shared" si="19"/>
        <v>680.59872857623941</v>
      </c>
      <c r="O14" s="45"/>
    </row>
    <row r="15" spans="1:16" x14ac:dyDescent="0.3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-7.5752713720316556E-2</v>
      </c>
      <c r="K15" s="44">
        <f t="shared" ref="K15:N15" si="21">+IFERROR(K14/J14-1,"nm")</f>
        <v>0.39558418274485385</v>
      </c>
      <c r="L15" s="44">
        <f t="shared" si="21"/>
        <v>-0.23996615575925662</v>
      </c>
      <c r="M15" s="44">
        <f t="shared" si="21"/>
        <v>0.70868227466718769</v>
      </c>
      <c r="N15" s="44">
        <f t="shared" si="21"/>
        <v>-0.46397695799350447</v>
      </c>
      <c r="O15" s="44"/>
    </row>
    <row r="16" spans="1:16" x14ac:dyDescent="0.3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1.3784452239947724E-2</v>
      </c>
      <c r="K16" s="44">
        <f t="shared" si="23"/>
        <v>1.7820670164076128E-2</v>
      </c>
      <c r="L16" s="44">
        <f t="shared" si="23"/>
        <v>1.2331763391827087E-2</v>
      </c>
      <c r="M16" s="44">
        <f t="shared" si="23"/>
        <v>1.942055398418267E-2</v>
      </c>
      <c r="N16" s="44">
        <f t="shared" si="23"/>
        <v>9.3180101185264506E-3</v>
      </c>
      <c r="O16" s="44"/>
    </row>
    <row r="17" spans="1:15" x14ac:dyDescent="0.3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-110.11758999999984</v>
      </c>
      <c r="K17" s="45">
        <f t="shared" si="24"/>
        <v>8152.0397246500006</v>
      </c>
      <c r="L17" s="45">
        <f t="shared" si="24"/>
        <v>-2444.7607366960001</v>
      </c>
      <c r="M17" s="45">
        <f t="shared" si="24"/>
        <v>14266.494189053061</v>
      </c>
      <c r="N17" s="45">
        <f t="shared" si="24"/>
        <v>-9856.0667424240364</v>
      </c>
      <c r="O17" s="45"/>
    </row>
    <row r="18" spans="1:15" x14ac:dyDescent="0.3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-1.0229842600709664</v>
      </c>
      <c r="K18" s="44">
        <f t="shared" ref="K18:N18" si="26">+IFERROR(K17/J17-1,"nm")</f>
        <v>-75.03031363699489</v>
      </c>
      <c r="L18" s="44">
        <f t="shared" si="26"/>
        <v>-1.2998955867822348</v>
      </c>
      <c r="M18" s="44">
        <f t="shared" si="26"/>
        <v>-6.8355380037449711</v>
      </c>
      <c r="N18" s="44">
        <f t="shared" si="26"/>
        <v>-1.6908541518200577</v>
      </c>
      <c r="O18" s="44"/>
    </row>
    <row r="19" spans="1:15" x14ac:dyDescent="0.3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-2.16665029969077E-3</v>
      </c>
      <c r="K19" s="44">
        <f t="shared" si="28"/>
        <v>0.14858565773123189</v>
      </c>
      <c r="L19" s="44">
        <f t="shared" si="28"/>
        <v>-4.0570950763806568E-2</v>
      </c>
      <c r="M19" s="44">
        <f t="shared" si="28"/>
        <v>0.2182082688065817</v>
      </c>
      <c r="N19" s="44">
        <f t="shared" si="28"/>
        <v>-0.13493843843478701</v>
      </c>
      <c r="O19" s="44"/>
    </row>
    <row r="20" spans="1:15" x14ac:dyDescent="0.3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  <c r="O20" s="37"/>
    </row>
    <row r="21" spans="1:15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19665.842000000001</v>
      </c>
      <c r="K21" s="9">
        <f t="shared" ref="K21:N21" si="30">+SUM(K23+K27+K31)</f>
        <v>21128.319948</v>
      </c>
      <c r="L21" s="9">
        <f t="shared" si="30"/>
        <v>22846.140083880004</v>
      </c>
      <c r="M21" s="9">
        <f t="shared" si="30"/>
        <v>24860.642144107202</v>
      </c>
      <c r="N21" s="9">
        <f t="shared" si="30"/>
        <v>27231.144743986708</v>
      </c>
      <c r="O21" s="9"/>
    </row>
    <row r="22" spans="1:15" x14ac:dyDescent="0.3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7.1532828420421746E-2</v>
      </c>
      <c r="K22" s="44">
        <f t="shared" ref="K22:N22" si="32">+IFERROR(K21/J21-1,"nm")</f>
        <v>7.4366403838696638E-2</v>
      </c>
      <c r="L22" s="44">
        <f t="shared" si="32"/>
        <v>8.1304151967966254E-2</v>
      </c>
      <c r="M22" s="44">
        <f t="shared" si="32"/>
        <v>8.8176910971871747E-2</v>
      </c>
      <c r="N22" s="44">
        <f t="shared" si="32"/>
        <v>9.5351623909738503E-2</v>
      </c>
      <c r="O22" s="44"/>
    </row>
    <row r="23" spans="1:15" s="1" customFormat="1" x14ac:dyDescent="0.3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14399.337698880001</v>
      </c>
      <c r="M23" s="9">
        <f t="shared" si="33"/>
        <v>15335.2946493072</v>
      </c>
      <c r="N23" s="9">
        <f t="shared" si="33"/>
        <v>16408.765274758705</v>
      </c>
      <c r="O23" s="9"/>
    </row>
    <row r="24" spans="1:15" x14ac:dyDescent="0.3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0.06</v>
      </c>
      <c r="M24" s="44">
        <f t="shared" si="40"/>
        <v>6.5000000000000002E-2</v>
      </c>
      <c r="N24" s="44">
        <f t="shared" si="40"/>
        <v>7.0000000000000007E-2</v>
      </c>
      <c r="O24" s="44"/>
    </row>
    <row r="25" spans="1:15" x14ac:dyDescent="0.3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0.06</v>
      </c>
      <c r="M25" s="70">
        <f>Assumptions!E5</f>
        <v>6.5000000000000002E-2</v>
      </c>
      <c r="N25" s="70">
        <f>Assumptions!F5</f>
        <v>7.0000000000000007E-2</v>
      </c>
      <c r="O25" s="70"/>
    </row>
    <row r="26" spans="1:15" x14ac:dyDescent="0.3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  <c r="O26" s="46"/>
    </row>
    <row r="27" spans="1:15" s="1" customFormat="1" x14ac:dyDescent="0.3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5986.2800000000007</v>
      </c>
      <c r="K27" s="9">
        <f t="shared" ref="K27" si="43">+J27*(1+K28)</f>
        <v>6554.9766000000009</v>
      </c>
      <c r="L27" s="9">
        <f t="shared" ref="L27" si="44">+K27*(1+L28)</f>
        <v>7210.4742600000018</v>
      </c>
      <c r="M27" s="9">
        <f t="shared" ref="M27" si="45">+L27*(1+M28)</f>
        <v>7967.5740573000021</v>
      </c>
      <c r="N27" s="9">
        <f t="shared" ref="N27" si="46">+M27*(1+N28)</f>
        <v>8844.0072036030033</v>
      </c>
      <c r="O27" s="9"/>
    </row>
    <row r="28" spans="1:15" x14ac:dyDescent="0.3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0.09</v>
      </c>
      <c r="K28" s="44">
        <f t="shared" ref="K28" si="54">+K29+K30</f>
        <v>9.5000000000000001E-2</v>
      </c>
      <c r="L28" s="44">
        <f t="shared" ref="L28" si="55">+L29+L30</f>
        <v>0.1</v>
      </c>
      <c r="M28" s="44">
        <f t="shared" ref="M28" si="56">+M29+M30</f>
        <v>0.105</v>
      </c>
      <c r="N28" s="44">
        <f t="shared" ref="N28" si="57">+N29+N30</f>
        <v>0.11</v>
      </c>
      <c r="O28" s="44"/>
    </row>
    <row r="29" spans="1:15" x14ac:dyDescent="0.3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0.09</v>
      </c>
      <c r="K29" s="46">
        <f>Assumptions!C6</f>
        <v>9.5000000000000001E-2</v>
      </c>
      <c r="L29" s="46">
        <f>Assumptions!D6</f>
        <v>0.1</v>
      </c>
      <c r="M29" s="46">
        <f>Assumptions!E6</f>
        <v>0.105</v>
      </c>
      <c r="N29" s="46">
        <f>Assumptions!F6</f>
        <v>0.11</v>
      </c>
      <c r="O29" s="46"/>
    </row>
    <row r="30" spans="1:15" x14ac:dyDescent="0.3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  <c r="O30" s="46"/>
    </row>
    <row r="31" spans="1:15" s="1" customFormat="1" x14ac:dyDescent="0.3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791.25</v>
      </c>
      <c r="K31" s="9">
        <f t="shared" ref="K31" si="66">+J31*(1+K32)</f>
        <v>989.0625</v>
      </c>
      <c r="L31" s="9">
        <f t="shared" ref="L31" si="67">+K31*(1+L32)</f>
        <v>1236.328125</v>
      </c>
      <c r="M31" s="9">
        <f t="shared" ref="M31" si="68">+L31*(1+M32)</f>
        <v>1557.7734375</v>
      </c>
      <c r="N31" s="9">
        <f t="shared" ref="N31" si="69">+M31*(1+N32)</f>
        <v>1978.372265625</v>
      </c>
      <c r="O31" s="9"/>
    </row>
    <row r="32" spans="1:15" x14ac:dyDescent="0.3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0.25</v>
      </c>
      <c r="K32" s="44">
        <f t="shared" ref="K32" si="77">+K33+K34</f>
        <v>0.25</v>
      </c>
      <c r="L32" s="44">
        <f t="shared" ref="L32" si="78">+L33+L34</f>
        <v>0.25</v>
      </c>
      <c r="M32" s="44">
        <f t="shared" ref="M32" si="79">+M33+M34</f>
        <v>0.26</v>
      </c>
      <c r="N32" s="44">
        <f t="shared" ref="N32" si="80">+N33+N34</f>
        <v>0.27</v>
      </c>
      <c r="O32" s="44"/>
    </row>
    <row r="33" spans="1:16" x14ac:dyDescent="0.3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0.25</v>
      </c>
      <c r="K33" s="46">
        <f>Assumptions!C7</f>
        <v>0.25</v>
      </c>
      <c r="L33" s="46">
        <f>Assumptions!D7</f>
        <v>0.25</v>
      </c>
      <c r="M33" s="46">
        <f>Assumptions!E7</f>
        <v>0.26</v>
      </c>
      <c r="N33" s="46">
        <f>Assumptions!F7</f>
        <v>0.27</v>
      </c>
      <c r="O33" s="46"/>
      <c r="P33" t="s">
        <v>141</v>
      </c>
    </row>
    <row r="34" spans="1:16" x14ac:dyDescent="0.3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  <c r="O34" s="46"/>
    </row>
    <row r="35" spans="1:16" x14ac:dyDescent="0.3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5899.7525999999998</v>
      </c>
      <c r="K35" s="45">
        <f t="shared" ref="K35:N35" si="90">+K21*K37</f>
        <v>6338.4959843999995</v>
      </c>
      <c r="L35" s="45">
        <f t="shared" si="90"/>
        <v>6853.8420251640009</v>
      </c>
      <c r="M35" s="45">
        <f t="shared" si="90"/>
        <v>7458.1926432321598</v>
      </c>
      <c r="N35" s="45">
        <f t="shared" si="90"/>
        <v>8169.3434231960118</v>
      </c>
      <c r="O35" s="45"/>
    </row>
    <row r="36" spans="1:16" x14ac:dyDescent="0.3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0.12633688430698742</v>
      </c>
      <c r="K36" s="44">
        <f t="shared" ref="K36:N36" si="98">+IFERROR(K35/J35-1,"nm")</f>
        <v>7.4366403838696415E-2</v>
      </c>
      <c r="L36" s="44">
        <f t="shared" si="98"/>
        <v>8.1304151967966254E-2</v>
      </c>
      <c r="M36" s="44">
        <f t="shared" si="98"/>
        <v>8.8176910971871747E-2</v>
      </c>
      <c r="N36" s="44">
        <f t="shared" si="98"/>
        <v>9.5351623909738503E-2</v>
      </c>
      <c r="O36" s="44"/>
    </row>
    <row r="37" spans="1:16" x14ac:dyDescent="0.3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  <c r="O37" s="46"/>
    </row>
    <row r="38" spans="1:16" x14ac:dyDescent="0.3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196.65842000000004</v>
      </c>
      <c r="K38" s="45">
        <f t="shared" ref="K38:N38" si="100">+K41*K48</f>
        <v>211.28319948000004</v>
      </c>
      <c r="L38" s="45">
        <f t="shared" si="100"/>
        <v>228.46140083880005</v>
      </c>
      <c r="M38" s="45">
        <f t="shared" si="100"/>
        <v>248.60642144107206</v>
      </c>
      <c r="N38" s="45">
        <f t="shared" si="100"/>
        <v>272.31144743986709</v>
      </c>
      <c r="O38" s="45"/>
    </row>
    <row r="39" spans="1:16" x14ac:dyDescent="0.3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0.58595500000000023</v>
      </c>
      <c r="K39" s="44">
        <f t="shared" ref="K39" si="108">+IFERROR(K38/J38-1,"nm")</f>
        <v>7.4366403838696638E-2</v>
      </c>
      <c r="L39" s="44">
        <f t="shared" ref="L39" si="109">+IFERROR(L38/K38-1,"nm")</f>
        <v>8.1304151967966032E-2</v>
      </c>
      <c r="M39" s="44">
        <f t="shared" ref="M39" si="110">+IFERROR(M38/L38-1,"nm")</f>
        <v>8.8176910971871969E-2</v>
      </c>
      <c r="N39" s="44">
        <f t="shared" ref="N39" si="111">+IFERROR(N38/M38-1,"nm")</f>
        <v>9.5351623909738503E-2</v>
      </c>
      <c r="O39" s="44"/>
    </row>
    <row r="40" spans="1:16" x14ac:dyDescent="0.3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1.0000000000000002E-2</v>
      </c>
      <c r="L40" s="44">
        <f t="shared" si="113"/>
        <v>0.01</v>
      </c>
      <c r="M40" s="44">
        <f t="shared" si="113"/>
        <v>1.0000000000000002E-2</v>
      </c>
      <c r="N40" s="44">
        <f t="shared" si="113"/>
        <v>0.01</v>
      </c>
      <c r="O40" s="44"/>
    </row>
    <row r="41" spans="1:16" x14ac:dyDescent="0.3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  <c r="O41" s="46"/>
    </row>
    <row r="42" spans="1:16" x14ac:dyDescent="0.3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5703.0941800000001</v>
      </c>
      <c r="K42" s="9">
        <f t="shared" ref="K42:N42" si="116">+K35-K38</f>
        <v>6127.2127849199996</v>
      </c>
      <c r="L42" s="9">
        <f t="shared" si="116"/>
        <v>6625.3806243252011</v>
      </c>
      <c r="M42" s="9">
        <f t="shared" si="116"/>
        <v>7209.5862217910881</v>
      </c>
      <c r="N42" s="9">
        <f t="shared" si="116"/>
        <v>7897.0319757561447</v>
      </c>
      <c r="O42" s="9"/>
    </row>
    <row r="43" spans="1:16" x14ac:dyDescent="0.3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0.11519244818146257</v>
      </c>
      <c r="K43" s="44">
        <f t="shared" ref="K43:N43" si="124">+IFERROR(K42/J42-1,"nm")</f>
        <v>7.4366403838696415E-2</v>
      </c>
      <c r="L43" s="44">
        <f t="shared" si="124"/>
        <v>8.1304151967966254E-2</v>
      </c>
      <c r="M43" s="44">
        <f t="shared" si="124"/>
        <v>8.8176910971871747E-2</v>
      </c>
      <c r="N43" s="44">
        <f t="shared" si="124"/>
        <v>9.5351623909738503E-2</v>
      </c>
      <c r="O43" s="44"/>
    </row>
    <row r="44" spans="1:16" x14ac:dyDescent="0.3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0.28999999999999998</v>
      </c>
      <c r="M44" s="44">
        <f t="shared" si="126"/>
        <v>0.28999999999999998</v>
      </c>
      <c r="N44" s="44">
        <f t="shared" si="126"/>
        <v>0.28999999999999998</v>
      </c>
      <c r="O44" s="44"/>
    </row>
    <row r="45" spans="1:16" x14ac:dyDescent="0.3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176.99257799999998</v>
      </c>
      <c r="K45" s="45">
        <f t="shared" ref="K45:N45" si="127">+K21*K47</f>
        <v>190.154879532</v>
      </c>
      <c r="L45" s="45">
        <f t="shared" si="127"/>
        <v>205.61526075492003</v>
      </c>
      <c r="M45" s="45">
        <f t="shared" si="127"/>
        <v>223.7457792969648</v>
      </c>
      <c r="N45" s="45">
        <f t="shared" si="127"/>
        <v>245.08030269588036</v>
      </c>
      <c r="O45" s="45"/>
    </row>
    <row r="46" spans="1:16" x14ac:dyDescent="0.3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0.21227793150684926</v>
      </c>
      <c r="K46" s="44">
        <f t="shared" ref="K46" si="135">+IFERROR(K45/J45-1,"nm")</f>
        <v>7.4366403838696638E-2</v>
      </c>
      <c r="L46" s="44">
        <f t="shared" ref="L46" si="136">+IFERROR(L45/K45-1,"nm")</f>
        <v>8.1304151967966254E-2</v>
      </c>
      <c r="M46" s="44">
        <f t="shared" ref="M46" si="137">+IFERROR(M45/L45-1,"nm")</f>
        <v>8.8176910971871747E-2</v>
      </c>
      <c r="N46" s="44">
        <f t="shared" ref="N46" si="138">+IFERROR(N45/M45-1,"nm")</f>
        <v>9.5351623909738503E-2</v>
      </c>
      <c r="O46" s="44"/>
    </row>
    <row r="47" spans="1:16" x14ac:dyDescent="0.3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  <c r="O47" s="46"/>
    </row>
    <row r="48" spans="1:16" x14ac:dyDescent="0.3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983.29210000000012</v>
      </c>
      <c r="K48" s="45">
        <f t="shared" ref="K48:N48" si="140">+K21*K50</f>
        <v>1056.4159974000002</v>
      </c>
      <c r="L48" s="45">
        <f t="shared" si="140"/>
        <v>1142.3070041940002</v>
      </c>
      <c r="M48" s="45">
        <f t="shared" si="140"/>
        <v>1243.0321072053603</v>
      </c>
      <c r="N48" s="45">
        <f t="shared" si="140"/>
        <v>1361.5572371993355</v>
      </c>
      <c r="O48" s="45"/>
    </row>
    <row r="49" spans="1:15" x14ac:dyDescent="0.3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  <c r="O49" s="44"/>
    </row>
    <row r="50" spans="1:15" x14ac:dyDescent="0.3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  <c r="O50" s="46"/>
    </row>
    <row r="51" spans="1:15" x14ac:dyDescent="0.3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  <c r="O51" s="37"/>
    </row>
    <row r="52" spans="1:15" x14ac:dyDescent="0.3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13708.900000000001</v>
      </c>
      <c r="K52" s="9">
        <f t="shared" ref="K52:N52" si="155">+SUM(K54+K58+K62)</f>
        <v>15074.784800000003</v>
      </c>
      <c r="L52" s="9">
        <f t="shared" si="155"/>
        <v>16593.158188000001</v>
      </c>
      <c r="M52" s="9">
        <f t="shared" si="155"/>
        <v>18394.979681740002</v>
      </c>
      <c r="N52" s="9">
        <f t="shared" si="155"/>
        <v>20502.206878683603</v>
      </c>
      <c r="O52" s="9"/>
    </row>
    <row r="53" spans="1:15" x14ac:dyDescent="0.3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9.8557576728904639E-2</v>
      </c>
      <c r="K53" s="44">
        <f t="shared" ref="K53" si="163">+IFERROR(K52/J52-1,"nm")</f>
        <v>9.9634894119878359E-2</v>
      </c>
      <c r="L53" s="44">
        <f t="shared" ref="L53" si="164">+IFERROR(L52/K52-1,"nm")</f>
        <v>0.10072272394893478</v>
      </c>
      <c r="M53" s="44">
        <f t="shared" ref="M53" si="165">+IFERROR(M52/L52-1,"nm")</f>
        <v>0.1085882189107954</v>
      </c>
      <c r="N53" s="44">
        <f t="shared" ref="N53" si="166">+IFERROR(N52/M52-1,"nm")</f>
        <v>0.11455447265513241</v>
      </c>
      <c r="O53" s="44"/>
    </row>
    <row r="54" spans="1:15" x14ac:dyDescent="0.3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7905.1600000000008</v>
      </c>
      <c r="K54" s="9">
        <f t="shared" ref="K54" si="167">+J54*(1+K55)</f>
        <v>8458.521200000001</v>
      </c>
      <c r="L54" s="9">
        <f t="shared" ref="L54" si="168">+K54*(1+L55)</f>
        <v>9050.6176840000007</v>
      </c>
      <c r="M54" s="9">
        <f t="shared" ref="M54" si="169">+L54*(1+M55)</f>
        <v>9729.4140103000009</v>
      </c>
      <c r="N54" s="9">
        <f t="shared" ref="N54" si="170">+M54*(1+N55)</f>
        <v>10507.767131124001</v>
      </c>
      <c r="O54" s="9"/>
    </row>
    <row r="55" spans="1:15" x14ac:dyDescent="0.3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7.0000000000000007E-2</v>
      </c>
      <c r="K55" s="44">
        <f t="shared" ref="K55:N55" si="178">+K56+K57</f>
        <v>7.0000000000000007E-2</v>
      </c>
      <c r="L55" s="44">
        <f t="shared" si="178"/>
        <v>7.0000000000000007E-2</v>
      </c>
      <c r="M55" s="44">
        <f t="shared" si="178"/>
        <v>7.4999999999999997E-2</v>
      </c>
      <c r="N55" s="44">
        <f t="shared" si="178"/>
        <v>0.08</v>
      </c>
      <c r="O55" s="44"/>
    </row>
    <row r="56" spans="1:15" x14ac:dyDescent="0.3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7.0000000000000007E-2</v>
      </c>
      <c r="K56" s="46">
        <f>Assumptions!C13</f>
        <v>7.0000000000000007E-2</v>
      </c>
      <c r="L56" s="46">
        <f>Assumptions!D13</f>
        <v>7.0000000000000007E-2</v>
      </c>
      <c r="M56" s="46">
        <f>Assumptions!E13</f>
        <v>7.4999999999999997E-2</v>
      </c>
      <c r="N56" s="46">
        <f>Assumptions!F13</f>
        <v>0.08</v>
      </c>
      <c r="O56" s="46"/>
    </row>
    <row r="57" spans="1:15" x14ac:dyDescent="0.3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  <c r="O57" s="46"/>
    </row>
    <row r="58" spans="1:15" x14ac:dyDescent="0.3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5160.7800000000007</v>
      </c>
      <c r="K58" s="9">
        <f t="shared" ref="K58" si="184">+J58*(1+K59)</f>
        <v>5883.2892000000011</v>
      </c>
      <c r="L58" s="9">
        <f t="shared" ref="L58" si="185">+K58*(1+L59)</f>
        <v>6706.9496880000015</v>
      </c>
      <c r="M58" s="9">
        <f t="shared" ref="M58" si="186">+L58*(1+M59)</f>
        <v>7712.9921412000012</v>
      </c>
      <c r="N58" s="9">
        <f t="shared" ref="N58" si="187">+M58*(1+N59)</f>
        <v>8908.5059230860024</v>
      </c>
      <c r="O58" s="9"/>
    </row>
    <row r="59" spans="1:15" x14ac:dyDescent="0.3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0.14000000000000001</v>
      </c>
      <c r="K59" s="44">
        <f t="shared" ref="K59:N59" si="195">+K60+K61</f>
        <v>0.14000000000000001</v>
      </c>
      <c r="L59" s="44">
        <f t="shared" si="195"/>
        <v>0.14000000000000001</v>
      </c>
      <c r="M59" s="44">
        <f t="shared" si="195"/>
        <v>0.15</v>
      </c>
      <c r="N59" s="44">
        <f t="shared" si="195"/>
        <v>0.155</v>
      </c>
      <c r="O59" s="44"/>
    </row>
    <row r="60" spans="1:15" x14ac:dyDescent="0.3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0.14000000000000001</v>
      </c>
      <c r="K60" s="46">
        <f>Assumptions!C14</f>
        <v>0.14000000000000001</v>
      </c>
      <c r="L60" s="46">
        <f>Assumptions!D14</f>
        <v>0.14000000000000001</v>
      </c>
      <c r="M60" s="46">
        <f>Assumptions!E14</f>
        <v>0.15</v>
      </c>
      <c r="N60" s="46">
        <f>Assumptions!F14</f>
        <v>0.155</v>
      </c>
      <c r="O60" s="46"/>
    </row>
    <row r="61" spans="1:15" x14ac:dyDescent="0.3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  <c r="O61" s="46"/>
    </row>
    <row r="62" spans="1:15" x14ac:dyDescent="0.3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642.96</v>
      </c>
      <c r="K62" s="9">
        <f t="shared" ref="K62" si="201">+J62*(1+K63)</f>
        <v>732.97440000000017</v>
      </c>
      <c r="L62" s="9">
        <f t="shared" ref="L62" si="202">+K62*(1+L63)</f>
        <v>835.59081600000025</v>
      </c>
      <c r="M62" s="9">
        <f t="shared" ref="M62" si="203">+L62*(1+M63)</f>
        <v>952.57353024000042</v>
      </c>
      <c r="N62" s="9">
        <f t="shared" ref="N62" si="204">+M62*(1+N63)</f>
        <v>1085.9338244736007</v>
      </c>
      <c r="O62" s="9"/>
    </row>
    <row r="63" spans="1:15" x14ac:dyDescent="0.3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0.14000000000000001</v>
      </c>
      <c r="K63" s="44">
        <f t="shared" ref="K63:N63" si="212">+K64+K65</f>
        <v>0.14000000000000001</v>
      </c>
      <c r="L63" s="44">
        <f t="shared" si="212"/>
        <v>0.14000000000000001</v>
      </c>
      <c r="M63" s="44">
        <f t="shared" si="212"/>
        <v>0.14000000000000001</v>
      </c>
      <c r="N63" s="44">
        <f t="shared" si="212"/>
        <v>0.14000000000000001</v>
      </c>
      <c r="O63" s="44"/>
    </row>
    <row r="64" spans="1:15" x14ac:dyDescent="0.3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0.14000000000000001</v>
      </c>
      <c r="K64" s="46">
        <f>Assumptions!C15</f>
        <v>0.14000000000000001</v>
      </c>
      <c r="L64" s="46">
        <f>Assumptions!D15</f>
        <v>0.14000000000000001</v>
      </c>
      <c r="M64" s="46">
        <f>Assumptions!E15</f>
        <v>0.14000000000000001</v>
      </c>
      <c r="N64" s="46">
        <f>Assumptions!F15</f>
        <v>0.14000000000000001</v>
      </c>
      <c r="O64" s="46"/>
    </row>
    <row r="65" spans="1:15" x14ac:dyDescent="0.3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  <c r="O65" s="46"/>
    </row>
    <row r="66" spans="1:15" x14ac:dyDescent="0.3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3907.0365000000002</v>
      </c>
      <c r="K66" s="45">
        <f t="shared" ref="K66:N66" si="219">+K52*K68</f>
        <v>4296.3136680000007</v>
      </c>
      <c r="L66" s="45">
        <f t="shared" si="219"/>
        <v>4729.0500835800003</v>
      </c>
      <c r="M66" s="45">
        <f t="shared" si="219"/>
        <v>5242.5692092958998</v>
      </c>
      <c r="N66" s="45">
        <f t="shared" si="219"/>
        <v>5843.1289604248259</v>
      </c>
      <c r="O66" s="45"/>
    </row>
    <row r="67" spans="1:15" x14ac:dyDescent="0.3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0.14007484680478566</v>
      </c>
      <c r="K67" s="44">
        <f t="shared" ref="K67" si="227">+IFERROR(K66/J66-1,"nm")</f>
        <v>9.9634894119878359E-2</v>
      </c>
      <c r="L67" s="44">
        <f>+IFERROR(L66/K66-1,"nm")</f>
        <v>0.10072272394893478</v>
      </c>
      <c r="M67" s="44">
        <f t="shared" ref="M67" si="228">+IFERROR(M66/L66-1,"nm")</f>
        <v>0.10858821891079518</v>
      </c>
      <c r="N67" s="44">
        <f t="shared" ref="N67" si="229">+IFERROR(N66/M66-1,"nm")</f>
        <v>0.11455447265513241</v>
      </c>
      <c r="O67" s="44"/>
    </row>
    <row r="68" spans="1:15" x14ac:dyDescent="0.3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  <c r="O68" s="46"/>
    </row>
    <row r="69" spans="1:15" x14ac:dyDescent="0.3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185.07015000000001</v>
      </c>
      <c r="K69" s="45">
        <f t="shared" ref="K69:N69" si="231">+K72*K79</f>
        <v>203.50959480000003</v>
      </c>
      <c r="L69" s="45">
        <f t="shared" si="231"/>
        <v>224.00763553800002</v>
      </c>
      <c r="M69" s="45">
        <f t="shared" si="231"/>
        <v>248.33222570349</v>
      </c>
      <c r="N69" s="45">
        <f t="shared" si="231"/>
        <v>276.77979286222859</v>
      </c>
      <c r="O69" s="45"/>
    </row>
    <row r="70" spans="1:15" x14ac:dyDescent="0.3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0.38112052238805982</v>
      </c>
      <c r="K70" s="44">
        <f t="shared" ref="K70" si="239">+IFERROR(K69/J69-1,"nm")</f>
        <v>9.9634894119878359E-2</v>
      </c>
      <c r="L70" s="44">
        <f t="shared" ref="L70" si="240">+IFERROR(L69/K69-1,"nm")</f>
        <v>0.10072272394893478</v>
      </c>
      <c r="M70" s="44">
        <f t="shared" ref="M70" si="241">+IFERROR(M69/L69-1,"nm")</f>
        <v>0.10858821891079518</v>
      </c>
      <c r="N70" s="44">
        <f t="shared" ref="N70" si="242">+IFERROR(N69/M69-1,"nm")</f>
        <v>0.11455447265513241</v>
      </c>
      <c r="O70" s="44"/>
    </row>
    <row r="71" spans="1:15" x14ac:dyDescent="0.3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9.4107412232845161E-3</v>
      </c>
      <c r="K71" s="44">
        <f t="shared" si="244"/>
        <v>9.632076535231765E-3</v>
      </c>
      <c r="L71" s="44">
        <f t="shared" si="244"/>
        <v>9.8050539266393393E-3</v>
      </c>
      <c r="M71" s="44">
        <f t="shared" si="244"/>
        <v>9.9889706896550533E-3</v>
      </c>
      <c r="N71" s="44">
        <f t="shared" si="244"/>
        <v>1.0164089518247234E-2</v>
      </c>
      <c r="O71" s="44"/>
    </row>
    <row r="72" spans="1:15" x14ac:dyDescent="0.3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  <c r="O72" s="46"/>
    </row>
    <row r="73" spans="1:15" x14ac:dyDescent="0.3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3721.9663500000001</v>
      </c>
      <c r="K73" s="9">
        <f t="shared" ref="K73:N73" si="246">+K66-K69</f>
        <v>4092.8040732000009</v>
      </c>
      <c r="L73" s="9">
        <f t="shared" si="246"/>
        <v>4505.0424480420006</v>
      </c>
      <c r="M73" s="9">
        <f t="shared" si="246"/>
        <v>4994.2369835924101</v>
      </c>
      <c r="N73" s="9">
        <f t="shared" si="246"/>
        <v>5566.3491675625974</v>
      </c>
      <c r="O73" s="9"/>
    </row>
    <row r="74" spans="1:15" x14ac:dyDescent="0.3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0.13026612511387792</v>
      </c>
      <c r="K74" s="44">
        <f t="shared" ref="K74" si="254">+IFERROR(K73/J73-1,"nm")</f>
        <v>9.9634894119878581E-2</v>
      </c>
      <c r="L74" s="44">
        <f t="shared" ref="L74" si="255">+IFERROR(L73/K73-1,"nm")</f>
        <v>0.10072272394893478</v>
      </c>
      <c r="M74" s="44">
        <f t="shared" ref="M74" si="256">+IFERROR(M73/L73-1,"nm")</f>
        <v>0.10858821891079518</v>
      </c>
      <c r="N74" s="44">
        <f t="shared" ref="N74" si="257">+IFERROR(N73/M73-1,"nm")</f>
        <v>0.11455447265513241</v>
      </c>
      <c r="O74" s="44"/>
    </row>
    <row r="75" spans="1:15" x14ac:dyDescent="0.3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0.27149999999999996</v>
      </c>
      <c r="N75" s="44">
        <f t="shared" si="259"/>
        <v>0.27149999999999996</v>
      </c>
      <c r="O75" s="44"/>
    </row>
    <row r="76" spans="1:15" x14ac:dyDescent="0.3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233.05130000000005</v>
      </c>
      <c r="K76" s="45">
        <f t="shared" ref="K76:N76" si="260">+K52*K78</f>
        <v>256.27134160000008</v>
      </c>
      <c r="L76" s="45">
        <f t="shared" si="260"/>
        <v>282.08368919600002</v>
      </c>
      <c r="M76" s="45">
        <f t="shared" si="260"/>
        <v>312.71465458958005</v>
      </c>
      <c r="N76" s="45">
        <f t="shared" si="260"/>
        <v>348.53751693762126</v>
      </c>
      <c r="O76" s="45"/>
    </row>
    <row r="77" spans="1:15" x14ac:dyDescent="0.3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0.18300152284263982</v>
      </c>
      <c r="K77" s="44">
        <f t="shared" ref="K77" si="268">+IFERROR(K76/J76-1,"nm")</f>
        <v>9.9634894119878359E-2</v>
      </c>
      <c r="L77" s="44">
        <f t="shared" ref="L77" si="269">+IFERROR(L76/K76-1,"nm")</f>
        <v>0.10072272394893456</v>
      </c>
      <c r="M77" s="44">
        <f t="shared" ref="M77" si="270">+IFERROR(M76/L76-1,"nm")</f>
        <v>0.1085882189107954</v>
      </c>
      <c r="N77" s="44">
        <f t="shared" ref="N77" si="271">+IFERROR(N76/M76-1,"nm")</f>
        <v>0.11455447265513241</v>
      </c>
      <c r="O77" s="44"/>
    </row>
    <row r="78" spans="1:15" x14ac:dyDescent="0.3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  <c r="O78" s="46"/>
    </row>
    <row r="79" spans="1:15" x14ac:dyDescent="0.3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1233.8010000000002</v>
      </c>
      <c r="K79" s="45">
        <f t="shared" ref="K79:N79" si="277">+K52*K81</f>
        <v>1356.7306320000002</v>
      </c>
      <c r="L79" s="45">
        <f t="shared" si="277"/>
        <v>1493.3842369200001</v>
      </c>
      <c r="M79" s="45">
        <f t="shared" si="277"/>
        <v>1655.5481713566001</v>
      </c>
      <c r="N79" s="45">
        <f t="shared" si="277"/>
        <v>1845.1986190815242</v>
      </c>
      <c r="O79" s="45"/>
    </row>
    <row r="80" spans="1:15" x14ac:dyDescent="0.3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  <c r="O80" s="44"/>
    </row>
    <row r="81" spans="1:16" x14ac:dyDescent="0.3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  <c r="P81" s="46"/>
    </row>
    <row r="82" spans="1:16" x14ac:dyDescent="0.3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  <c r="O82" s="37"/>
    </row>
    <row r="83" spans="1:16" x14ac:dyDescent="0.3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8075.2900000000009</v>
      </c>
      <c r="K83" s="9">
        <f t="shared" ref="K83:N83" si="288">+SUM(K85+K89+K93)</f>
        <v>8680.9367500000008</v>
      </c>
      <c r="L83" s="9">
        <f t="shared" si="288"/>
        <v>9375.4116900000008</v>
      </c>
      <c r="M83" s="9">
        <f t="shared" si="288"/>
        <v>10172.32168365</v>
      </c>
      <c r="N83" s="9">
        <f t="shared" si="288"/>
        <v>11087.830635178503</v>
      </c>
      <c r="O83" s="9"/>
    </row>
    <row r="84" spans="1:16" x14ac:dyDescent="0.3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7.0000000000000062E-2</v>
      </c>
      <c r="K84" s="44">
        <f t="shared" ref="K84" si="296">+IFERROR(K83/J83-1,"nm")</f>
        <v>7.4999999999999956E-2</v>
      </c>
      <c r="L84" s="44">
        <f t="shared" ref="L84" si="297">+IFERROR(L83/K83-1,"nm")</f>
        <v>8.0000000000000071E-2</v>
      </c>
      <c r="M84" s="44">
        <f t="shared" ref="M84" si="298">+IFERROR(M83/L83-1,"nm")</f>
        <v>8.4999999999999964E-2</v>
      </c>
      <c r="N84" s="44">
        <f t="shared" ref="N84" si="299">+IFERROR(N83/M83-1,"nm")</f>
        <v>9.0000000000000302E-2</v>
      </c>
      <c r="O84" s="44"/>
    </row>
    <row r="85" spans="1:16" x14ac:dyDescent="0.3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5795.12</v>
      </c>
      <c r="K85" s="9">
        <f t="shared" ref="K85" si="300">+J85*(1+K86)</f>
        <v>6229.7539999999999</v>
      </c>
      <c r="L85" s="9">
        <f t="shared" ref="L85" si="301">+K85*(1+L86)</f>
        <v>6728.1343200000001</v>
      </c>
      <c r="M85" s="9">
        <f t="shared" ref="M85" si="302">+L85*(1+M86)</f>
        <v>7300.0257371999996</v>
      </c>
      <c r="N85" s="9">
        <f t="shared" ref="N85" si="303">+M85*(1+N86)</f>
        <v>7957.0280535480006</v>
      </c>
      <c r="O85" s="9"/>
    </row>
    <row r="86" spans="1:16" x14ac:dyDescent="0.3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7.0000000000000007E-2</v>
      </c>
      <c r="K86" s="44">
        <f t="shared" ref="K86:N86" si="311">+K87+K88</f>
        <v>7.4999999999999997E-2</v>
      </c>
      <c r="L86" s="44">
        <f t="shared" si="311"/>
        <v>0.08</v>
      </c>
      <c r="M86" s="44">
        <f t="shared" si="311"/>
        <v>8.5000000000000006E-2</v>
      </c>
      <c r="N86" s="44">
        <f t="shared" si="311"/>
        <v>0.09</v>
      </c>
      <c r="O86" s="44"/>
    </row>
    <row r="87" spans="1:16" x14ac:dyDescent="0.3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7.0000000000000007E-2</v>
      </c>
      <c r="K87" s="46">
        <f>Assumptions!C21</f>
        <v>7.4999999999999997E-2</v>
      </c>
      <c r="L87" s="46">
        <f>Assumptions!D21</f>
        <v>0.08</v>
      </c>
      <c r="M87" s="46">
        <f>Assumptions!E21</f>
        <v>8.5000000000000006E-2</v>
      </c>
      <c r="N87" s="46">
        <f>Assumptions!F21</f>
        <v>0.09</v>
      </c>
      <c r="O87" s="46"/>
    </row>
    <row r="88" spans="1:16" x14ac:dyDescent="0.3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  <c r="O88" s="46"/>
    </row>
    <row r="89" spans="1:16" x14ac:dyDescent="0.3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2073.6600000000003</v>
      </c>
      <c r="K89" s="9">
        <f t="shared" ref="K89" si="317">+J89*(1+K90)</f>
        <v>2229.1845000000003</v>
      </c>
      <c r="L89" s="9">
        <f t="shared" ref="L89" si="318">+K89*(1+L90)</f>
        <v>2407.5192600000005</v>
      </c>
      <c r="M89" s="9">
        <f t="shared" ref="M89" si="319">+L89*(1+M90)</f>
        <v>2612.1583971000005</v>
      </c>
      <c r="N89" s="9">
        <f t="shared" ref="N89" si="320">+M89*(1+N90)</f>
        <v>2847.2526528390008</v>
      </c>
      <c r="O89" s="9"/>
    </row>
    <row r="90" spans="1:16" x14ac:dyDescent="0.3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7.0000000000000007E-2</v>
      </c>
      <c r="K90" s="44">
        <f t="shared" ref="K90:N90" si="328">+K91+K92</f>
        <v>7.4999999999999997E-2</v>
      </c>
      <c r="L90" s="44">
        <f t="shared" si="328"/>
        <v>0.08</v>
      </c>
      <c r="M90" s="44">
        <f t="shared" si="328"/>
        <v>8.5000000000000006E-2</v>
      </c>
      <c r="N90" s="44">
        <f t="shared" si="328"/>
        <v>0.09</v>
      </c>
      <c r="O90" s="44"/>
    </row>
    <row r="91" spans="1:16" x14ac:dyDescent="0.3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7.0000000000000007E-2</v>
      </c>
      <c r="K91" s="46">
        <f>Assumptions!C22</f>
        <v>7.4999999999999997E-2</v>
      </c>
      <c r="L91" s="46">
        <f>Assumptions!D22</f>
        <v>0.08</v>
      </c>
      <c r="M91" s="46">
        <f>Assumptions!E22</f>
        <v>8.5000000000000006E-2</v>
      </c>
      <c r="N91" s="46">
        <f>Assumptions!F22</f>
        <v>0.09</v>
      </c>
      <c r="O91" s="46"/>
    </row>
    <row r="92" spans="1:16" x14ac:dyDescent="0.3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  <c r="O92" s="46"/>
    </row>
    <row r="93" spans="1:16" x14ac:dyDescent="0.3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206.51000000000002</v>
      </c>
      <c r="K93" s="9">
        <f t="shared" ref="K93" si="334">+J93*(1+K94)</f>
        <v>221.99825000000001</v>
      </c>
      <c r="L93" s="9">
        <f t="shared" ref="L93" si="335">+K93*(1+L94)</f>
        <v>239.75811000000002</v>
      </c>
      <c r="M93" s="9">
        <f t="shared" ref="M93" si="336">+L93*(1+M94)</f>
        <v>260.13754935000003</v>
      </c>
      <c r="N93" s="9">
        <f t="shared" ref="N93" si="337">+M93*(1+N94)</f>
        <v>283.54992879150007</v>
      </c>
      <c r="O93" s="9"/>
    </row>
    <row r="94" spans="1:16" x14ac:dyDescent="0.3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7.0000000000000007E-2</v>
      </c>
      <c r="K94" s="44">
        <f t="shared" ref="K94:N94" si="345">+K95+K96</f>
        <v>7.4999999999999997E-2</v>
      </c>
      <c r="L94" s="44">
        <f t="shared" si="345"/>
        <v>0.08</v>
      </c>
      <c r="M94" s="44">
        <f t="shared" si="345"/>
        <v>8.5000000000000006E-2</v>
      </c>
      <c r="N94" s="44">
        <f t="shared" si="345"/>
        <v>0.09</v>
      </c>
      <c r="O94" s="44"/>
    </row>
    <row r="95" spans="1:16" x14ac:dyDescent="0.3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7.0000000000000007E-2</v>
      </c>
      <c r="K95" s="46">
        <f>Assumptions!C23</f>
        <v>7.4999999999999997E-2</v>
      </c>
      <c r="L95" s="46">
        <f>Assumptions!D23</f>
        <v>0.08</v>
      </c>
      <c r="M95" s="46">
        <f>Assumptions!E23</f>
        <v>8.5000000000000006E-2</v>
      </c>
      <c r="N95" s="46">
        <f>Assumptions!F23</f>
        <v>0.09</v>
      </c>
      <c r="O95" s="46"/>
    </row>
    <row r="96" spans="1:16" x14ac:dyDescent="0.3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  <c r="O96" s="46"/>
    </row>
    <row r="97" spans="1:17" x14ac:dyDescent="0.3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2745.5986000000007</v>
      </c>
      <c r="K97" s="45">
        <f t="shared" ref="K97:N97" si="352">+K83*K99</f>
        <v>3038.3278625000003</v>
      </c>
      <c r="L97" s="45">
        <f t="shared" si="352"/>
        <v>3375.1482084000004</v>
      </c>
      <c r="M97" s="45">
        <f t="shared" si="352"/>
        <v>3763.7590229504999</v>
      </c>
      <c r="N97" s="45">
        <f t="shared" si="352"/>
        <v>4213.3756413678311</v>
      </c>
      <c r="O97" s="45"/>
    </row>
    <row r="98" spans="1:17" x14ac:dyDescent="0.3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0.1411465502909397</v>
      </c>
      <c r="K98" s="44">
        <f t="shared" ref="K98" si="360">+IFERROR(K97/J97-1,"nm")</f>
        <v>0.10661764705882337</v>
      </c>
      <c r="L98" s="44">
        <f>+IFERROR(L97/K97-1,"nm")</f>
        <v>0.11085714285714299</v>
      </c>
      <c r="M98" s="44">
        <f t="shared" ref="M98" si="361">+IFERROR(M97/L97-1,"nm")</f>
        <v>0.11513888888888868</v>
      </c>
      <c r="N98" s="44">
        <f t="shared" ref="N98" si="362">+IFERROR(N97/M97-1,"nm")</f>
        <v>0.11945945945945979</v>
      </c>
      <c r="O98" s="44"/>
    </row>
    <row r="99" spans="1:17" x14ac:dyDescent="0.3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  <c r="Q99" s="46"/>
    </row>
    <row r="100" spans="1:17" x14ac:dyDescent="0.3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58.578153660000005</v>
      </c>
      <c r="K100" s="45">
        <f t="shared" ref="K100:N100" si="364">+K103*K110</f>
        <v>62.971515184500007</v>
      </c>
      <c r="L100" s="45">
        <f t="shared" si="364"/>
        <v>68.009236399260004</v>
      </c>
      <c r="M100" s="45">
        <f t="shared" si="364"/>
        <v>73.790021493197102</v>
      </c>
      <c r="N100" s="45">
        <f t="shared" si="364"/>
        <v>80.431123427584865</v>
      </c>
      <c r="O100" s="45"/>
    </row>
    <row r="101" spans="1:17" x14ac:dyDescent="0.3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0.42873545512195133</v>
      </c>
      <c r="K101" s="44">
        <f t="shared" ref="K101" si="372">+IFERROR(K100/J100-1,"nm")</f>
        <v>7.4999999999999956E-2</v>
      </c>
      <c r="L101" s="44">
        <f t="shared" ref="L101" si="373">+IFERROR(L100/K100-1,"nm")</f>
        <v>7.9999999999999849E-2</v>
      </c>
      <c r="M101" s="44">
        <f t="shared" ref="M101" si="374">+IFERROR(M100/L100-1,"nm")</f>
        <v>8.4999999999999964E-2</v>
      </c>
      <c r="N101" s="44">
        <f t="shared" ref="N101" si="375">+IFERROR(N100/M100-1,"nm")</f>
        <v>9.0000000000000302E-2</v>
      </c>
      <c r="O101" s="44"/>
    </row>
    <row r="102" spans="1:17" x14ac:dyDescent="0.3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2.978675088511339E-3</v>
      </c>
      <c r="K102" s="44">
        <f t="shared" ref="K102:N102" si="377">+IFERROR(K100/K$21,"nm")</f>
        <v>2.980431730468038E-3</v>
      </c>
      <c r="L102" s="44">
        <f t="shared" si="377"/>
        <v>2.9768370564814406E-3</v>
      </c>
      <c r="M102" s="44">
        <f t="shared" si="377"/>
        <v>2.9681462395647648E-3</v>
      </c>
      <c r="N102" s="44">
        <f t="shared" si="377"/>
        <v>2.9536445927542576E-3</v>
      </c>
      <c r="O102" s="44"/>
    </row>
    <row r="103" spans="1:17" x14ac:dyDescent="0.3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  <c r="O103" s="46"/>
    </row>
    <row r="104" spans="1:17" x14ac:dyDescent="0.3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2687.0204463400005</v>
      </c>
      <c r="K104" s="9">
        <f t="shared" ref="K104:N104" si="379">+K97-K100</f>
        <v>2975.3563473155004</v>
      </c>
      <c r="L104" s="9">
        <f t="shared" si="379"/>
        <v>3307.1389720007405</v>
      </c>
      <c r="M104" s="9">
        <f t="shared" si="379"/>
        <v>3689.969001457303</v>
      </c>
      <c r="N104" s="9">
        <f t="shared" si="379"/>
        <v>4132.9445179402464</v>
      </c>
      <c r="O104" s="9"/>
    </row>
    <row r="105" spans="1:17" x14ac:dyDescent="0.3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0.13616086526004256</v>
      </c>
      <c r="K105" s="44">
        <f t="shared" ref="K105" si="387">+IFERROR(K104/J104-1,"nm")</f>
        <v>0.10730692480150017</v>
      </c>
      <c r="L105" s="44">
        <f t="shared" ref="L105" si="388">+IFERROR(L104/K104-1,"nm")</f>
        <v>0.11151021456122034</v>
      </c>
      <c r="M105" s="44">
        <f t="shared" ref="M105" si="389">+IFERROR(M104/L104-1,"nm")</f>
        <v>0.11575867621461322</v>
      </c>
      <c r="N105" s="44">
        <f t="shared" ref="N105" si="390">+IFERROR(N104/M104-1,"nm")</f>
        <v>0.12004857393327595</v>
      </c>
      <c r="O105" s="44"/>
    </row>
    <row r="106" spans="1:17" x14ac:dyDescent="0.3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0.19600554722406613</v>
      </c>
      <c r="K106" s="44">
        <f t="shared" ref="K106:N106" si="392">+IFERROR(K104/K$52,"nm")</f>
        <v>0.19737305618555165</v>
      </c>
      <c r="L106" s="44">
        <f t="shared" si="392"/>
        <v>0.19930738528078573</v>
      </c>
      <c r="M106" s="44">
        <f t="shared" si="392"/>
        <v>0.20059652499209854</v>
      </c>
      <c r="N106" s="44">
        <f t="shared" si="392"/>
        <v>0.20158534846496548</v>
      </c>
      <c r="O106" s="44"/>
    </row>
    <row r="107" spans="1:17" x14ac:dyDescent="0.3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96.903480000000016</v>
      </c>
      <c r="K107" s="45">
        <f t="shared" ref="K107:N107" si="393">+K83*K109</f>
        <v>104.17124100000001</v>
      </c>
      <c r="L107" s="45">
        <f t="shared" si="393"/>
        <v>112.50494028000001</v>
      </c>
      <c r="M107" s="45">
        <f t="shared" si="393"/>
        <v>122.0678602038</v>
      </c>
      <c r="N107" s="45">
        <f t="shared" si="393"/>
        <v>133.05396762214204</v>
      </c>
      <c r="O107" s="45"/>
    </row>
    <row r="108" spans="1:17" x14ac:dyDescent="0.3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0.24235230769230798</v>
      </c>
      <c r="K108" s="44">
        <f t="shared" ref="K108" si="401">+IFERROR(K107/J107-1,"nm")</f>
        <v>7.4999999999999956E-2</v>
      </c>
      <c r="L108" s="44">
        <f t="shared" ref="L108" si="402">+IFERROR(L107/K107-1,"nm")</f>
        <v>8.0000000000000071E-2</v>
      </c>
      <c r="M108" s="44">
        <f t="shared" ref="M108" si="403">+IFERROR(M107/L107-1,"nm")</f>
        <v>8.4999999999999742E-2</v>
      </c>
      <c r="N108" s="44">
        <f t="shared" ref="N108" si="404">+IFERROR(N107/M107-1,"nm")</f>
        <v>9.0000000000000302E-2</v>
      </c>
      <c r="O108" s="44"/>
    </row>
    <row r="109" spans="1:17" x14ac:dyDescent="0.3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  <c r="O109" s="46"/>
    </row>
    <row r="110" spans="1:17" x14ac:dyDescent="0.3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314.93631000000005</v>
      </c>
      <c r="K110" s="45">
        <f t="shared" ref="K110:N110" si="406">+K83*K112</f>
        <v>338.55653325000003</v>
      </c>
      <c r="L110" s="45">
        <f t="shared" si="406"/>
        <v>365.64105591000003</v>
      </c>
      <c r="M110" s="45">
        <f t="shared" si="406"/>
        <v>396.72054566234999</v>
      </c>
      <c r="N110" s="45">
        <f t="shared" si="406"/>
        <v>432.42539477196163</v>
      </c>
      <c r="O110" s="45"/>
    </row>
    <row r="111" spans="1:17" x14ac:dyDescent="0.3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  <c r="O111" s="44"/>
    </row>
    <row r="112" spans="1:17" x14ac:dyDescent="0.3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  <c r="O112" s="46"/>
    </row>
    <row r="113" spans="1:15" x14ac:dyDescent="0.3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  <c r="O113" s="37"/>
    </row>
    <row r="114" spans="1:15" x14ac:dyDescent="0.3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6653.835</v>
      </c>
      <c r="K114" s="9">
        <f t="shared" ref="K114:N114" si="417">+SUM(K116+K120+K124)</f>
        <v>7440.6867750000001</v>
      </c>
      <c r="L114" s="9">
        <f t="shared" si="417"/>
        <v>8327.643757875001</v>
      </c>
      <c r="M114" s="9">
        <f t="shared" si="417"/>
        <v>9328.6403450493744</v>
      </c>
      <c r="N114" s="9">
        <f t="shared" si="417"/>
        <v>10459.773955310147</v>
      </c>
      <c r="O114" s="9"/>
    </row>
    <row r="115" spans="1:15" x14ac:dyDescent="0.3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0.11735264483627206</v>
      </c>
      <c r="K115" s="44">
        <f t="shared" ref="K115" si="425">+IFERROR(K114/J114-1,"nm")</f>
        <v>0.1182553782893625</v>
      </c>
      <c r="L115" s="44">
        <f t="shared" ref="L115" si="426">+IFERROR(L114/K114-1,"nm")</f>
        <v>0.11920364473009282</v>
      </c>
      <c r="M115" s="44">
        <f t="shared" ref="M115" si="427">+IFERROR(M114/L114-1,"nm")</f>
        <v>0.12020165802935368</v>
      </c>
      <c r="N115" s="44">
        <f t="shared" ref="N115" si="428">+IFERROR(N114/M114-1,"nm")</f>
        <v>0.12125385569838754</v>
      </c>
      <c r="O115" s="44"/>
    </row>
    <row r="116" spans="1:15" x14ac:dyDescent="0.3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4624.875</v>
      </c>
      <c r="K116" s="9">
        <f t="shared" ref="K116" si="429">+J116*(1+K117)</f>
        <v>5202.984375</v>
      </c>
      <c r="L116" s="9">
        <f t="shared" ref="L116" si="430">+K116*(1+L117)</f>
        <v>5853.357421875</v>
      </c>
      <c r="M116" s="9">
        <f t="shared" ref="M116" si="431">+L116*(1+M117)</f>
        <v>6585.027099609375</v>
      </c>
      <c r="N116" s="9">
        <f t="shared" ref="N116" si="432">+M116*(1+N117)</f>
        <v>7408.1554870605469</v>
      </c>
      <c r="O116" s="9"/>
    </row>
    <row r="117" spans="1:15" x14ac:dyDescent="0.3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0.125</v>
      </c>
      <c r="K117" s="44">
        <f t="shared" ref="K117:N117" si="440">+K118+K119</f>
        <v>0.125</v>
      </c>
      <c r="L117" s="44">
        <f t="shared" si="440"/>
        <v>0.125</v>
      </c>
      <c r="M117" s="44">
        <f t="shared" si="440"/>
        <v>0.125</v>
      </c>
      <c r="N117" s="44">
        <f t="shared" si="440"/>
        <v>0.125</v>
      </c>
      <c r="O117" s="44"/>
    </row>
    <row r="118" spans="1:15" x14ac:dyDescent="0.3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0.125</v>
      </c>
      <c r="K118" s="46">
        <f>Assumptions!C29</f>
        <v>0.125</v>
      </c>
      <c r="L118" s="46">
        <f>Assumptions!D29</f>
        <v>0.125</v>
      </c>
      <c r="M118" s="46">
        <f>Assumptions!E29</f>
        <v>0.125</v>
      </c>
      <c r="N118" s="46">
        <f>Assumptions!F29</f>
        <v>0.125</v>
      </c>
      <c r="O118" s="46"/>
    </row>
    <row r="119" spans="1:15" x14ac:dyDescent="0.3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  <c r="O119" s="46"/>
    </row>
    <row r="120" spans="1:15" x14ac:dyDescent="0.3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1738.8000000000002</v>
      </c>
      <c r="K120" s="9">
        <f t="shared" ref="K120" si="446">+J120*(1+K121)</f>
        <v>1877.9040000000002</v>
      </c>
      <c r="L120" s="9">
        <f t="shared" ref="L120" si="447">+K120*(1+L121)</f>
        <v>2028.1363200000003</v>
      </c>
      <c r="M120" s="9">
        <f t="shared" ref="M120" si="448">+L120*(1+M121)</f>
        <v>2190.3872256000004</v>
      </c>
      <c r="N120" s="9">
        <f t="shared" ref="N120" si="449">+M120*(1+N121)</f>
        <v>2365.6182036480004</v>
      </c>
      <c r="O120" s="9"/>
    </row>
    <row r="121" spans="1:15" x14ac:dyDescent="0.3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0.08</v>
      </c>
      <c r="K121" s="44">
        <f t="shared" ref="K121:N121" si="457">+K122+K123</f>
        <v>0.08</v>
      </c>
      <c r="L121" s="44">
        <f t="shared" si="457"/>
        <v>0.08</v>
      </c>
      <c r="M121" s="44">
        <f t="shared" si="457"/>
        <v>0.08</v>
      </c>
      <c r="N121" s="44">
        <f t="shared" si="457"/>
        <v>0.08</v>
      </c>
      <c r="O121" s="44"/>
    </row>
    <row r="122" spans="1:15" x14ac:dyDescent="0.3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0.08</v>
      </c>
      <c r="K122" s="46">
        <f>Assumptions!C30</f>
        <v>0.08</v>
      </c>
      <c r="L122" s="46">
        <f>Assumptions!D30</f>
        <v>0.08</v>
      </c>
      <c r="M122" s="46">
        <f>Assumptions!E30</f>
        <v>0.08</v>
      </c>
      <c r="N122" s="46">
        <f>Assumptions!F30</f>
        <v>0.08</v>
      </c>
      <c r="O122" s="46"/>
    </row>
    <row r="123" spans="1:15" x14ac:dyDescent="0.3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  <c r="O123" s="46"/>
    </row>
    <row r="124" spans="1:15" x14ac:dyDescent="0.3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290.16000000000003</v>
      </c>
      <c r="K124" s="9">
        <f t="shared" ref="K124" si="463">+J124*(1+K125)</f>
        <v>359.79840000000002</v>
      </c>
      <c r="L124" s="9">
        <f t="shared" ref="L124" si="464">+K124*(1+L125)</f>
        <v>446.15001599999999</v>
      </c>
      <c r="M124" s="9">
        <f t="shared" ref="M124" si="465">+L124*(1+M125)</f>
        <v>553.22601983999994</v>
      </c>
      <c r="N124" s="9">
        <f t="shared" ref="N124" si="466">+M124*(1+N125)</f>
        <v>686.00026460159995</v>
      </c>
      <c r="O124" s="9"/>
    </row>
    <row r="125" spans="1:15" x14ac:dyDescent="0.3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0.24</v>
      </c>
      <c r="K125" s="44">
        <f t="shared" ref="K125:N125" si="474">+K126+K127</f>
        <v>0.24</v>
      </c>
      <c r="L125" s="44">
        <f t="shared" si="474"/>
        <v>0.24</v>
      </c>
      <c r="M125" s="44">
        <f t="shared" si="474"/>
        <v>0.24</v>
      </c>
      <c r="N125" s="44">
        <f t="shared" si="474"/>
        <v>0.24</v>
      </c>
      <c r="O125" s="44"/>
    </row>
    <row r="126" spans="1:15" x14ac:dyDescent="0.3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0.24</v>
      </c>
      <c r="K126" s="46">
        <f>Assumptions!C31</f>
        <v>0.24</v>
      </c>
      <c r="L126" s="46">
        <f>Assumptions!D31</f>
        <v>0.24</v>
      </c>
      <c r="M126" s="46">
        <f>Assumptions!E31</f>
        <v>0.24</v>
      </c>
      <c r="N126" s="46">
        <f>Assumptions!F31</f>
        <v>0.24</v>
      </c>
      <c r="O126" s="46"/>
    </row>
    <row r="127" spans="1:15" x14ac:dyDescent="0.3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  <c r="O127" s="46"/>
    </row>
    <row r="128" spans="1:15" x14ac:dyDescent="0.3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2328.8422499999997</v>
      </c>
      <c r="K128" s="45">
        <f t="shared" ref="K128:N128" si="481">+K114*K130</f>
        <v>2753.0541067499998</v>
      </c>
      <c r="L128" s="45">
        <f t="shared" si="481"/>
        <v>3247.7810655712506</v>
      </c>
      <c r="M128" s="45">
        <f t="shared" si="481"/>
        <v>3824.7425414702434</v>
      </c>
      <c r="N128" s="45">
        <f t="shared" si="481"/>
        <v>4497.7028007833633</v>
      </c>
      <c r="O128" s="45"/>
    </row>
    <row r="129" spans="1:15" x14ac:dyDescent="0.3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0.20167298761609898</v>
      </c>
      <c r="K129" s="44">
        <f t="shared" ref="K129" si="489">+IFERROR(K128/J128-1,"nm")</f>
        <v>0.18215568562018336</v>
      </c>
      <c r="L129" s="44">
        <f>+IFERROR(L128/K128-1,"nm")</f>
        <v>0.17970113903982776</v>
      </c>
      <c r="M129" s="44">
        <f t="shared" ref="M129" si="490">+IFERROR(M128/L128-1,"nm")</f>
        <v>0.17764789690265381</v>
      </c>
      <c r="N129" s="44">
        <f t="shared" ref="N129" si="491">+IFERROR(N128/M128-1,"nm")</f>
        <v>0.17594916573245523</v>
      </c>
      <c r="O129" s="44"/>
    </row>
    <row r="130" spans="1:15" x14ac:dyDescent="0.3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  <c r="O130" s="46"/>
    </row>
    <row r="131" spans="1:15" x14ac:dyDescent="0.3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41.253777000000007</v>
      </c>
      <c r="K131" s="45">
        <f t="shared" ref="K131:N131" si="493">+K134*K141</f>
        <v>46.132258005000004</v>
      </c>
      <c r="L131" s="45">
        <f t="shared" si="493"/>
        <v>51.631391298825001</v>
      </c>
      <c r="M131" s="45">
        <f t="shared" si="493"/>
        <v>57.837570139306123</v>
      </c>
      <c r="N131" s="45">
        <f t="shared" si="493"/>
        <v>64.850598522922908</v>
      </c>
      <c r="O131" s="45"/>
    </row>
    <row r="132" spans="1:15" x14ac:dyDescent="0.3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-1.776721428571415E-2</v>
      </c>
      <c r="K132" s="44">
        <f t="shared" ref="K132" si="501">+IFERROR(K131/J131-1,"nm")</f>
        <v>0.11825537828936228</v>
      </c>
      <c r="L132" s="44">
        <f t="shared" ref="L132" si="502">+IFERROR(L131/K131-1,"nm")</f>
        <v>0.11920364473009282</v>
      </c>
      <c r="M132" s="44">
        <f t="shared" ref="M132" si="503">+IFERROR(M131/L131-1,"nm")</f>
        <v>0.1202016580293539</v>
      </c>
      <c r="N132" s="44">
        <f t="shared" ref="N132" si="504">+IFERROR(N131/M131-1,"nm")</f>
        <v>0.12125385569838731</v>
      </c>
      <c r="O132" s="44"/>
    </row>
    <row r="133" spans="1:15" x14ac:dyDescent="0.3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2.0977376407275115E-3</v>
      </c>
      <c r="K133" s="44">
        <f t="shared" ref="K133:N133" si="506">+IFERROR(K131/K$21,"nm")</f>
        <v>2.1834323845217455E-3</v>
      </c>
      <c r="L133" s="44">
        <f t="shared" si="506"/>
        <v>2.2599612498767599E-3</v>
      </c>
      <c r="M133" s="44">
        <f t="shared" si="506"/>
        <v>2.326471287589631E-3</v>
      </c>
      <c r="N133" s="44">
        <f t="shared" si="506"/>
        <v>2.3814863140207677E-3</v>
      </c>
      <c r="O133" s="44"/>
    </row>
    <row r="134" spans="1:15" x14ac:dyDescent="0.3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  <c r="O134" s="46"/>
    </row>
    <row r="135" spans="1:15" x14ac:dyDescent="0.3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2287.5884729999998</v>
      </c>
      <c r="K135" s="9">
        <f t="shared" ref="K135:N135" si="508">+K128-K131</f>
        <v>2706.9218487449998</v>
      </c>
      <c r="L135" s="9">
        <f t="shared" si="508"/>
        <v>3196.1496742724257</v>
      </c>
      <c r="M135" s="9">
        <f t="shared" si="508"/>
        <v>3766.9049713309373</v>
      </c>
      <c r="N135" s="9">
        <f t="shared" si="508"/>
        <v>4432.8522022604402</v>
      </c>
      <c r="O135" s="9"/>
    </row>
    <row r="136" spans="1:15" x14ac:dyDescent="0.3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0.20653400474683536</v>
      </c>
      <c r="K136" s="44">
        <f t="shared" ref="K136" si="516">+IFERROR(K135/J135-1,"nm")</f>
        <v>0.18330804718344984</v>
      </c>
      <c r="L136" s="44">
        <f t="shared" ref="L136" si="517">+IFERROR(L135/K135-1,"nm")</f>
        <v>0.18073215735956505</v>
      </c>
      <c r="M136" s="44">
        <f t="shared" ref="M136" si="518">+IFERROR(M135/L135-1,"nm")</f>
        <v>0.17857589763484372</v>
      </c>
      <c r="N136" s="44">
        <f t="shared" ref="N136" si="519">+IFERROR(N135/M135-1,"nm")</f>
        <v>0.1767889649454597</v>
      </c>
      <c r="O136" s="44"/>
    </row>
    <row r="137" spans="1:15" x14ac:dyDescent="0.3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0.16686885694694684</v>
      </c>
      <c r="K137" s="44">
        <f t="shared" ref="K137:N137" si="521">+IFERROR(K135/K$52,"nm")</f>
        <v>0.17956620175068763</v>
      </c>
      <c r="L137" s="44">
        <f t="shared" si="521"/>
        <v>0.19261852614554401</v>
      </c>
      <c r="M137" s="44">
        <f t="shared" si="521"/>
        <v>0.20477896885475774</v>
      </c>
      <c r="N137" s="44">
        <f t="shared" si="521"/>
        <v>0.21621341685266729</v>
      </c>
      <c r="O137" s="44"/>
    </row>
    <row r="138" spans="1:15" x14ac:dyDescent="0.3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73.192184999999995</v>
      </c>
      <c r="K138" s="45">
        <f t="shared" ref="K138:N138" si="522">+K114*K140</f>
        <v>81.847554524999993</v>
      </c>
      <c r="L138" s="45">
        <f t="shared" si="522"/>
        <v>91.604081336625001</v>
      </c>
      <c r="M138" s="45">
        <f t="shared" si="522"/>
        <v>102.61504379554312</v>
      </c>
      <c r="N138" s="45">
        <f t="shared" si="522"/>
        <v>115.05751350841162</v>
      </c>
      <c r="O138" s="45"/>
    </row>
    <row r="139" spans="1:15" x14ac:dyDescent="0.3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0.30700330357142858</v>
      </c>
      <c r="K139" s="44">
        <f t="shared" ref="K139" si="530">+IFERROR(K138/J138-1,"nm")</f>
        <v>0.1182553782893625</v>
      </c>
      <c r="L139" s="44">
        <f t="shared" ref="L139" si="531">+IFERROR(L138/K138-1,"nm")</f>
        <v>0.11920364473009282</v>
      </c>
      <c r="M139" s="44">
        <f t="shared" ref="M139" si="532">+IFERROR(M138/L138-1,"nm")</f>
        <v>0.1202016580293539</v>
      </c>
      <c r="N139" s="44">
        <f t="shared" ref="N139" si="533">+IFERROR(N138/M138-1,"nm")</f>
        <v>0.12125385569838754</v>
      </c>
      <c r="O139" s="44"/>
    </row>
    <row r="140" spans="1:15" x14ac:dyDescent="0.3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  <c r="O140" s="46"/>
    </row>
    <row r="141" spans="1:15" x14ac:dyDescent="0.3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266.15340000000003</v>
      </c>
      <c r="K141" s="45">
        <f t="shared" ref="K141:N141" si="535">+K114*K143</f>
        <v>297.62747100000001</v>
      </c>
      <c r="L141" s="45">
        <f t="shared" si="535"/>
        <v>333.10575031500002</v>
      </c>
      <c r="M141" s="45">
        <f t="shared" si="535"/>
        <v>373.145613801975</v>
      </c>
      <c r="N141" s="45">
        <f t="shared" si="535"/>
        <v>418.39095821240591</v>
      </c>
      <c r="O141" s="45"/>
    </row>
    <row r="142" spans="1:15" x14ac:dyDescent="0.3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  <c r="O142" s="44"/>
    </row>
    <row r="143" spans="1:15" x14ac:dyDescent="0.3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  <c r="O143" s="46"/>
    </row>
    <row r="144" spans="1:15" x14ac:dyDescent="0.3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  <c r="O144" s="37"/>
    </row>
    <row r="145" spans="1:15" x14ac:dyDescent="0.3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2471.98</v>
      </c>
      <c r="K145" s="9">
        <f t="shared" ref="K145:N145" si="546">+SUM(K147+K151+K155+K159)</f>
        <v>2606.1945499999997</v>
      </c>
      <c r="L145" s="9">
        <f t="shared" si="546"/>
        <v>2748.5692982499995</v>
      </c>
      <c r="M145" s="9">
        <f t="shared" si="546"/>
        <v>2900.3513063387486</v>
      </c>
      <c r="N145" s="9">
        <f t="shared" si="546"/>
        <v>3062.7754456368302</v>
      </c>
      <c r="O145" s="9"/>
    </row>
    <row r="146" spans="1:15" x14ac:dyDescent="0.3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5.3699914748508215E-2</v>
      </c>
      <c r="K146" s="44">
        <f t="shared" ref="K146" si="554">+IFERROR(K145/J145-1,"nm")</f>
        <v>5.4294351086982884E-2</v>
      </c>
      <c r="L146" s="44">
        <f t="shared" ref="L146" si="555">+IFERROR(L145/K145-1,"nm")</f>
        <v>5.4629363049661706E-2</v>
      </c>
      <c r="M146" s="44">
        <f t="shared" ref="M146" si="556">+IFERROR(M145/L145-1,"nm")</f>
        <v>5.5222187115816279E-2</v>
      </c>
      <c r="N146" s="44">
        <f t="shared" ref="N146" si="557">+IFERROR(N145/M145-1,"nm")</f>
        <v>5.6001539862809757E-2</v>
      </c>
      <c r="O146" s="44"/>
    </row>
    <row r="147" spans="1:15" x14ac:dyDescent="0.3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2209.17</v>
      </c>
      <c r="K147" s="9">
        <f t="shared" ref="K147" si="558">+J147*(1+K148)</f>
        <v>2330.6743499999998</v>
      </c>
      <c r="L147" s="9">
        <f t="shared" ref="L147" si="559">+K147*(1+L148)</f>
        <v>2458.8614392499994</v>
      </c>
      <c r="M147" s="9">
        <f t="shared" ref="M147" si="560">+L147*(1+M148)</f>
        <v>2594.0988184087491</v>
      </c>
      <c r="N147" s="9">
        <f t="shared" ref="N147" si="561">+M147*(1+N148)</f>
        <v>2736.7742534212302</v>
      </c>
      <c r="O147" s="9"/>
    </row>
    <row r="148" spans="1:15" x14ac:dyDescent="0.3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5.5E-2</v>
      </c>
      <c r="K148" s="44">
        <f t="shared" ref="K148:N148" si="569">+K149+K150</f>
        <v>5.5E-2</v>
      </c>
      <c r="L148" s="44">
        <f t="shared" si="569"/>
        <v>5.5E-2</v>
      </c>
      <c r="M148" s="44">
        <f t="shared" si="569"/>
        <v>5.5E-2</v>
      </c>
      <c r="N148" s="44">
        <f t="shared" si="569"/>
        <v>5.5E-2</v>
      </c>
      <c r="O148" s="44"/>
    </row>
    <row r="149" spans="1:15" x14ac:dyDescent="0.3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5.5E-2</v>
      </c>
      <c r="K149" s="46">
        <f>Assumptions!C42</f>
        <v>5.5E-2</v>
      </c>
      <c r="L149" s="46">
        <f>Assumptions!D42</f>
        <v>5.5E-2</v>
      </c>
      <c r="M149" s="46">
        <f>Assumptions!E42</f>
        <v>5.5E-2</v>
      </c>
      <c r="N149" s="46">
        <f>Assumptions!F42</f>
        <v>5.5E-2</v>
      </c>
      <c r="O149" s="46"/>
    </row>
    <row r="150" spans="1:15" x14ac:dyDescent="0.3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  <c r="O150" s="46"/>
    </row>
    <row r="151" spans="1:15" x14ac:dyDescent="0.3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  <c r="O151" s="9"/>
    </row>
    <row r="152" spans="1:15" x14ac:dyDescent="0.3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  <c r="O152" s="44"/>
    </row>
    <row r="153" spans="1:15" x14ac:dyDescent="0.3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  <c r="O153" s="46"/>
    </row>
    <row r="154" spans="1:15" x14ac:dyDescent="0.3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  <c r="O154" s="46"/>
    </row>
    <row r="155" spans="1:15" x14ac:dyDescent="0.3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  <c r="O155" s="9"/>
    </row>
    <row r="156" spans="1:15" x14ac:dyDescent="0.3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  <c r="O156" s="44"/>
    </row>
    <row r="157" spans="1:15" x14ac:dyDescent="0.3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  <c r="O157" s="46"/>
    </row>
    <row r="158" spans="1:15" x14ac:dyDescent="0.3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  <c r="O158" s="46"/>
    </row>
    <row r="159" spans="1:15" x14ac:dyDescent="0.3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  <c r="O159" s="9"/>
    </row>
    <row r="160" spans="1:15" x14ac:dyDescent="0.3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  <c r="O160" s="44"/>
    </row>
    <row r="161" spans="1:15" x14ac:dyDescent="0.3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  <c r="O161" s="46"/>
    </row>
    <row r="162" spans="1:15" x14ac:dyDescent="0.3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  <c r="O162" s="46"/>
    </row>
    <row r="163" spans="1:15" x14ac:dyDescent="0.3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741.59399999999994</v>
      </c>
      <c r="K163" s="45">
        <f>+K145*K165</f>
        <v>781.85836499999994</v>
      </c>
      <c r="L163" s="45">
        <f>+L145*L165</f>
        <v>824.57078947499986</v>
      </c>
      <c r="M163" s="45">
        <f>+M145*M165</f>
        <v>870.10539190162456</v>
      </c>
      <c r="N163" s="45">
        <f>+N145*N165</f>
        <v>918.83263369104907</v>
      </c>
      <c r="O163" s="45"/>
    </row>
    <row r="164" spans="1:15" x14ac:dyDescent="0.3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7.3218523878436859E-2</v>
      </c>
      <c r="K164" s="44">
        <f t="shared" ref="K164" si="634">+IFERROR(K163/J163-1,"nm")</f>
        <v>5.4294351086982884E-2</v>
      </c>
      <c r="L164" s="44">
        <f>+IFERROR(L163/K163-1,"nm")</f>
        <v>5.4629363049661706E-2</v>
      </c>
      <c r="M164" s="44">
        <f t="shared" ref="M164" si="635">+IFERROR(M163/L163-1,"nm")</f>
        <v>5.5222187115816057E-2</v>
      </c>
      <c r="N164" s="44">
        <f t="shared" ref="N164" si="636">+IFERROR(N163/M163-1,"nm")</f>
        <v>5.6001539862809757E-2</v>
      </c>
      <c r="O164" s="44"/>
    </row>
    <row r="165" spans="1:15" x14ac:dyDescent="0.3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  <c r="O165" s="46"/>
    </row>
    <row r="166" spans="1:15" x14ac:dyDescent="0.3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22.247820000000001</v>
      </c>
      <c r="K166" s="45">
        <f t="shared" ref="K166:N166" si="638">+K169*K176</f>
        <v>23.455750949999999</v>
      </c>
      <c r="L166" s="45">
        <f t="shared" si="638"/>
        <v>24.737123684249994</v>
      </c>
      <c r="M166" s="45">
        <f t="shared" si="638"/>
        <v>26.103161757048738</v>
      </c>
      <c r="N166" s="45">
        <f t="shared" si="638"/>
        <v>27.564979010731474</v>
      </c>
      <c r="O166" s="45"/>
    </row>
    <row r="167" spans="1:15" x14ac:dyDescent="0.3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1.1264545454545472E-2</v>
      </c>
      <c r="K167" s="44">
        <f t="shared" ref="K167" si="646">+IFERROR(K166/J166-1,"nm")</f>
        <v>5.4294351086982884E-2</v>
      </c>
      <c r="L167" s="44">
        <f t="shared" ref="L167" si="647">+IFERROR(L166/K166-1,"nm")</f>
        <v>5.4629363049661706E-2</v>
      </c>
      <c r="M167" s="44">
        <f t="shared" ref="M167" si="648">+IFERROR(M166/L166-1,"nm")</f>
        <v>5.5222187115816279E-2</v>
      </c>
      <c r="N167" s="44">
        <f t="shared" ref="N167" si="649">+IFERROR(N166/M166-1,"nm")</f>
        <v>5.6001539862809757E-2</v>
      </c>
      <c r="O167" s="44"/>
    </row>
    <row r="168" spans="1:15" x14ac:dyDescent="0.3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1.1312925223339026E-3</v>
      </c>
      <c r="K168" s="44">
        <f t="shared" ref="K168:N168" si="651">+IFERROR(K166/K$21,"nm")</f>
        <v>1.1101569366484491E-3</v>
      </c>
      <c r="L168" s="44">
        <f t="shared" si="651"/>
        <v>1.0827703758020922E-3</v>
      </c>
      <c r="M168" s="44">
        <f t="shared" si="651"/>
        <v>1.0499793853167246E-3</v>
      </c>
      <c r="N168" s="44">
        <f t="shared" si="651"/>
        <v>1.0122592814177775E-3</v>
      </c>
      <c r="O168" s="44"/>
    </row>
    <row r="169" spans="1:15" x14ac:dyDescent="0.3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  <c r="O169" s="46"/>
    </row>
    <row r="170" spans="1:15" x14ac:dyDescent="0.3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719.34617999999989</v>
      </c>
      <c r="K170" s="9">
        <f t="shared" ref="K170:N170" si="653">+K163-K166</f>
        <v>758.4026140499999</v>
      </c>
      <c r="L170" s="9">
        <f t="shared" si="653"/>
        <v>799.83366579074982</v>
      </c>
      <c r="M170" s="9">
        <f t="shared" si="653"/>
        <v>844.00223014457583</v>
      </c>
      <c r="N170" s="9">
        <f t="shared" si="653"/>
        <v>891.26765468031761</v>
      </c>
      <c r="O170" s="9"/>
    </row>
    <row r="171" spans="1:15" x14ac:dyDescent="0.3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7.5255874439461801E-2</v>
      </c>
      <c r="K171" s="44">
        <f t="shared" ref="K171" si="661">+IFERROR(K170/J170-1,"nm")</f>
        <v>5.4294351086982884E-2</v>
      </c>
      <c r="L171" s="44">
        <f t="shared" ref="L171" si="662">+IFERROR(L170/K170-1,"nm")</f>
        <v>5.4629363049661706E-2</v>
      </c>
      <c r="M171" s="44">
        <f t="shared" ref="M171" si="663">+IFERROR(M170/L170-1,"nm")</f>
        <v>5.5222187115816279E-2</v>
      </c>
      <c r="N171" s="44">
        <f t="shared" ref="N171" si="664">+IFERROR(N170/M170-1,"nm")</f>
        <v>5.6001539862809757E-2</v>
      </c>
      <c r="O171" s="44"/>
    </row>
    <row r="172" spans="1:15" x14ac:dyDescent="0.3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  <c r="O172" s="44"/>
    </row>
    <row r="173" spans="1:15" x14ac:dyDescent="0.3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12.3599</v>
      </c>
      <c r="K173" s="45">
        <f>+K145*K175</f>
        <v>13.030972749999998</v>
      </c>
      <c r="L173" s="45">
        <f>+L145*L175</f>
        <v>13.742846491249997</v>
      </c>
      <c r="M173" s="45">
        <f>+M145*M175</f>
        <v>14.501756531693744</v>
      </c>
      <c r="N173" s="45">
        <f>+N145*N175</f>
        <v>15.313877228184152</v>
      </c>
      <c r="O173" s="45"/>
    </row>
    <row r="174" spans="1:15" x14ac:dyDescent="0.3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0.37332222222222211</v>
      </c>
      <c r="K174" s="44">
        <f t="shared" ref="K174" si="673">+IFERROR(K173/J173-1,"nm")</f>
        <v>5.4294351086982884E-2</v>
      </c>
      <c r="L174" s="44">
        <f t="shared" ref="L174" si="674">+IFERROR(L173/K173-1,"nm")</f>
        <v>5.4629363049661706E-2</v>
      </c>
      <c r="M174" s="44">
        <f t="shared" ref="M174" si="675">+IFERROR(M173/L173-1,"nm")</f>
        <v>5.5222187115816279E-2</v>
      </c>
      <c r="N174" s="44">
        <f t="shared" ref="N174" si="676">+IFERROR(N173/M173-1,"nm")</f>
        <v>5.6001539862809757E-2</v>
      </c>
      <c r="O174" s="44"/>
    </row>
    <row r="175" spans="1:15" x14ac:dyDescent="0.3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  <c r="O175" s="46"/>
    </row>
    <row r="176" spans="1:15" x14ac:dyDescent="0.3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49.439599999999999</v>
      </c>
      <c r="K176" s="45">
        <f>+K145*K178</f>
        <v>52.123890999999993</v>
      </c>
      <c r="L176" s="45">
        <f>+L145*L178</f>
        <v>54.971385964999989</v>
      </c>
      <c r="M176" s="45">
        <f>+M145*M178</f>
        <v>58.007026126774974</v>
      </c>
      <c r="N176" s="45">
        <f>+N145*N178</f>
        <v>61.255508912736609</v>
      </c>
      <c r="O176" s="45"/>
    </row>
    <row r="177" spans="1:17" x14ac:dyDescent="0.3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  <c r="O177" s="44"/>
    </row>
    <row r="178" spans="1:17" x14ac:dyDescent="0.3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  <c r="O178" s="46"/>
    </row>
    <row r="179" spans="1:17" x14ac:dyDescent="0.3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  <c r="O179" s="37"/>
    </row>
    <row r="180" spans="1:17" x14ac:dyDescent="0.3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  <c r="O180" s="9"/>
    </row>
    <row r="181" spans="1:17" x14ac:dyDescent="0.3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  <c r="O181" s="44"/>
    </row>
    <row r="182" spans="1:17" x14ac:dyDescent="0.3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-3121.2000000000003</v>
      </c>
      <c r="K182" s="45">
        <f>+K180*K184</f>
        <v>-3183.6240000000003</v>
      </c>
      <c r="L182" s="45">
        <f>+L180*L184</f>
        <v>-3263.2145999999998</v>
      </c>
      <c r="M182" s="45">
        <f>+M180*M184</f>
        <v>-3361.1110379999996</v>
      </c>
      <c r="N182" s="45">
        <f>+N180*N184</f>
        <v>-3428.3332587599998</v>
      </c>
      <c r="O182" s="45"/>
      <c r="P182" s="19"/>
      <c r="Q182" s="19"/>
    </row>
    <row r="183" spans="1:17" x14ac:dyDescent="0.3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-0.22780801583374566</v>
      </c>
      <c r="K183" s="44">
        <f t="shared" ref="K183" si="698">+IFERROR(K182/J182-1,"nm")</f>
        <v>2.0000000000000018E-2</v>
      </c>
      <c r="L183" s="44">
        <f>+IFERROR(L182/K182-1,"nm")</f>
        <v>2.4999999999999911E-2</v>
      </c>
      <c r="M183" s="44">
        <f t="shared" ref="M183" si="699">+IFERROR(M182/L182-1,"nm")</f>
        <v>3.0000000000000027E-2</v>
      </c>
      <c r="N183" s="44">
        <f t="shared" ref="N183" si="700">+IFERROR(N182/M182-1,"nm")</f>
        <v>2.0000000000000018E-2</v>
      </c>
      <c r="O183" s="44"/>
    </row>
    <row r="184" spans="1:17" x14ac:dyDescent="0.3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-30</v>
      </c>
      <c r="K184" s="46">
        <f>Assumptions!C37</f>
        <v>-30</v>
      </c>
      <c r="L184" s="46">
        <f>Assumptions!D37</f>
        <v>-30</v>
      </c>
      <c r="M184" s="46">
        <f>Assumptions!E37</f>
        <v>-30</v>
      </c>
      <c r="N184" s="46">
        <f>Assumptions!F37</f>
        <v>-30</v>
      </c>
      <c r="O184" s="46"/>
      <c r="P184" s="46"/>
    </row>
    <row r="185" spans="1:17" x14ac:dyDescent="0.3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  <c r="O185" s="9"/>
    </row>
    <row r="186" spans="1:17" x14ac:dyDescent="0.3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  <c r="O186" s="44"/>
    </row>
    <row r="187" spans="1:17" x14ac:dyDescent="0.3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9.6285122193089934E-3</v>
      </c>
      <c r="K187" s="44">
        <f t="shared" ref="K187:N187" si="715">+IFERROR(K185/K$21,"nm")</f>
        <v>9.141278458265803E-3</v>
      </c>
      <c r="L187" s="44">
        <f t="shared" si="715"/>
        <v>8.6652866380559582E-3</v>
      </c>
      <c r="M187" s="44">
        <f t="shared" si="715"/>
        <v>8.2020167375416262E-3</v>
      </c>
      <c r="N187" s="44">
        <f t="shared" si="715"/>
        <v>7.6377821419853532E-3</v>
      </c>
      <c r="O187" s="44"/>
    </row>
    <row r="188" spans="1:17" x14ac:dyDescent="0.3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  <c r="O188" s="46"/>
    </row>
    <row r="189" spans="1:17" x14ac:dyDescent="0.3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-3310.5528000000004</v>
      </c>
      <c r="K189" s="9">
        <f t="shared" ref="K189:N189" si="717">+K182-K185</f>
        <v>-3376.7638560000005</v>
      </c>
      <c r="L189" s="9">
        <f t="shared" si="717"/>
        <v>-3461.1829524</v>
      </c>
      <c r="M189" s="9">
        <f t="shared" si="717"/>
        <v>-3565.0184409719996</v>
      </c>
      <c r="N189" s="9">
        <f t="shared" si="717"/>
        <v>-3636.3188097914399</v>
      </c>
      <c r="O189" s="9"/>
    </row>
    <row r="190" spans="1:17" x14ac:dyDescent="0.3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-0.22323960581886426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2.4999999999999911E-2</v>
      </c>
      <c r="M190" s="44">
        <f t="shared" ref="M190" si="727">+IFERROR(M189/L189-1,"nm")</f>
        <v>2.9999999999999805E-2</v>
      </c>
      <c r="N190" s="44">
        <f t="shared" ref="N190" si="728">+IFERROR(N189/M189-1,"nm")</f>
        <v>2.0000000000000018E-2</v>
      </c>
      <c r="O190" s="44"/>
    </row>
    <row r="191" spans="1:17" x14ac:dyDescent="0.3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-31.82</v>
      </c>
      <c r="K191" s="44">
        <f t="shared" si="730"/>
        <v>-31.820000000000004</v>
      </c>
      <c r="L191" s="44">
        <f t="shared" si="730"/>
        <v>-31.820000000000004</v>
      </c>
      <c r="M191" s="44">
        <f t="shared" si="730"/>
        <v>-31.82</v>
      </c>
      <c r="N191" s="44">
        <f t="shared" si="730"/>
        <v>-31.820000000000004</v>
      </c>
      <c r="O191" s="44"/>
    </row>
    <row r="192" spans="1:17" x14ac:dyDescent="0.3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  <c r="O192" s="45"/>
    </row>
    <row r="193" spans="1:17" x14ac:dyDescent="0.3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  <c r="O193" s="44"/>
    </row>
    <row r="194" spans="1:17" x14ac:dyDescent="0.3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  <c r="O194" s="46"/>
    </row>
    <row r="195" spans="1:17" x14ac:dyDescent="0.3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  <c r="O195" s="45"/>
    </row>
    <row r="196" spans="1:17" x14ac:dyDescent="0.3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  <c r="O196" s="44"/>
    </row>
    <row r="197" spans="1:17" x14ac:dyDescent="0.3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  <c r="O197" s="46"/>
    </row>
    <row r="198" spans="1:17" x14ac:dyDescent="0.3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  <c r="O198" s="37"/>
    </row>
    <row r="199" spans="1:17" x14ac:dyDescent="0.3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+I199*(1+J200)</f>
        <v>144</v>
      </c>
      <c r="K199" s="9">
        <f t="shared" ref="K199:N199" si="756">+J199*(1+K200)</f>
        <v>-172.8</v>
      </c>
      <c r="L199" s="9">
        <f t="shared" si="756"/>
        <v>259.20000000000005</v>
      </c>
      <c r="M199" s="9">
        <f>+L199*(1+M200)</f>
        <v>-388.80000000000007</v>
      </c>
      <c r="N199" s="9">
        <f t="shared" si="756"/>
        <v>583.20000000000005</v>
      </c>
      <c r="O199" s="9"/>
    </row>
    <row r="200" spans="1:17" x14ac:dyDescent="0.3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>+IFERROR(I199/H199-1,"nm")</f>
        <v>-2.8</v>
      </c>
      <c r="J200" s="44">
        <f>Assumptions!B50</f>
        <v>-3</v>
      </c>
      <c r="K200" s="44">
        <f>Assumptions!C50</f>
        <v>-2.2000000000000002</v>
      </c>
      <c r="L200" s="44">
        <f>Assumptions!D50</f>
        <v>-2.5</v>
      </c>
      <c r="M200" s="44">
        <f>Assumptions!E50</f>
        <v>-2.5</v>
      </c>
      <c r="N200" s="44">
        <f>Assumptions!F50</f>
        <v>-2.5</v>
      </c>
      <c r="O200" s="44"/>
    </row>
    <row r="201" spans="1:17" x14ac:dyDescent="0.3">
      <c r="A201" s="9" t="s">
        <v>129</v>
      </c>
      <c r="B201" s="45">
        <f t="shared" ref="B201:G201" si="763">+B208+B204</f>
        <v>-1022</v>
      </c>
      <c r="C201" s="45">
        <f t="shared" si="763"/>
        <v>-1089</v>
      </c>
      <c r="D201" s="45">
        <f t="shared" si="763"/>
        <v>-633</v>
      </c>
      <c r="E201" s="45">
        <f t="shared" si="763"/>
        <v>-1346</v>
      </c>
      <c r="F201" s="45">
        <f t="shared" si="763"/>
        <v>-1694</v>
      </c>
      <c r="G201" s="45">
        <f t="shared" si="763"/>
        <v>-1855</v>
      </c>
      <c r="H201" s="45">
        <f t="shared" ref="H201" si="764">+H208+H204</f>
        <v>-2120</v>
      </c>
      <c r="I201" s="45">
        <f>+I208+I204</f>
        <v>-2085</v>
      </c>
      <c r="J201" s="45">
        <f>+J199*J203</f>
        <v>-2160</v>
      </c>
      <c r="K201" s="45">
        <f>+K199*K203</f>
        <v>-1728</v>
      </c>
      <c r="L201" s="45">
        <f>+L199*L203</f>
        <v>-3888.0000000000009</v>
      </c>
      <c r="M201" s="45">
        <f>+M199*M203</f>
        <v>-4665.6000000000004</v>
      </c>
      <c r="N201" s="45">
        <f>+N199*N203</f>
        <v>-8748</v>
      </c>
      <c r="O201" s="45"/>
      <c r="P201" t="s">
        <v>236</v>
      </c>
    </row>
    <row r="202" spans="1:17" x14ac:dyDescent="0.3">
      <c r="A202" s="43" t="s">
        <v>128</v>
      </c>
      <c r="B202" s="44" t="str">
        <f t="shared" ref="B202" si="765">+IFERROR(B201/A201-1,"nm")</f>
        <v>nm</v>
      </c>
      <c r="C202" s="44">
        <f t="shared" ref="C202" si="766">+IFERROR(C201/B201-1,"nm")</f>
        <v>6.5557729941291498E-2</v>
      </c>
      <c r="D202" s="44">
        <f t="shared" ref="D202" si="767">+IFERROR(D201/C201-1,"nm")</f>
        <v>-0.41873278236914602</v>
      </c>
      <c r="E202" s="44">
        <f t="shared" ref="E202" si="768">+IFERROR(E201/D201-1,"nm")</f>
        <v>1.126382306477093</v>
      </c>
      <c r="F202" s="44">
        <f t="shared" ref="F202" si="769">+IFERROR(F201/E201-1,"nm")</f>
        <v>0.25854383358098065</v>
      </c>
      <c r="G202" s="44">
        <f t="shared" ref="G202" si="770">+IFERROR(G201/F201-1,"nm")</f>
        <v>9.5041322314049603E-2</v>
      </c>
      <c r="H202" s="44">
        <f t="shared" ref="H202" si="771">+IFERROR(H201/G201-1,"nm")</f>
        <v>0.14285714285714279</v>
      </c>
      <c r="I202" s="44">
        <f>+IFERROR(I201/H201-1,"nm")</f>
        <v>-1.650943396226412E-2</v>
      </c>
      <c r="J202" s="44">
        <f>+IFERROR(J201/I201-1,"nm")</f>
        <v>3.5971223021582732E-2</v>
      </c>
      <c r="K202" s="44">
        <f t="shared" ref="K202:N202" si="772">+IFERROR(K201/J201-1,"nm")</f>
        <v>-0.19999999999999996</v>
      </c>
      <c r="L202" s="44">
        <f t="shared" si="772"/>
        <v>1.2500000000000004</v>
      </c>
      <c r="M202" s="44">
        <f t="shared" si="772"/>
        <v>0.19999999999999973</v>
      </c>
      <c r="N202" s="44">
        <f t="shared" si="772"/>
        <v>0.87499999999999978</v>
      </c>
      <c r="O202" s="44"/>
    </row>
    <row r="203" spans="1:17" x14ac:dyDescent="0.3">
      <c r="A203" s="43" t="s">
        <v>130</v>
      </c>
      <c r="B203" s="44">
        <f>+IFERROR(B201/B$199,"nm")</f>
        <v>12.463414634146341</v>
      </c>
      <c r="C203" s="44">
        <f t="shared" ref="C203:H203" si="773">+IFERROR(C201/C$199,"nm")</f>
        <v>12.662790697674419</v>
      </c>
      <c r="D203" s="44">
        <f t="shared" si="773"/>
        <v>-8.44</v>
      </c>
      <c r="E203" s="44">
        <f t="shared" si="773"/>
        <v>-51.769230769230766</v>
      </c>
      <c r="F203" s="44">
        <f t="shared" si="773"/>
        <v>242</v>
      </c>
      <c r="G203" s="44">
        <f t="shared" si="773"/>
        <v>168.63636363636363</v>
      </c>
      <c r="H203" s="44">
        <f t="shared" si="773"/>
        <v>-53</v>
      </c>
      <c r="I203" s="44">
        <f>+IFERROR(I201/I$199,"nm")</f>
        <v>28.958333333333332</v>
      </c>
      <c r="J203" s="46">
        <f>Assumptions!B51</f>
        <v>-15</v>
      </c>
      <c r="K203" s="46">
        <f>Assumptions!C51</f>
        <v>10</v>
      </c>
      <c r="L203" s="46">
        <f>Assumptions!D51</f>
        <v>-15</v>
      </c>
      <c r="M203" s="46">
        <f>Assumptions!E51</f>
        <v>12</v>
      </c>
      <c r="N203" s="46">
        <f>Assumptions!F51</f>
        <v>-15</v>
      </c>
      <c r="O203" s="46"/>
      <c r="P203" s="46"/>
      <c r="Q203" s="46"/>
    </row>
    <row r="204" spans="1:17" x14ac:dyDescent="0.3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71">
        <f>+J207*J214</f>
        <v>-279.81799999999998</v>
      </c>
      <c r="K204" s="71">
        <f t="shared" ref="K204:N204" si="774">+K207*K214</f>
        <v>348.86400000000003</v>
      </c>
      <c r="L204" s="71">
        <f t="shared" si="774"/>
        <v>-588.70800000000008</v>
      </c>
      <c r="M204" s="71">
        <f t="shared" si="774"/>
        <v>932.12100000000009</v>
      </c>
      <c r="N204" s="71">
        <f t="shared" si="774"/>
        <v>-1471.7700000000002</v>
      </c>
      <c r="O204" s="71" t="s">
        <v>238</v>
      </c>
    </row>
    <row r="205" spans="1:17" x14ac:dyDescent="0.3">
      <c r="A205" s="43" t="s">
        <v>128</v>
      </c>
      <c r="B205" s="44" t="str">
        <f t="shared" ref="B205" si="775">+IFERROR(B204/A204-1,"nm")</f>
        <v>nm</v>
      </c>
      <c r="C205" s="44">
        <f t="shared" ref="C205" si="776">+IFERROR(C204/B204-1,"nm")</f>
        <v>0.12000000000000011</v>
      </c>
      <c r="D205" s="44">
        <f t="shared" ref="D205" si="777">+IFERROR(D204/C204-1,"nm")</f>
        <v>8.3333333333333259E-2</v>
      </c>
      <c r="E205" s="44">
        <f t="shared" ref="E205" si="778">+IFERROR(E204/D204-1,"nm")</f>
        <v>0.20879120879120872</v>
      </c>
      <c r="F205" s="44">
        <f t="shared" ref="F205" si="779">+IFERROR(F204/E204-1,"nm")</f>
        <v>5.4545454545454453E-2</v>
      </c>
      <c r="G205" s="44">
        <f t="shared" ref="G205" si="780">+IFERROR(G204/F204-1,"nm")</f>
        <v>-3.4482758620689613E-2</v>
      </c>
      <c r="H205" s="44">
        <f t="shared" ref="H205" si="781">+IFERROR(H204/G204-1,"nm")</f>
        <v>0.2589285714285714</v>
      </c>
      <c r="I205" s="44">
        <f>+IFERROR(I204/H204-1,"nm")</f>
        <v>-4.9645390070921946E-2</v>
      </c>
      <c r="J205" s="44">
        <f>+IFERROR(J204/I204-1,"nm")</f>
        <v>-3.088194029850746</v>
      </c>
      <c r="K205" s="44">
        <f t="shared" ref="K205" si="782">+IFERROR(K204/J204-1,"nm")</f>
        <v>-2.2467532467532472</v>
      </c>
      <c r="L205" s="44">
        <f t="shared" ref="L205" si="783">+IFERROR(L204/K204-1,"nm")</f>
        <v>-2.6875</v>
      </c>
      <c r="M205" s="44">
        <f t="shared" ref="M205" si="784">+IFERROR(M204/L204-1,"nm")</f>
        <v>-2.583333333333333</v>
      </c>
      <c r="N205" s="44">
        <f t="shared" ref="N205" si="785">+IFERROR(N204/M204-1,"nm")</f>
        <v>-2.5789473684210527</v>
      </c>
      <c r="O205" s="44"/>
    </row>
    <row r="206" spans="1:17" x14ac:dyDescent="0.3">
      <c r="A206" s="43" t="s">
        <v>132</v>
      </c>
      <c r="B206" s="44">
        <f>+IFERROR(B204/B$199,"nm")</f>
        <v>-0.91463414634146345</v>
      </c>
      <c r="C206" s="44">
        <f t="shared" ref="C206:N206" si="786">+IFERROR(C204/C$199,"nm")</f>
        <v>-0.97674418604651159</v>
      </c>
      <c r="D206" s="44">
        <f t="shared" si="786"/>
        <v>1.2133333333333334</v>
      </c>
      <c r="E206" s="44">
        <f t="shared" si="786"/>
        <v>4.2307692307692308</v>
      </c>
      <c r="F206" s="44">
        <f t="shared" si="786"/>
        <v>-16.571428571428573</v>
      </c>
      <c r="G206" s="44">
        <f t="shared" si="786"/>
        <v>-10.181818181818182</v>
      </c>
      <c r="H206" s="44">
        <f t="shared" si="786"/>
        <v>3.5249999999999999</v>
      </c>
      <c r="I206" s="44">
        <f t="shared" si="786"/>
        <v>-1.8611111111111112</v>
      </c>
      <c r="J206" s="44">
        <f t="shared" si="786"/>
        <v>-1.9431805555555555</v>
      </c>
      <c r="K206" s="44">
        <f t="shared" si="786"/>
        <v>-2.0188888888888887</v>
      </c>
      <c r="L206" s="44">
        <f t="shared" si="786"/>
        <v>-2.2712499999999998</v>
      </c>
      <c r="M206" s="44">
        <f t="shared" si="786"/>
        <v>-2.3974305555555553</v>
      </c>
      <c r="N206" s="44">
        <f t="shared" si="786"/>
        <v>-2.5236111111111112</v>
      </c>
      <c r="O206" s="44"/>
    </row>
    <row r="207" spans="1:17" x14ac:dyDescent="0.3">
      <c r="A207" s="43" t="s">
        <v>139</v>
      </c>
      <c r="B207" s="44">
        <f t="shared" ref="B207:H207" si="787">+IFERROR(B204/B214,"nm")</f>
        <v>0.10518934081346423</v>
      </c>
      <c r="C207" s="44">
        <f t="shared" si="787"/>
        <v>8.9647812166488788E-2</v>
      </c>
      <c r="D207" s="44">
        <f t="shared" si="787"/>
        <v>7.3505654281098551E-2</v>
      </c>
      <c r="E207" s="44">
        <f t="shared" si="787"/>
        <v>7.586206896551724E-2</v>
      </c>
      <c r="F207" s="44">
        <f t="shared" si="787"/>
        <v>6.9336521219366412E-2</v>
      </c>
      <c r="G207" s="44">
        <f t="shared" si="787"/>
        <v>5.845511482254697E-2</v>
      </c>
      <c r="H207" s="44">
        <f t="shared" si="787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  <c r="O207" s="46"/>
    </row>
    <row r="208" spans="1:17" x14ac:dyDescent="0.3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-1880.182</v>
      </c>
      <c r="K208" s="9">
        <f t="shared" ref="K208:N208" si="788">+K201-K204</f>
        <v>-2076.864</v>
      </c>
      <c r="L208" s="9">
        <f t="shared" si="788"/>
        <v>-3299.2920000000008</v>
      </c>
      <c r="M208" s="9">
        <f t="shared" si="788"/>
        <v>-5597.7210000000005</v>
      </c>
      <c r="N208" s="9">
        <f t="shared" si="788"/>
        <v>-7276.23</v>
      </c>
      <c r="O208" s="9"/>
    </row>
    <row r="209" spans="1:15" x14ac:dyDescent="0.3">
      <c r="A209" s="43" t="s">
        <v>128</v>
      </c>
      <c r="B209" s="44" t="str">
        <f t="shared" ref="B209" si="789">+IFERROR(B208/A208-1,"nm")</f>
        <v>nm</v>
      </c>
      <c r="C209" s="44">
        <f t="shared" ref="C209" si="790">+IFERROR(C208/B208-1,"nm")</f>
        <v>6.9279854147675568E-2</v>
      </c>
      <c r="D209" s="44">
        <f t="shared" ref="D209" si="791">+IFERROR(D208/C208-1,"nm")</f>
        <v>-0.38277919863597609</v>
      </c>
      <c r="E209" s="44">
        <f t="shared" ref="E209" si="792">+IFERROR(E208/D208-1,"nm")</f>
        <v>1.0110497237569063</v>
      </c>
      <c r="F209" s="44">
        <f t="shared" ref="F209" si="793">+IFERROR(F208/E208-1,"nm")</f>
        <v>0.24313186813186816</v>
      </c>
      <c r="G209" s="44">
        <f t="shared" ref="G209" si="794">+IFERROR(G208/F208-1,"nm")</f>
        <v>8.6740331491712785E-2</v>
      </c>
      <c r="H209" s="44">
        <f t="shared" ref="H209" si="795">+IFERROR(H208/G208-1,"nm")</f>
        <v>0.14946619217081847</v>
      </c>
      <c r="I209" s="44">
        <f>+IFERROR(I208/H208-1,"nm")</f>
        <v>-1.8575851393188847E-2</v>
      </c>
      <c r="J209" s="44">
        <f>+IFERROR(J208/I208-1,"nm")</f>
        <v>-0.15268949977467328</v>
      </c>
      <c r="K209" s="44">
        <f t="shared" ref="K209" si="796">+IFERROR(K208/J208-1,"nm")</f>
        <v>0.10460795816575197</v>
      </c>
      <c r="L209" s="44">
        <f t="shared" ref="L209" si="797">+IFERROR(L208/K208-1,"nm")</f>
        <v>0.58859318665064286</v>
      </c>
      <c r="M209" s="44">
        <f t="shared" ref="M209" si="798">+IFERROR(M208/L208-1,"nm")</f>
        <v>0.69664309797374679</v>
      </c>
      <c r="N209" s="44">
        <f t="shared" ref="N209" si="799">+IFERROR(N208/M208-1,"nm")</f>
        <v>0.29985578059356643</v>
      </c>
      <c r="O209" s="44"/>
    </row>
    <row r="210" spans="1:15" x14ac:dyDescent="0.3">
      <c r="A210" s="43" t="s">
        <v>130</v>
      </c>
      <c r="B210" s="44">
        <f>+IFERROR(B208/B$199,"nm")</f>
        <v>13.378048780487806</v>
      </c>
      <c r="C210" s="44">
        <f t="shared" ref="C210:N210" si="800">+IFERROR(C208/C$199,"nm")</f>
        <v>13.63953488372093</v>
      </c>
      <c r="D210" s="44">
        <f t="shared" si="800"/>
        <v>-9.6533333333333342</v>
      </c>
      <c r="E210" s="44">
        <f t="shared" si="800"/>
        <v>-56</v>
      </c>
      <c r="F210" s="44">
        <f t="shared" si="800"/>
        <v>258.57142857142856</v>
      </c>
      <c r="G210" s="44">
        <f t="shared" si="800"/>
        <v>178.81818181818181</v>
      </c>
      <c r="H210" s="44">
        <f t="shared" si="800"/>
        <v>-56.524999999999999</v>
      </c>
      <c r="I210" s="44">
        <f t="shared" si="800"/>
        <v>30.819444444444443</v>
      </c>
      <c r="J210" s="44">
        <f>+IFERROR(J208/J$199,"nm")</f>
        <v>-13.056819444444445</v>
      </c>
      <c r="K210" s="44">
        <f t="shared" si="800"/>
        <v>12.018888888888888</v>
      </c>
      <c r="L210" s="44">
        <f t="shared" si="800"/>
        <v>-12.728750000000002</v>
      </c>
      <c r="M210" s="44">
        <f t="shared" si="800"/>
        <v>14.397430555555554</v>
      </c>
      <c r="N210" s="44">
        <f t="shared" si="800"/>
        <v>-12.476388888888888</v>
      </c>
      <c r="O210" s="44"/>
    </row>
    <row r="211" spans="1:15" x14ac:dyDescent="0.3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-100</v>
      </c>
      <c r="K211" s="45">
        <f>+K199*K213</f>
        <v>120</v>
      </c>
      <c r="L211" s="45">
        <f>+L199*L213</f>
        <v>-180.00000000000003</v>
      </c>
      <c r="M211" s="45">
        <f>+M199*M213</f>
        <v>270.00000000000006</v>
      </c>
      <c r="N211" s="45">
        <f>+N199*N213</f>
        <v>-405</v>
      </c>
      <c r="O211" s="45"/>
    </row>
    <row r="212" spans="1:15" x14ac:dyDescent="0.3">
      <c r="A212" s="43" t="s">
        <v>128</v>
      </c>
      <c r="B212" s="44" t="str">
        <f t="shared" ref="B212" si="801">+IFERROR(B211/A211-1,"nm")</f>
        <v>nm</v>
      </c>
      <c r="C212" s="44">
        <f t="shared" ref="C212" si="802">+IFERROR(C211/B211-1,"nm")</f>
        <v>1.5384615384615383</v>
      </c>
      <c r="D212" s="44">
        <f t="shared" ref="D212" si="803">+IFERROR(D211/C211-1,"nm")</f>
        <v>0.10227272727272729</v>
      </c>
      <c r="E212" s="44">
        <f t="shared" ref="E212" si="804">+IFERROR(E211/D211-1,"nm")</f>
        <v>-0.45360824742268047</v>
      </c>
      <c r="F212" s="44">
        <f t="shared" ref="F212" si="805">+IFERROR(F211/E211-1,"nm")</f>
        <v>-0.61006289308176098</v>
      </c>
      <c r="G212" s="44">
        <f t="shared" ref="G212" si="806">+IFERROR(G211/F211-1,"nm")</f>
        <v>4.129032258064516</v>
      </c>
      <c r="H212" s="44">
        <f t="shared" ref="H212" si="807">+IFERROR(H211/G211-1,"nm")</f>
        <v>-0.96540880503144655</v>
      </c>
      <c r="I212" s="44">
        <f>+IFERROR(I211/H211-1,"nm")</f>
        <v>3.5454545454545459</v>
      </c>
      <c r="J212" s="44">
        <f>+IFERROR(J211/I211-1,"nm")</f>
        <v>-3</v>
      </c>
      <c r="K212" s="44">
        <f t="shared" ref="K212" si="808">+IFERROR(K211/J211-1,"nm")</f>
        <v>-2.2000000000000002</v>
      </c>
      <c r="L212" s="44">
        <f t="shared" ref="L212" si="809">+IFERROR(L211/K211-1,"nm")</f>
        <v>-2.5</v>
      </c>
      <c r="M212" s="44">
        <f t="shared" ref="M212" si="810">+IFERROR(M211/L211-1,"nm")</f>
        <v>-2.5</v>
      </c>
      <c r="N212" s="44">
        <f t="shared" ref="N212" si="811">+IFERROR(N211/M211-1,"nm")</f>
        <v>-2.5</v>
      </c>
      <c r="O212" s="44"/>
    </row>
    <row r="213" spans="1:15" x14ac:dyDescent="0.3">
      <c r="A213" s="43" t="s">
        <v>132</v>
      </c>
      <c r="B213" s="44">
        <f>+IFERROR(B211/B$199,"nm")</f>
        <v>-1.2682926829268293</v>
      </c>
      <c r="C213" s="44">
        <f t="shared" ref="C213:I213" si="812">+IFERROR(C211/C$199,"nm")</f>
        <v>-3.0697674418604652</v>
      </c>
      <c r="D213" s="44">
        <f t="shared" si="812"/>
        <v>3.88</v>
      </c>
      <c r="E213" s="44">
        <f t="shared" si="812"/>
        <v>6.115384615384615</v>
      </c>
      <c r="F213" s="44">
        <f t="shared" si="812"/>
        <v>-8.8571428571428577</v>
      </c>
      <c r="G213" s="44">
        <f t="shared" si="812"/>
        <v>-28.90909090909091</v>
      </c>
      <c r="H213" s="44">
        <f t="shared" si="812"/>
        <v>0.27500000000000002</v>
      </c>
      <c r="I213" s="44">
        <f t="shared" si="812"/>
        <v>-0.69444444444444442</v>
      </c>
      <c r="J213" s="46">
        <f>+I213</f>
        <v>-0.69444444444444442</v>
      </c>
      <c r="K213" s="46">
        <f t="shared" ref="K213" si="813">+J213</f>
        <v>-0.69444444444444442</v>
      </c>
      <c r="L213" s="46">
        <f t="shared" ref="L213" si="814">+K213</f>
        <v>-0.69444444444444442</v>
      </c>
      <c r="M213" s="46">
        <f t="shared" ref="M213" si="815">+L213</f>
        <v>-0.69444444444444442</v>
      </c>
      <c r="N213" s="46">
        <f t="shared" ref="N213" si="816">+M213</f>
        <v>-0.69444444444444442</v>
      </c>
      <c r="O213" s="46"/>
    </row>
    <row r="214" spans="1:15" x14ac:dyDescent="0.3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-3634</v>
      </c>
      <c r="K214" s="45">
        <f>+K199*K216</f>
        <v>4360.8</v>
      </c>
      <c r="L214" s="45">
        <f>+L199*L216</f>
        <v>-6541.2000000000007</v>
      </c>
      <c r="M214" s="45">
        <f>+M199*M216</f>
        <v>9811.8000000000011</v>
      </c>
      <c r="N214" s="45">
        <f>+N199*N216</f>
        <v>-14717.7</v>
      </c>
      <c r="O214" s="71" t="s">
        <v>238</v>
      </c>
    </row>
    <row r="215" spans="1:15" x14ac:dyDescent="0.3">
      <c r="A215" s="43" t="s">
        <v>128</v>
      </c>
      <c r="B215" s="44" t="str">
        <f t="shared" ref="B215" si="817">+IFERROR(B214/A214-1,"nm")</f>
        <v>nm</v>
      </c>
      <c r="C215" s="44">
        <f t="shared" ref="C215" si="818">+IFERROR(C214/B214-1,"nm")</f>
        <v>0.31416549789621318</v>
      </c>
      <c r="D215" s="44">
        <f t="shared" ref="D215" si="819">+IFERROR(D214/C214-1,"nm")</f>
        <v>0.32123799359658478</v>
      </c>
      <c r="E215" s="44">
        <f t="shared" ref="E215" si="820">+IFERROR(E214/D214-1,"nm")</f>
        <v>0.17124394184168024</v>
      </c>
      <c r="F215" s="44">
        <f t="shared" ref="F215" si="821">+IFERROR(F214/E214-1,"nm")</f>
        <v>0.15379310344827579</v>
      </c>
      <c r="G215" s="44">
        <f t="shared" ref="G215" si="822">+IFERROR(G214/F214-1,"nm")</f>
        <v>0.14524805738194857</v>
      </c>
      <c r="H215" s="44">
        <f t="shared" ref="H215" si="823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4">+K216+K217</f>
        <v>-25.236111111111111</v>
      </c>
      <c r="L215" s="44">
        <f t="shared" si="824"/>
        <v>-25.236111111111111</v>
      </c>
      <c r="M215" s="44">
        <f t="shared" si="824"/>
        <v>-25.236111111111111</v>
      </c>
      <c r="N215" s="44">
        <f t="shared" si="824"/>
        <v>-25.236111111111111</v>
      </c>
      <c r="O215" s="44"/>
    </row>
    <row r="216" spans="1:15" x14ac:dyDescent="0.3">
      <c r="A216" s="43" t="s">
        <v>132</v>
      </c>
      <c r="B216" s="44">
        <f>+IFERROR(B214/B$199,"nm")</f>
        <v>-8.6951219512195124</v>
      </c>
      <c r="C216" s="44">
        <f t="shared" ref="C216:I216" si="825">+IFERROR(C214/C$199,"nm")</f>
        <v>-10.895348837209303</v>
      </c>
      <c r="D216" s="44">
        <f t="shared" si="825"/>
        <v>16.506666666666668</v>
      </c>
      <c r="E216" s="44">
        <f t="shared" si="825"/>
        <v>55.769230769230766</v>
      </c>
      <c r="F216" s="44">
        <f t="shared" si="825"/>
        <v>-239</v>
      </c>
      <c r="G216" s="44">
        <f t="shared" si="825"/>
        <v>-174.18181818181819</v>
      </c>
      <c r="H216" s="44">
        <f t="shared" si="825"/>
        <v>46.75</v>
      </c>
      <c r="I216" s="44">
        <f t="shared" si="825"/>
        <v>-25.236111111111111</v>
      </c>
      <c r="J216" s="46">
        <f>+I216</f>
        <v>-25.236111111111111</v>
      </c>
      <c r="K216" s="46">
        <f t="shared" ref="K216" si="826">+J216</f>
        <v>-25.236111111111111</v>
      </c>
      <c r="L216" s="46">
        <f t="shared" ref="L216" si="827">+K216</f>
        <v>-25.236111111111111</v>
      </c>
      <c r="M216" s="46">
        <f t="shared" ref="M216" si="828">+L216</f>
        <v>-25.236111111111111</v>
      </c>
      <c r="N216" s="46">
        <f t="shared" ref="N216" si="829">+M216</f>
        <v>-25.236111111111111</v>
      </c>
      <c r="O216" s="46"/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zoomScale="85" zoomScaleNormal="85" workbookViewId="0">
      <selection activeCell="J5" sqref="J5"/>
    </sheetView>
  </sheetViews>
  <sheetFormatPr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50823.887000000002</v>
      </c>
      <c r="K3" s="9">
        <f>'Segmental forecast'!K3</f>
        <v>54864.243623000002</v>
      </c>
      <c r="L3" s="9">
        <f>'Segmental forecast'!L3</f>
        <v>60258.896838004999</v>
      </c>
      <c r="M3" s="9">
        <f>'Segmental forecast'!M3</f>
        <v>65380.172195485327</v>
      </c>
      <c r="N3" s="9">
        <f>'Segmental forecast'!N3</f>
        <v>73041.209434087767</v>
      </c>
      <c r="O3" t="s">
        <v>146</v>
      </c>
    </row>
    <row r="4" spans="1:15" x14ac:dyDescent="0.3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8.8072939413401885E-2</v>
      </c>
      <c r="K4" s="51">
        <f>'Segmental forecast'!K4</f>
        <v>7.949719829575419E-2</v>
      </c>
      <c r="L4" s="51">
        <f>'Segmental forecast'!L4</f>
        <v>9.8327304976158825E-2</v>
      </c>
      <c r="M4" s="51">
        <f>'Segmental forecast'!M4</f>
        <v>8.4987871106368518E-2</v>
      </c>
      <c r="N4" s="51">
        <f>'Segmental forecast'!N4</f>
        <v>0.11717676753276351</v>
      </c>
    </row>
    <row r="5" spans="1:15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10341.623949999999</v>
      </c>
      <c r="K5" s="9">
        <f>'Segmental forecast'!K5</f>
        <v>12296.42598665</v>
      </c>
      <c r="L5" s="9">
        <f>'Segmental forecast'!L5</f>
        <v>11879.177572190252</v>
      </c>
      <c r="M5" s="9">
        <f>'Segmental forecast'!M5</f>
        <v>13132.657770850428</v>
      </c>
      <c r="N5" s="9">
        <f>'Segmental forecast'!N5</f>
        <v>11466.050200703088</v>
      </c>
    </row>
    <row r="6" spans="1:15" x14ac:dyDescent="0.3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413.34312066000007</v>
      </c>
      <c r="K6" s="53">
        <f>'Segmental forecast'!K8</f>
        <v>1089.3561744195001</v>
      </c>
      <c r="L6" s="53">
        <f>'Segmental forecast'!L8</f>
        <v>206.10714015913504</v>
      </c>
      <c r="M6" s="53">
        <f>'Segmental forecast'!M8</f>
        <v>1790.697803506114</v>
      </c>
      <c r="N6" s="53">
        <f>'Segmental forecast'!N8</f>
        <v>-541.84650770522524</v>
      </c>
    </row>
    <row r="7" spans="1:15" x14ac:dyDescent="0.3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9928.2808293399994</v>
      </c>
      <c r="K7" s="5">
        <f t="shared" si="2"/>
        <v>11207.0698122305</v>
      </c>
      <c r="L7" s="5">
        <f t="shared" si="2"/>
        <v>11673.070432031118</v>
      </c>
      <c r="M7" s="5">
        <f t="shared" si="2"/>
        <v>11341.959967344314</v>
      </c>
      <c r="N7" s="5">
        <f t="shared" si="2"/>
        <v>12007.896708408314</v>
      </c>
    </row>
    <row r="8" spans="1:15" x14ac:dyDescent="0.3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0.44811564021878647</v>
      </c>
      <c r="K8" s="51">
        <f>'Segmental forecast'!K12</f>
        <v>0.12880266028650511</v>
      </c>
      <c r="L8" s="51">
        <f>'Segmental forecast'!L12</f>
        <v>4.1580950918326698E-2</v>
      </c>
      <c r="M8" s="51">
        <f>'Segmental forecast'!M12</f>
        <v>-2.8365327410192931E-2</v>
      </c>
      <c r="N8" s="51">
        <f>'Segmental forecast'!N12</f>
        <v>5.8714432336330002E-2</v>
      </c>
    </row>
    <row r="9" spans="1:15" x14ac:dyDescent="0.3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0.19534674373370928</v>
      </c>
      <c r="K9" s="51">
        <f>'Segmental forecast'!K13</f>
        <v>0.20426910264615969</v>
      </c>
      <c r="L9" s="51">
        <f>'Segmental forecast'!L13</f>
        <v>0.19371530254548186</v>
      </c>
      <c r="M9" s="51">
        <f>'Segmental forecast'!M13</f>
        <v>0.17347705866286331</v>
      </c>
      <c r="N9" s="51">
        <f>'Segmental forecast'!N13</f>
        <v>0.16439893043178885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296.86370624485124</v>
      </c>
      <c r="K10" s="3">
        <f t="shared" ref="K10:N10" si="3">J10*(1+K8)</f>
        <v>335.10054135169969</v>
      </c>
      <c r="L10" s="3">
        <f t="shared" si="3"/>
        <v>349.03434051434942</v>
      </c>
      <c r="M10" s="3">
        <f t="shared" si="3"/>
        <v>339.13386716825914</v>
      </c>
      <c r="N10" s="3">
        <f t="shared" si="3"/>
        <v>359.0459196650678</v>
      </c>
    </row>
    <row r="11" spans="1:15" x14ac:dyDescent="0.3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9631.4171230951488</v>
      </c>
      <c r="K11" s="5">
        <f t="shared" ref="K11" si="6">+K7-K10</f>
        <v>10871.969270878801</v>
      </c>
      <c r="L11" s="5">
        <f t="shared" ref="L11" si="7">+L7-L10</f>
        <v>11324.036091516769</v>
      </c>
      <c r="M11" s="5">
        <f t="shared" ref="M11" si="8">+M7-M10</f>
        <v>11002.826100176055</v>
      </c>
      <c r="N11" s="5">
        <f t="shared" ref="N11" si="9">+N7-N10</f>
        <v>11648.850788743246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876.10996233236574</v>
      </c>
      <c r="K12" s="3">
        <f t="shared" ref="K12:N12" si="10">K11*J13</f>
        <v>988.95525618428417</v>
      </c>
      <c r="L12" s="3">
        <f t="shared" si="10"/>
        <v>1030.0769561521042</v>
      </c>
      <c r="M12" s="3">
        <f t="shared" si="10"/>
        <v>1000.8584860331549</v>
      </c>
      <c r="N12" s="3">
        <f t="shared" si="10"/>
        <v>1059.6233238895902</v>
      </c>
    </row>
    <row r="13" spans="1:15" x14ac:dyDescent="0.3">
      <c r="A13" s="54" t="s">
        <v>148</v>
      </c>
      <c r="B13" s="55">
        <f>IFERROR(B12/B11,"nm")</f>
        <v>0.22164090368608799</v>
      </c>
      <c r="C13" s="55">
        <f t="shared" ref="C13:G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9.0963764847391368E-2</v>
      </c>
      <c r="K13" s="55">
        <f t="shared" ref="K13" si="13">IFERROR(K12/K11,"nm")</f>
        <v>9.0963764847391368E-2</v>
      </c>
      <c r="L13" s="55">
        <f t="shared" ref="L13" si="14">IFERROR(L12/L11,"nm")</f>
        <v>9.0963764847391368E-2</v>
      </c>
      <c r="M13" s="55">
        <f t="shared" ref="M13" si="15">IFERROR(M12/M11,"nm")</f>
        <v>9.0963764847391368E-2</v>
      </c>
      <c r="N13" s="55">
        <f t="shared" ref="N13" si="16">IFERROR(N12/N11,"nm")</f>
        <v>9.0963764847391382E-2</v>
      </c>
    </row>
    <row r="14" spans="1:15" ht="15" thickBot="1" x14ac:dyDescent="0.35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8755.3071607627826</v>
      </c>
      <c r="K14" s="7">
        <f t="shared" si="17"/>
        <v>9883.0140146945159</v>
      </c>
      <c r="L14" s="7">
        <f t="shared" si="17"/>
        <v>10293.959135364665</v>
      </c>
      <c r="M14" s="7">
        <f t="shared" si="17"/>
        <v>10001.967614142899</v>
      </c>
      <c r="N14" s="7">
        <f t="shared" si="17"/>
        <v>10589.227464853655</v>
      </c>
    </row>
    <row r="15" spans="1:15" ht="15" thickTop="1" x14ac:dyDescent="0.3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3">
      <c r="A16" t="s">
        <v>151</v>
      </c>
      <c r="B16" s="57">
        <f>IFERROR(B14/B15,"nm")</f>
        <v>1.8504070556309362</v>
      </c>
      <c r="C16" s="57">
        <f t="shared" ref="C16:H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5.4286378724967648</v>
      </c>
      <c r="K16" s="57">
        <f t="shared" si="20"/>
        <v>6.1202712501204584</v>
      </c>
      <c r="L16" s="57">
        <f t="shared" si="20"/>
        <v>6.3668723004482093</v>
      </c>
      <c r="M16" s="57">
        <f t="shared" si="20"/>
        <v>6.1786308463941806</v>
      </c>
      <c r="N16" s="57">
        <f t="shared" si="20"/>
        <v>6.5333338257981586</v>
      </c>
    </row>
    <row r="17" spans="1:14" x14ac:dyDescent="0.3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3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3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3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3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3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3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3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" thickTop="1" x14ac:dyDescent="0.3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" thickTop="1" x14ac:dyDescent="0.3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3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9928.2808293399994</v>
      </c>
      <c r="K46" s="9">
        <f>'Segmental forecast'!K11</f>
        <v>11207.0698122305</v>
      </c>
      <c r="L46" s="9">
        <f>'Segmental forecast'!L11</f>
        <v>11673.070432031118</v>
      </c>
      <c r="M46" s="9">
        <f>'Segmental forecast'!M11</f>
        <v>11341.959967344314</v>
      </c>
      <c r="N46" s="9">
        <f>'Segmental forecast'!N11</f>
        <v>12007.896708408314</v>
      </c>
    </row>
    <row r="47" spans="1:14" x14ac:dyDescent="0.3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413.34312066000007</v>
      </c>
      <c r="K47" s="61">
        <f>'Segmental forecast'!K8</f>
        <v>1089.3561744195001</v>
      </c>
      <c r="L47" s="61">
        <f>'Segmental forecast'!L8</f>
        <v>206.10714015913504</v>
      </c>
      <c r="M47" s="61">
        <f>'Segmental forecast'!M8</f>
        <v>1790.697803506114</v>
      </c>
      <c r="N47" s="61">
        <f>'Segmental forecast'!N8</f>
        <v>-541.84650770522524</v>
      </c>
    </row>
    <row r="48" spans="1:14" x14ac:dyDescent="0.3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3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3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3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3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3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3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3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3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3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3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3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3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3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3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3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" thickTop="1" x14ac:dyDescent="0.3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3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3">
      <c r="A74" s="1" t="s">
        <v>199</v>
      </c>
    </row>
    <row r="75" spans="1:14" x14ac:dyDescent="0.3">
      <c r="A75" t="s">
        <v>195</v>
      </c>
      <c r="B75" s="8">
        <v>3947</v>
      </c>
    </row>
    <row r="76" spans="1:14" x14ac:dyDescent="0.3">
      <c r="A76" t="s">
        <v>196</v>
      </c>
      <c r="B76" s="8">
        <v>3434</v>
      </c>
    </row>
    <row r="77" spans="1:14" x14ac:dyDescent="0.3">
      <c r="A77" t="s">
        <v>197</v>
      </c>
      <c r="B77" s="8">
        <v>1930</v>
      </c>
    </row>
    <row r="78" spans="1:14" s="1" customFormat="1" x14ac:dyDescent="0.3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2024-01-15T17:30:33Z</dcterms:modified>
</cp:coreProperties>
</file>