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syoos\Downloads\IA work\"/>
    </mc:Choice>
  </mc:AlternateContent>
  <xr:revisionPtr revIDLastSave="0" documentId="8_{4738F8BE-38A8-4DE6-88BF-B0529E382AA2}"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7" i="3" l="1"/>
  <c r="C137" i="3"/>
  <c r="D137" i="3"/>
  <c r="E137" i="3"/>
  <c r="F137" i="3"/>
  <c r="G137" i="3"/>
  <c r="H137" i="3"/>
  <c r="B137" i="3"/>
  <c r="B139" i="3" s="1"/>
  <c r="C134" i="3"/>
  <c r="D134" i="3"/>
  <c r="E134" i="3"/>
  <c r="F134" i="3"/>
  <c r="G134" i="3"/>
  <c r="H134" i="3"/>
  <c r="I134" i="3"/>
  <c r="B134" i="3"/>
  <c r="B136" i="3" s="1"/>
  <c r="C131" i="3"/>
  <c r="C128" i="3" s="1"/>
  <c r="D131" i="3"/>
  <c r="D128" i="3" s="1"/>
  <c r="E131" i="3"/>
  <c r="F131" i="3"/>
  <c r="G131" i="3"/>
  <c r="H131" i="3"/>
  <c r="I131" i="3"/>
  <c r="B131" i="3"/>
  <c r="E128" i="3"/>
  <c r="F128" i="3"/>
  <c r="G128" i="3"/>
  <c r="H128" i="3"/>
  <c r="B133" i="3"/>
  <c r="I127" i="3"/>
  <c r="H127" i="3"/>
  <c r="G127" i="3"/>
  <c r="F127" i="3"/>
  <c r="E127" i="3"/>
  <c r="D127" i="3"/>
  <c r="K126" i="3" s="1"/>
  <c r="L126" i="3" s="1"/>
  <c r="M126" i="3" s="1"/>
  <c r="N126" i="3" s="1"/>
  <c r="O126" i="3" s="1"/>
  <c r="C127" i="3"/>
  <c r="C122" i="3"/>
  <c r="D122" i="3"/>
  <c r="E122" i="3"/>
  <c r="F122" i="3"/>
  <c r="G122" i="3"/>
  <c r="H122" i="3"/>
  <c r="I122" i="3"/>
  <c r="B122" i="3"/>
  <c r="C119" i="3"/>
  <c r="C113" i="3" s="1"/>
  <c r="D119" i="3"/>
  <c r="D113" i="3" s="1"/>
  <c r="E119" i="3"/>
  <c r="E113" i="3" s="1"/>
  <c r="F119" i="3"/>
  <c r="G119" i="3"/>
  <c r="H119" i="3"/>
  <c r="I119" i="3"/>
  <c r="B119" i="3"/>
  <c r="C116" i="3"/>
  <c r="D116" i="3"/>
  <c r="E116" i="3"/>
  <c r="F116" i="3"/>
  <c r="F113" i="3" s="1"/>
  <c r="G116" i="3"/>
  <c r="H116" i="3"/>
  <c r="I116" i="3"/>
  <c r="B116" i="3"/>
  <c r="C111" i="3"/>
  <c r="D111" i="3"/>
  <c r="E111" i="3"/>
  <c r="F111" i="3"/>
  <c r="G111" i="3"/>
  <c r="H111" i="3"/>
  <c r="I111" i="3"/>
  <c r="B111" i="3"/>
  <c r="C109" i="3"/>
  <c r="D109" i="3"/>
  <c r="E109" i="3"/>
  <c r="F109" i="3"/>
  <c r="G109" i="3"/>
  <c r="H109" i="3"/>
  <c r="I109" i="3"/>
  <c r="B109" i="3"/>
  <c r="B110" i="3" s="1"/>
  <c r="B112" i="3" s="1"/>
  <c r="C107" i="3"/>
  <c r="D107" i="3"/>
  <c r="E107" i="3"/>
  <c r="F107" i="3"/>
  <c r="G107" i="3"/>
  <c r="H107" i="3"/>
  <c r="I107" i="3"/>
  <c r="B107" i="3"/>
  <c r="C105" i="3"/>
  <c r="D105" i="3"/>
  <c r="E105" i="3"/>
  <c r="F105" i="3"/>
  <c r="G105" i="3"/>
  <c r="H105" i="3"/>
  <c r="I105" i="3"/>
  <c r="B105" i="3"/>
  <c r="B106" i="3" s="1"/>
  <c r="B108" i="3" s="1"/>
  <c r="C103" i="3"/>
  <c r="D103" i="3"/>
  <c r="E103" i="3"/>
  <c r="F103" i="3"/>
  <c r="G103" i="3"/>
  <c r="H103" i="3"/>
  <c r="I103" i="3"/>
  <c r="B103" i="3"/>
  <c r="C101" i="3"/>
  <c r="D101" i="3"/>
  <c r="E101" i="3"/>
  <c r="F101" i="3"/>
  <c r="G101" i="3"/>
  <c r="H101" i="3"/>
  <c r="I101" i="3"/>
  <c r="B101" i="3"/>
  <c r="C99" i="3"/>
  <c r="D99" i="3"/>
  <c r="E99" i="3"/>
  <c r="F99" i="3"/>
  <c r="G99" i="3"/>
  <c r="H99" i="3"/>
  <c r="I99" i="3"/>
  <c r="B99" i="3"/>
  <c r="H113" i="3"/>
  <c r="G113" i="3"/>
  <c r="B113" i="3"/>
  <c r="B102" i="3"/>
  <c r="B100" i="3"/>
  <c r="C95" i="3"/>
  <c r="D95" i="3"/>
  <c r="E95" i="3"/>
  <c r="F95" i="3"/>
  <c r="G95" i="3"/>
  <c r="H95" i="3"/>
  <c r="I95" i="3"/>
  <c r="B95" i="3"/>
  <c r="C92" i="3"/>
  <c r="D92" i="3"/>
  <c r="E92" i="3"/>
  <c r="F92" i="3"/>
  <c r="F86" i="3" s="1"/>
  <c r="G92" i="3"/>
  <c r="G86" i="3" s="1"/>
  <c r="H92" i="3"/>
  <c r="H86" i="3" s="1"/>
  <c r="I92" i="3"/>
  <c r="B92" i="3"/>
  <c r="C89" i="3"/>
  <c r="C86" i="3" s="1"/>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D74" i="3"/>
  <c r="E74" i="3"/>
  <c r="F74" i="3"/>
  <c r="G74" i="3"/>
  <c r="H74" i="3"/>
  <c r="I74" i="3"/>
  <c r="B74" i="3"/>
  <c r="C72" i="3"/>
  <c r="D72" i="3"/>
  <c r="E72" i="3"/>
  <c r="F72" i="3"/>
  <c r="G72" i="3"/>
  <c r="H72" i="3"/>
  <c r="I72" i="3"/>
  <c r="B72" i="3"/>
  <c r="E86" i="3"/>
  <c r="D86" i="3"/>
  <c r="B86" i="3"/>
  <c r="B83" i="3"/>
  <c r="B85" i="3" s="1"/>
  <c r="B79" i="3"/>
  <c r="B81" i="3" s="1"/>
  <c r="B75" i="3"/>
  <c r="B77" i="3" s="1"/>
  <c r="B73" i="3"/>
  <c r="C68" i="3"/>
  <c r="D68" i="3"/>
  <c r="E68" i="3"/>
  <c r="F68" i="3"/>
  <c r="G68" i="3"/>
  <c r="H68" i="3"/>
  <c r="I68" i="3"/>
  <c r="B68" i="3"/>
  <c r="C65" i="3"/>
  <c r="C59" i="3" s="1"/>
  <c r="D65" i="3"/>
  <c r="D59" i="3" s="1"/>
  <c r="E65" i="3"/>
  <c r="E59" i="3" s="1"/>
  <c r="F65" i="3"/>
  <c r="G65" i="3"/>
  <c r="G59" i="3" s="1"/>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D47" i="3"/>
  <c r="E47" i="3"/>
  <c r="F47" i="3"/>
  <c r="G47" i="3"/>
  <c r="H47" i="3"/>
  <c r="I47" i="3"/>
  <c r="B47" i="3"/>
  <c r="C45" i="3"/>
  <c r="D45" i="3"/>
  <c r="E45" i="3"/>
  <c r="F45" i="3"/>
  <c r="G45" i="3"/>
  <c r="H45" i="3"/>
  <c r="I45" i="3"/>
  <c r="B45" i="3"/>
  <c r="I59" i="3"/>
  <c r="H59" i="3"/>
  <c r="F59" i="3"/>
  <c r="B59" i="3"/>
  <c r="B56" i="3"/>
  <c r="B58" i="3" s="1"/>
  <c r="B52" i="3"/>
  <c r="B54" i="3" s="1"/>
  <c r="B48" i="3"/>
  <c r="B50" i="3" s="1"/>
  <c r="B46" i="3"/>
  <c r="C14" i="3"/>
  <c r="C16" i="3" s="1"/>
  <c r="D14" i="3"/>
  <c r="E14" i="3"/>
  <c r="F14" i="3"/>
  <c r="G14" i="3"/>
  <c r="H14" i="3"/>
  <c r="I14" i="3"/>
  <c r="B14" i="3"/>
  <c r="B16" i="3" s="1"/>
  <c r="C11" i="3"/>
  <c r="D11" i="3"/>
  <c r="E11" i="3"/>
  <c r="F11" i="3"/>
  <c r="G11" i="3"/>
  <c r="H11" i="3"/>
  <c r="I11" i="3"/>
  <c r="B11" i="3"/>
  <c r="B13" i="3" s="1"/>
  <c r="B35" i="3"/>
  <c r="B36" i="3" s="1"/>
  <c r="C8" i="3"/>
  <c r="D8" i="3"/>
  <c r="E8" i="3"/>
  <c r="F8" i="3"/>
  <c r="G8" i="3"/>
  <c r="H8" i="3"/>
  <c r="I8" i="3"/>
  <c r="B8" i="3"/>
  <c r="B10" i="3" s="1"/>
  <c r="C5" i="3"/>
  <c r="D5" i="3"/>
  <c r="E5" i="3"/>
  <c r="F5" i="3"/>
  <c r="G5" i="3"/>
  <c r="H5" i="3"/>
  <c r="I5" i="3"/>
  <c r="B5" i="3"/>
  <c r="B7" i="3" s="1"/>
  <c r="D4" i="3"/>
  <c r="E4" i="3"/>
  <c r="F4" i="3"/>
  <c r="G4" i="3"/>
  <c r="H4" i="3"/>
  <c r="I4" i="3"/>
  <c r="C4" i="3"/>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K78" i="3" l="1"/>
  <c r="L78" i="3" s="1"/>
  <c r="M78" i="3" s="1"/>
  <c r="N78" i="3" s="1"/>
  <c r="O78" i="3" s="1"/>
  <c r="I86" i="3"/>
  <c r="B128" i="3"/>
  <c r="B130" i="3" s="1"/>
  <c r="F48" i="3"/>
  <c r="I128" i="3"/>
  <c r="B104" i="3"/>
  <c r="I113" i="3"/>
  <c r="K3" i="3"/>
  <c r="L3" i="3"/>
  <c r="C130" i="3"/>
  <c r="D130" i="3"/>
  <c r="D129" i="3"/>
  <c r="E130" i="3"/>
  <c r="E129" i="3"/>
  <c r="F130" i="3"/>
  <c r="F129" i="3"/>
  <c r="G130" i="3"/>
  <c r="G129" i="3"/>
  <c r="H130" i="3"/>
  <c r="H129" i="3"/>
  <c r="C133" i="3"/>
  <c r="C132" i="3"/>
  <c r="K131" i="3" s="1"/>
  <c r="D133" i="3"/>
  <c r="D132" i="3"/>
  <c r="E133" i="3"/>
  <c r="E132" i="3"/>
  <c r="F133" i="3"/>
  <c r="F132" i="3"/>
  <c r="G133" i="3"/>
  <c r="G132" i="3"/>
  <c r="H133" i="3"/>
  <c r="H132" i="3"/>
  <c r="I133" i="3"/>
  <c r="I132" i="3"/>
  <c r="C136" i="3"/>
  <c r="C135" i="3"/>
  <c r="K134" i="3" s="1"/>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B117" i="3"/>
  <c r="C117" i="3"/>
  <c r="K116" i="3" s="1"/>
  <c r="D117" i="3"/>
  <c r="E117" i="3"/>
  <c r="F117" i="3"/>
  <c r="G117" i="3"/>
  <c r="H117" i="3"/>
  <c r="I117" i="3"/>
  <c r="B120" i="3"/>
  <c r="C120" i="3"/>
  <c r="D120" i="3"/>
  <c r="E120" i="3"/>
  <c r="F120" i="3"/>
  <c r="G120" i="3"/>
  <c r="H120" i="3"/>
  <c r="I120" i="3"/>
  <c r="B123" i="3"/>
  <c r="C123" i="3"/>
  <c r="K122" i="3" s="1"/>
  <c r="D123" i="3"/>
  <c r="E123" i="3"/>
  <c r="F123" i="3"/>
  <c r="G123" i="3"/>
  <c r="H123" i="3"/>
  <c r="I123" i="3"/>
  <c r="C73" i="3"/>
  <c r="D73" i="3"/>
  <c r="K72" i="3" s="1"/>
  <c r="L72" i="3" s="1"/>
  <c r="M72" i="3" s="1"/>
  <c r="N72" i="3" s="1"/>
  <c r="O72" i="3" s="1"/>
  <c r="E73" i="3"/>
  <c r="F73" i="3"/>
  <c r="G73" i="3"/>
  <c r="H73" i="3"/>
  <c r="I73" i="3"/>
  <c r="C75" i="3"/>
  <c r="D75" i="3"/>
  <c r="D77" i="3" s="1"/>
  <c r="E75" i="3"/>
  <c r="E77" i="3" s="1"/>
  <c r="F75" i="3"/>
  <c r="F77" i="3" s="1"/>
  <c r="G75" i="3"/>
  <c r="G77" i="3" s="1"/>
  <c r="H75" i="3"/>
  <c r="H77" i="3" s="1"/>
  <c r="I75" i="3"/>
  <c r="I77" i="3" s="1"/>
  <c r="C79" i="3"/>
  <c r="C81" i="3" s="1"/>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K89" i="3" s="1"/>
  <c r="D90" i="3"/>
  <c r="E90" i="3"/>
  <c r="F90" i="3"/>
  <c r="G90" i="3"/>
  <c r="H90" i="3"/>
  <c r="I90" i="3"/>
  <c r="B93" i="3"/>
  <c r="C93" i="3"/>
  <c r="K92" i="3" s="1"/>
  <c r="D93" i="3"/>
  <c r="E93" i="3"/>
  <c r="F93" i="3"/>
  <c r="G93" i="3"/>
  <c r="H93" i="3"/>
  <c r="I93" i="3"/>
  <c r="B96" i="3"/>
  <c r="C96" i="3"/>
  <c r="K95" i="3" s="1"/>
  <c r="D96" i="3"/>
  <c r="E96" i="3"/>
  <c r="F96" i="3"/>
  <c r="G96" i="3"/>
  <c r="H96" i="3"/>
  <c r="I96" i="3"/>
  <c r="I15" i="3"/>
  <c r="I16" i="3"/>
  <c r="H15" i="3"/>
  <c r="H16" i="3"/>
  <c r="G15" i="3"/>
  <c r="G16" i="3"/>
  <c r="F15" i="3"/>
  <c r="F16" i="3"/>
  <c r="E15" i="3"/>
  <c r="E16" i="3"/>
  <c r="D15" i="3"/>
  <c r="D16" i="3"/>
  <c r="C46" i="3"/>
  <c r="K45" i="3" s="1"/>
  <c r="L45" i="3" s="1"/>
  <c r="M45" i="3" s="1"/>
  <c r="N45" i="3" s="1"/>
  <c r="O45" i="3" s="1"/>
  <c r="D46" i="3"/>
  <c r="E46" i="3"/>
  <c r="F46" i="3"/>
  <c r="G46" i="3"/>
  <c r="H46" i="3"/>
  <c r="I46" i="3"/>
  <c r="C48" i="3"/>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K59" i="3" s="1"/>
  <c r="D60" i="3"/>
  <c r="E60" i="3"/>
  <c r="F60" i="3"/>
  <c r="G60" i="3"/>
  <c r="H60" i="3"/>
  <c r="I60" i="3"/>
  <c r="B63" i="3"/>
  <c r="C63" i="3"/>
  <c r="K62" i="3" s="1"/>
  <c r="D63" i="3"/>
  <c r="E63" i="3"/>
  <c r="F63" i="3"/>
  <c r="G63" i="3"/>
  <c r="H63" i="3"/>
  <c r="I63" i="3"/>
  <c r="B66" i="3"/>
  <c r="C66" i="3"/>
  <c r="D66" i="3"/>
  <c r="E66" i="3"/>
  <c r="F66" i="3"/>
  <c r="G66" i="3"/>
  <c r="H66" i="3"/>
  <c r="I66" i="3"/>
  <c r="B69" i="3"/>
  <c r="C69" i="3"/>
  <c r="K68" i="3" s="1"/>
  <c r="D69" i="3"/>
  <c r="E69" i="3"/>
  <c r="F69" i="3"/>
  <c r="G69" i="3"/>
  <c r="H69" i="3"/>
  <c r="I69" i="3"/>
  <c r="I7" i="3"/>
  <c r="I6" i="3"/>
  <c r="H7" i="3"/>
  <c r="H6" i="3"/>
  <c r="G7" i="3"/>
  <c r="G6" i="3"/>
  <c r="F7" i="3"/>
  <c r="F6" i="3"/>
  <c r="E7" i="3"/>
  <c r="E6" i="3"/>
  <c r="D7" i="3"/>
  <c r="D6" i="3"/>
  <c r="C7" i="3"/>
  <c r="C6" i="3"/>
  <c r="K5" i="3" s="1"/>
  <c r="I10" i="3"/>
  <c r="I9" i="3"/>
  <c r="H10" i="3"/>
  <c r="H9" i="3"/>
  <c r="G10" i="3"/>
  <c r="G9" i="3"/>
  <c r="F10" i="3"/>
  <c r="F9" i="3"/>
  <c r="E10" i="3"/>
  <c r="E9" i="3"/>
  <c r="D10" i="3"/>
  <c r="D9" i="3"/>
  <c r="C10" i="3"/>
  <c r="C9" i="3"/>
  <c r="I13" i="3"/>
  <c r="I12" i="3"/>
  <c r="H13" i="3"/>
  <c r="H12" i="3"/>
  <c r="G13" i="3"/>
  <c r="G12" i="3"/>
  <c r="F13" i="3"/>
  <c r="F12" i="3"/>
  <c r="E13" i="3"/>
  <c r="E12" i="3"/>
  <c r="D13" i="3"/>
  <c r="D12" i="3"/>
  <c r="C13" i="3"/>
  <c r="C12" i="3"/>
  <c r="C15" i="3"/>
  <c r="B140" i="1"/>
  <c r="B211" i="1"/>
  <c r="C211" i="1"/>
  <c r="D211" i="1"/>
  <c r="E211" i="1"/>
  <c r="G211" i="1"/>
  <c r="F211" i="1"/>
  <c r="D215" i="1"/>
  <c r="E215" i="1"/>
  <c r="F215" i="1"/>
  <c r="G215" i="1"/>
  <c r="C219" i="1"/>
  <c r="D219" i="1"/>
  <c r="E219" i="1"/>
  <c r="F219" i="1"/>
  <c r="G219" i="1"/>
  <c r="D223" i="1"/>
  <c r="E223" i="1"/>
  <c r="F223" i="1"/>
  <c r="G223" i="1"/>
  <c r="L92" i="3" l="1"/>
  <c r="L122" i="3"/>
  <c r="L131" i="3"/>
  <c r="K133" i="3"/>
  <c r="L59" i="3"/>
  <c r="L62" i="3"/>
  <c r="L89" i="3"/>
  <c r="L116" i="3"/>
  <c r="L134" i="3"/>
  <c r="K136" i="3"/>
  <c r="L68" i="3"/>
  <c r="L95" i="3"/>
  <c r="K82" i="3"/>
  <c r="L82" i="3" s="1"/>
  <c r="M82" i="3" s="1"/>
  <c r="N82" i="3" s="1"/>
  <c r="O82" i="3" s="1"/>
  <c r="K119" i="3"/>
  <c r="I114" i="3"/>
  <c r="K113" i="3" s="1"/>
  <c r="K101" i="3"/>
  <c r="L101" i="3" s="1"/>
  <c r="M101" i="3" s="1"/>
  <c r="N101" i="3" s="1"/>
  <c r="O101" i="3" s="1"/>
  <c r="K86" i="3"/>
  <c r="K99" i="3"/>
  <c r="L99" i="3" s="1"/>
  <c r="M99" i="3" s="1"/>
  <c r="N99" i="3" s="1"/>
  <c r="O99" i="3" s="1"/>
  <c r="K65" i="3"/>
  <c r="C50" i="3"/>
  <c r="K47" i="3"/>
  <c r="L47" i="3" s="1"/>
  <c r="M47" i="3" s="1"/>
  <c r="N47" i="3" s="1"/>
  <c r="O47" i="3" s="1"/>
  <c r="C77" i="3"/>
  <c r="K74" i="3"/>
  <c r="L74" i="3" s="1"/>
  <c r="M74" i="3" s="1"/>
  <c r="N74" i="3" s="1"/>
  <c r="O74" i="3" s="1"/>
  <c r="K14" i="3"/>
  <c r="K16" i="3" s="1"/>
  <c r="I129" i="3"/>
  <c r="C129" i="3"/>
  <c r="K128" i="3" s="1"/>
  <c r="K11" i="3"/>
  <c r="I130" i="3"/>
  <c r="K55" i="3"/>
  <c r="L55" i="3" s="1"/>
  <c r="M55" i="3" s="1"/>
  <c r="N55" i="3" s="1"/>
  <c r="O55" i="3" s="1"/>
  <c r="K137" i="3"/>
  <c r="K8" i="3"/>
  <c r="K10" i="3" s="1"/>
  <c r="K109" i="3"/>
  <c r="L109" i="3" s="1"/>
  <c r="M109" i="3" s="1"/>
  <c r="N109" i="3" s="1"/>
  <c r="O109" i="3" s="1"/>
  <c r="C108" i="3"/>
  <c r="K105" i="3"/>
  <c r="L105" i="3" s="1"/>
  <c r="M105" i="3" s="1"/>
  <c r="N105" i="3" s="1"/>
  <c r="O105" i="3" s="1"/>
  <c r="K51" i="3"/>
  <c r="L51" i="3" s="1"/>
  <c r="M51" i="3" s="1"/>
  <c r="N51" i="3" s="1"/>
  <c r="O51" i="3" s="1"/>
  <c r="L14" i="3"/>
  <c r="K13" i="3"/>
  <c r="L11" i="3"/>
  <c r="K7" i="3"/>
  <c r="L5" i="3"/>
  <c r="M3" i="3"/>
  <c r="A17" i="3"/>
  <c r="A44" i="3"/>
  <c r="H41" i="3"/>
  <c r="G41" i="3"/>
  <c r="F41" i="3"/>
  <c r="E41" i="3"/>
  <c r="D41" i="3"/>
  <c r="C41" i="3"/>
  <c r="B41" i="3"/>
  <c r="I41" i="3"/>
  <c r="I35" i="3"/>
  <c r="H35" i="3"/>
  <c r="G35" i="3"/>
  <c r="F35" i="3"/>
  <c r="E35" i="3"/>
  <c r="D35" i="3"/>
  <c r="C35" i="3"/>
  <c r="C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D21" i="3" s="1"/>
  <c r="E20" i="3"/>
  <c r="E21" i="3" s="1"/>
  <c r="E23" i="3" s="1"/>
  <c r="F20" i="3"/>
  <c r="F21" i="3" s="1"/>
  <c r="F23" i="3" s="1"/>
  <c r="G20" i="3"/>
  <c r="G21" i="3" s="1"/>
  <c r="G23" i="3" s="1"/>
  <c r="H20" i="3"/>
  <c r="H21" i="3" s="1"/>
  <c r="I20" i="3"/>
  <c r="K1" i="3"/>
  <c r="L1" i="3" s="1"/>
  <c r="M1" i="3" s="1"/>
  <c r="N1" i="3" s="1"/>
  <c r="O1" i="3" s="1"/>
  <c r="H1" i="3"/>
  <c r="G1" i="3" s="1"/>
  <c r="F1" i="3" s="1"/>
  <c r="E1" i="3" s="1"/>
  <c r="D1" i="3" s="1"/>
  <c r="C1" i="3" s="1"/>
  <c r="B1" i="3" s="1"/>
  <c r="L113" i="3" l="1"/>
  <c r="K130" i="3"/>
  <c r="L128" i="3"/>
  <c r="M62" i="3"/>
  <c r="M95" i="3"/>
  <c r="L65" i="3"/>
  <c r="M68" i="3"/>
  <c r="M131" i="3"/>
  <c r="L133" i="3"/>
  <c r="H23" i="3"/>
  <c r="L137" i="3"/>
  <c r="K139" i="3"/>
  <c r="M89" i="3"/>
  <c r="L119" i="3"/>
  <c r="L8" i="3"/>
  <c r="M8" i="3" s="1"/>
  <c r="M134" i="3"/>
  <c r="L136" i="3"/>
  <c r="M122" i="3"/>
  <c r="D23" i="3"/>
  <c r="L86" i="3"/>
  <c r="M116" i="3"/>
  <c r="M92" i="3"/>
  <c r="M59" i="3"/>
  <c r="B31" i="3"/>
  <c r="C21" i="3"/>
  <c r="C23" i="3" s="1"/>
  <c r="I21" i="3"/>
  <c r="I23" i="3" s="1"/>
  <c r="N3" i="3"/>
  <c r="L7" i="3"/>
  <c r="M5" i="3"/>
  <c r="L13" i="3"/>
  <c r="M11" i="3"/>
  <c r="L16" i="3"/>
  <c r="M14" i="3"/>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B39" i="3"/>
  <c r="B32" i="3"/>
  <c r="C39" i="3"/>
  <c r="C32" i="3"/>
  <c r="D39" i="3"/>
  <c r="D32" i="3"/>
  <c r="E39" i="3"/>
  <c r="E32" i="3"/>
  <c r="F39" i="3"/>
  <c r="F32" i="3"/>
  <c r="G39" i="3"/>
  <c r="G32" i="3"/>
  <c r="H39" i="3"/>
  <c r="H32" i="3"/>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M65" i="3" l="1"/>
  <c r="L10" i="3"/>
  <c r="N116" i="3"/>
  <c r="N89" i="3"/>
  <c r="N95" i="3"/>
  <c r="N68" i="3"/>
  <c r="M119" i="3"/>
  <c r="M86" i="3"/>
  <c r="L139" i="3"/>
  <c r="M137" i="3"/>
  <c r="L130" i="3"/>
  <c r="M128" i="3"/>
  <c r="N59" i="3"/>
  <c r="N92" i="3"/>
  <c r="K20" i="3"/>
  <c r="L20" i="3" s="1"/>
  <c r="N134" i="3"/>
  <c r="M136" i="3"/>
  <c r="N62" i="3"/>
  <c r="M113" i="3"/>
  <c r="N122" i="3"/>
  <c r="N131" i="3"/>
  <c r="M133" i="3"/>
  <c r="K41" i="3"/>
  <c r="K35" i="3"/>
  <c r="K38" i="3"/>
  <c r="C31" i="3"/>
  <c r="K28" i="3"/>
  <c r="C27" i="3"/>
  <c r="K24" i="3"/>
  <c r="M16" i="3"/>
  <c r="N14" i="3"/>
  <c r="M13" i="3"/>
  <c r="N11" i="3"/>
  <c r="M10" i="3"/>
  <c r="N8" i="3"/>
  <c r="M7" i="3"/>
  <c r="N5" i="3"/>
  <c r="O3"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G18" i="3"/>
  <c r="F18" i="3"/>
  <c r="E18" i="3"/>
  <c r="D18" i="3"/>
  <c r="C18" i="3"/>
  <c r="B18" i="3"/>
  <c r="I107" i="1"/>
  <c r="I18" i="3" s="1"/>
  <c r="I159" i="1"/>
  <c r="I162" i="1" s="1"/>
  <c r="H159" i="1"/>
  <c r="H162" i="1" s="1"/>
  <c r="G159" i="1"/>
  <c r="G162" i="1" s="1"/>
  <c r="F159" i="1"/>
  <c r="F162" i="1" s="1"/>
  <c r="E159" i="1"/>
  <c r="E162" i="1" s="1"/>
  <c r="D159" i="1"/>
  <c r="D162" i="1" s="1"/>
  <c r="C159" i="1"/>
  <c r="C162" i="1" s="1"/>
  <c r="B159" i="1"/>
  <c r="B162" i="1" s="1"/>
  <c r="O59" i="3" l="1"/>
  <c r="O95" i="3"/>
  <c r="L41" i="3"/>
  <c r="O68" i="3"/>
  <c r="O89" i="3"/>
  <c r="N113" i="3"/>
  <c r="M139" i="3"/>
  <c r="N137" i="3"/>
  <c r="O62" i="3"/>
  <c r="L35" i="3"/>
  <c r="O122" i="3"/>
  <c r="N86" i="3"/>
  <c r="N119" i="3"/>
  <c r="O92" i="3"/>
  <c r="O131" i="3"/>
  <c r="O133" i="3" s="1"/>
  <c r="N133" i="3"/>
  <c r="N128" i="3"/>
  <c r="M130" i="3"/>
  <c r="O116" i="3"/>
  <c r="L38" i="3"/>
  <c r="N136" i="3"/>
  <c r="O134" i="3"/>
  <c r="O136" i="3" s="1"/>
  <c r="N65" i="3"/>
  <c r="I115" i="3"/>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K32" i="3"/>
  <c r="M20" i="3"/>
  <c r="N7" i="3"/>
  <c r="O5" i="3"/>
  <c r="N10" i="3"/>
  <c r="O8" i="3"/>
  <c r="N13" i="3"/>
  <c r="O11" i="3"/>
  <c r="N16" i="3"/>
  <c r="O14" i="3"/>
  <c r="L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18" i="3"/>
  <c r="H40" i="3" s="1"/>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37" i="3"/>
  <c r="H43" i="3"/>
  <c r="H34" i="3"/>
  <c r="H140" i="1"/>
  <c r="H147" i="1" s="1"/>
  <c r="H148" i="1" s="1"/>
  <c r="C140" i="1"/>
  <c r="I140" i="1"/>
  <c r="E140" i="1"/>
  <c r="F140" i="1"/>
  <c r="D140" i="1"/>
  <c r="B147" i="1"/>
  <c r="G140" i="1"/>
  <c r="M38" i="3" l="1"/>
  <c r="L32" i="3"/>
  <c r="K34" i="3"/>
  <c r="O86" i="3"/>
  <c r="O128" i="3"/>
  <c r="O130" i="3" s="1"/>
  <c r="N130" i="3"/>
  <c r="M35" i="3"/>
  <c r="M41" i="3"/>
  <c r="O119" i="3"/>
  <c r="O113" i="3"/>
  <c r="N139" i="3"/>
  <c r="O137" i="3"/>
  <c r="O139" i="3" s="1"/>
  <c r="O65" i="3"/>
  <c r="H115" i="3"/>
  <c r="H118" i="3"/>
  <c r="H121" i="3"/>
  <c r="H124" i="3"/>
  <c r="H88" i="3"/>
  <c r="H91" i="3"/>
  <c r="H94" i="3"/>
  <c r="H97" i="3"/>
  <c r="K18" i="3"/>
  <c r="M24" i="3"/>
  <c r="O16" i="3"/>
  <c r="O13" i="3"/>
  <c r="O10" i="3"/>
  <c r="O7" i="3"/>
  <c r="N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M32" i="3" l="1"/>
  <c r="N35" i="3"/>
  <c r="K94" i="3"/>
  <c r="K118" i="3"/>
  <c r="K64" i="3"/>
  <c r="K91" i="3"/>
  <c r="K97" i="3"/>
  <c r="K124" i="3"/>
  <c r="K70" i="3"/>
  <c r="K61" i="3"/>
  <c r="K115" i="3"/>
  <c r="K88" i="3"/>
  <c r="K67" i="3"/>
  <c r="K121" i="3"/>
  <c r="K43" i="3"/>
  <c r="K40" i="3"/>
  <c r="K37" i="3"/>
  <c r="N41" i="3"/>
  <c r="N38" i="3"/>
  <c r="O20" i="3"/>
  <c r="N24" i="3"/>
  <c r="L18" i="3"/>
  <c r="L34" i="3" s="1"/>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O41" i="3" l="1"/>
  <c r="N32" i="3"/>
  <c r="O35" i="3"/>
  <c r="L118" i="3"/>
  <c r="L124" i="3"/>
  <c r="L97" i="3"/>
  <c r="L61" i="3"/>
  <c r="L91" i="3"/>
  <c r="L64" i="3"/>
  <c r="L70" i="3"/>
  <c r="L94" i="3"/>
  <c r="L121" i="3"/>
  <c r="L115" i="3"/>
  <c r="L67" i="3"/>
  <c r="L88" i="3"/>
  <c r="L40" i="3"/>
  <c r="L43" i="3"/>
  <c r="L37" i="3"/>
  <c r="O38" i="3"/>
  <c r="M18" i="3"/>
  <c r="O24" i="3"/>
  <c r="I64" i="1"/>
  <c r="I76" i="1" s="1"/>
  <c r="I94" i="1" s="1"/>
  <c r="G20" i="1"/>
  <c r="G163" i="1"/>
  <c r="I95" i="1"/>
  <c r="I96" i="1" s="1"/>
  <c r="I97" i="1" s="1"/>
  <c r="H97" i="1"/>
  <c r="O32" i="3" l="1"/>
  <c r="M64" i="3"/>
  <c r="M91" i="3"/>
  <c r="M124" i="3"/>
  <c r="M97" i="3"/>
  <c r="M70" i="3"/>
  <c r="M118" i="3"/>
  <c r="M61" i="3"/>
  <c r="M94" i="3"/>
  <c r="M115" i="3"/>
  <c r="M67" i="3"/>
  <c r="M121" i="3"/>
  <c r="M88" i="3"/>
  <c r="M43" i="3"/>
  <c r="M40" i="3"/>
  <c r="M37" i="3"/>
  <c r="M34" i="3"/>
  <c r="N18" i="3"/>
  <c r="H1" i="1"/>
  <c r="G1" i="1" s="1"/>
  <c r="F1" i="1" s="1"/>
  <c r="E1" i="1" s="1"/>
  <c r="D1" i="1" s="1"/>
  <c r="C1" i="1" s="1"/>
  <c r="B1" i="1" s="1"/>
  <c r="L28" i="3"/>
  <c r="M28" i="3" s="1"/>
  <c r="N61" i="3" l="1"/>
  <c r="N94" i="3"/>
  <c r="N91" i="3"/>
  <c r="N97" i="3"/>
  <c r="N64" i="3"/>
  <c r="N70" i="3"/>
  <c r="N124" i="3"/>
  <c r="N118" i="3"/>
  <c r="N88" i="3"/>
  <c r="N121" i="3"/>
  <c r="N67" i="3"/>
  <c r="N115" i="3"/>
  <c r="N37" i="3"/>
  <c r="N43" i="3"/>
  <c r="N40" i="3"/>
  <c r="N34" i="3"/>
  <c r="N28" i="3"/>
  <c r="O18" i="3"/>
  <c r="O124" i="3" l="1"/>
  <c r="O94" i="3"/>
  <c r="O64" i="3"/>
  <c r="O70" i="3"/>
  <c r="O97" i="3"/>
  <c r="O91" i="3"/>
  <c r="O118" i="3"/>
  <c r="O61" i="3"/>
  <c r="O115" i="3"/>
  <c r="O88" i="3"/>
  <c r="O67" i="3"/>
  <c r="O121" i="3"/>
  <c r="O40" i="3"/>
  <c r="O37" i="3"/>
  <c r="O43" i="3"/>
  <c r="O34" i="3"/>
  <c r="O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<sst xmlns="http://schemas.openxmlformats.org/spreadsheetml/2006/main" count="398" uniqueCount="153">
  <si>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</si>
  <si>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</si>
  <si>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</si>
  <si>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</si>
  <si>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</si>
  <si>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</si>
  <si>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</si>
  <si>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</si>
  <si>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</si>
  <si>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</si>
  <si>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</si>
  <si>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</si>
  <si>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</si>
  <si>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</si>
  <si>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</si>
  <si>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</si>
  <si>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</si>
  <si>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</si>
  <si>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</si>
  <si>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</si>
  <si>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</si>
  <si>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</si>
  <si>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</si>
  <si>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</si>
  <si>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</si>
  <si>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</si>
  <si>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</si>
  <si>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</si>
  <si>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</si>
  <si>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</si>
  <si>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</si>
  <si>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</si>
  <si>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</si>
  <si>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</si>
  <si>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</si>
  <si>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</si>
  <si>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</si>
  <si>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</si>
  <si>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</si>
  <si>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</si>
  <si>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</si>
  <si>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</si>
  <si>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</si>
  <si>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</si>
  <si>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</si>
  <si>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</si>
  <si>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</si>
  <si>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</si>
  <si>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</si>
  <si>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</si>
  <si>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</si>
  <si>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</si>
  <si>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</si>
  <si>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</si>
  <si>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</si>
  <si>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</si>
  <si>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</si>
  <si>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</si>
  <si>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</si>
  <si>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</si>
  <si>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</si>
  <si>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</si>
  <si>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</si>
  <si>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</si>
  <si>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</si>
  <si>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</si>
  <si>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</si>
  <si>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</si>
  <si>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</si>
  <si>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</si>
  <si>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</si>
  <si>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</si>
  <si>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</si>
  <si>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</si>
  <si>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</si>
  <si>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</si>
  <si>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</si>
  <si>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</si>
  <si>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</si>
  <si>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</si>
  <si>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</si>
  <si>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</si>
  <si>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</si>
  <si>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</si>
  <si>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</si>
  <si>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</si>
  <si>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</si>
  <si>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</si>
  <si>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</si>
  <si>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</si>
  <si>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</si>
  <si>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</si>
  <si>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</si>
  <si>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</si>
  <si>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</si>
  <si>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</si>
  <si>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</si>
  <si>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</si>
  <si>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</si>
  <si>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</si>
  <si>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</si>
  <si>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</si>
  <si>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</si>
  <si>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</si>
  <si>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</si>
  <si>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</si>
  <si>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</si>
  <si>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</si>
  <si>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</si>
  <si>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</si>
  <si>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</si>
  <si>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</si>
  <si>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</si>
  <si>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</si>
  <si>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</si>
  <si>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</si>
  <si>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</si>
  <si>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</si>
  <si>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</si>
  <si>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</si>
  <si>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</si>
  <si>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</si>
  <si>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</si>
  <si>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</si>
  <si>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</si>
  <si>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</si>
  <si>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</si>
  <si>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</si>
  <si>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</si>
  <si>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</si>
  <si>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</si>
  <si>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</si>
  <si>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</si>
  <si>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</si>
  <si>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</si>
  <si>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</si>
  <si>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</si>
  <si>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</si>
  <si>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</si>
  <si>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</si>
  <si>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</si>
  <si>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</si>
  <si>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</si>
  <si>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</si>
  <si>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</si>
  <si>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</si>
  <si>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</si>
  <si>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</si>
  <si>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</si>
  <si>
    <t>Should be the addition of sub-segments linked from below rows, not from the Historicals sheet</t>
  </si>
  <si>
    <t>Follow the below feedback for the other segments as well</t>
  </si>
  <si>
    <t>Should be the addition of segments linked from below rows in the segment sheet, not from the Historicals sheet</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</si>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</sst>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_);[Red]\(&quot;$&quot;#,##0\)"/>
    <numFmt numFmtId="165" formatCode="_(* #,##0.00_);_(* \(#,##0.00\);_(* &quot;-&quot;??_);_(@_)"/>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3">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6" fontId="0" fillId="0" borderId="1" xfId="1" applyNumberFormat="1" applyFont="1" applyBorder="1"/>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7"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7" fontId="12" fillId="0" borderId="0" xfId="2" applyNumberFormat="1" applyFont="1"/>
    <xf numFmtId="0" fontId="11" fillId="0" borderId="1" xfId="0" applyFont="1" applyBorder="1"/>
    <xf numFmtId="167" fontId="12" fillId="0" borderId="2" xfId="2" applyNumberFormat="1" applyFont="1" applyBorder="1"/>
    <xf numFmtId="167" fontId="12" fillId="0" borderId="1" xfId="2" applyNumberFormat="1" applyFont="1" applyBorder="1"/>
    <xf numFmtId="0" fontId="0" fillId="0" borderId="0" xfId="0" applyAlignment="1">
      <alignment horizontal="left" wrapText="1"/>
    </xf>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3" fillId="0" borderId="0" xfId="1" applyNumberFormat="1" applyFont="1" applyBorder="1" applyAlignment="1">
      <alignment horizontal="left" indent="1"/>
    </xf>
    <xf numFmtId="166" fontId="2" fillId="5" borderId="0" xfId="5" applyNumberFormat="1" applyFont="1"/>
    <xf numFmtId="166" fontId="13" fillId="0" borderId="0" xfId="1" applyNumberFormat="1" applyFont="1" applyAlignment="1">
      <alignment horizontal="left" indent="2"/>
    </xf>
    <xf numFmtId="166" fontId="0" fillId="0" borderId="0" xfId="1" applyNumberFormat="1" applyFont="1" applyAlignment="1">
      <alignment horizontal="left" indent="1"/>
    </xf>
    <xf numFmtId="166" fontId="13" fillId="0" borderId="0" xfId="1" applyNumberFormat="1" applyFont="1" applyAlignment="1">
      <alignment horizontal="left" indent="1"/>
    </xf>
    <xf numFmtId="167" fontId="11" fillId="0" borderId="0" xfId="2" applyNumberFormat="1" applyFont="1" applyAlignment="1">
      <alignment horizontal="right"/>
    </xf>
    <xf numFmtId="166" fontId="2" fillId="0" borderId="0" xfId="0" applyNumberFormat="1" applyFont="1"/>
    <xf numFmtId="4" fontId="0" fillId="0" borderId="0" xfId="0" applyNumberFormat="1"/>
    <xf numFmtId="164" fontId="0" fillId="0" borderId="0" xfId="0" applyNumberFormat="1"/>
    <xf numFmtId="0" fontId="12" fillId="0" borderId="0" xfId="0" applyFont="1" applyAlignment="1">
      <alignment horizontal="left" indent="2"/>
    </xf>
    <xf numFmtId="167" fontId="12" fillId="0" borderId="0" xfId="2" applyNumberFormat="1" applyFont="1" applyBorder="1"/>
    <xf numFmtId="167" fontId="11" fillId="0" borderId="0" xfId="2" applyNumberFormat="1" applyFont="1" applyBorder="1"/>
    <xf numFmtId="167" fontId="11" fillId="0" borderId="3" xfId="2" applyNumberFormat="1" applyFont="1" applyBorder="1"/>
    <xf numFmtId="167" fontId="12" fillId="0" borderId="3" xfId="2" applyNumberFormat="1" applyFont="1" applyBorder="1"/>
    <xf numFmtId="10" fontId="0" fillId="0" borderId="0" xfId="2" applyNumberFormat="1" applyFont="1"/>
    <xf numFmtId="166" fontId="2" fillId="7" borderId="0" xfId="1" applyNumberFormat="1" applyFont="1" applyFill="1" applyAlignment="1">
      <alignment horizontal="left" indent="1"/>
    </xf>
    <xf numFmtId="0" fontId="2" fillId="7" borderId="0" xfId="0" applyFont="1" applyFill="1" applyAlignment="1">
      <alignment horizontal="left" indent="1"/>
    </xf>
    <xf numFmtId="165" fontId="2" fillId="0" borderId="0" xfId="0" applyNumberFormat="1" applyFont="1"/>
    <xf numFmtId="165" fontId="0" fillId="0" borderId="0" xfId="0" applyNumberFormat="1"/>
    <xf numFmtId="0" fontId="14" fillId="0" borderId="0" xfId="0" applyFont="1"/>
    <xf numFmtId="0" fontId="6" fillId="2" borderId="0" xfId="0" applyFont="1" applyFill="1" applyAlignment="1">
      <alignment horizont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174" activePane="bottomLeft" state="frozen"/>
      <selection pane="bottomLeft" activeCell="B173" sqref="B173"/>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s="49">
        <v>1723.5</v>
      </c>
      <c r="C17" s="49">
        <v>1697.9</v>
      </c>
      <c r="D17" s="49">
        <v>1657.8</v>
      </c>
      <c r="E17" s="49">
        <v>1623.8</v>
      </c>
      <c r="F17" s="49">
        <v>1579.7</v>
      </c>
      <c r="G17" s="8">
        <v>1558.8</v>
      </c>
      <c r="H17" s="8">
        <v>1573</v>
      </c>
      <c r="I17" s="8">
        <v>1578.8</v>
      </c>
    </row>
    <row r="18" spans="1:9" x14ac:dyDescent="0.3">
      <c r="A18" s="2" t="s">
        <v>7</v>
      </c>
      <c r="B18" s="49">
        <v>1768.8</v>
      </c>
      <c r="C18" s="49">
        <v>1742.5</v>
      </c>
      <c r="D18" s="49">
        <v>1692</v>
      </c>
      <c r="E18" s="49">
        <v>1659.1</v>
      </c>
      <c r="F18" s="49">
        <v>1618.4</v>
      </c>
      <c r="G18" s="8">
        <v>1591.6</v>
      </c>
      <c r="H18" s="8">
        <v>1609.4</v>
      </c>
      <c r="I18" s="8">
        <v>1610.8</v>
      </c>
    </row>
    <row r="20" spans="1:9" s="12" customFormat="1" x14ac:dyDescent="0.3">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c r="C32" s="3"/>
      <c r="D32" s="3"/>
      <c r="E32" s="3"/>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2439</v>
      </c>
      <c r="D35" s="3">
        <v>2787</v>
      </c>
      <c r="E35" s="3">
        <v>2509</v>
      </c>
      <c r="F35" s="3">
        <v>2011</v>
      </c>
      <c r="G35" s="3">
        <v>2326</v>
      </c>
      <c r="H35" s="3">
        <v>2921</v>
      </c>
      <c r="I35" s="3">
        <v>3821</v>
      </c>
    </row>
    <row r="36" spans="1:9" ht="15" thickBot="1" x14ac:dyDescent="0.35">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c r="C42" s="3"/>
      <c r="D42" s="3"/>
      <c r="E42" s="3"/>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3">
      <c r="A46" s="2" t="s">
        <v>50</v>
      </c>
      <c r="B46" s="3">
        <v>1079</v>
      </c>
      <c r="C46" s="3">
        <v>2010</v>
      </c>
      <c r="D46" s="3">
        <v>3471</v>
      </c>
      <c r="E46" s="3">
        <v>3468</v>
      </c>
      <c r="F46" s="3">
        <v>3464</v>
      </c>
      <c r="G46" s="3">
        <v>9406</v>
      </c>
      <c r="H46" s="3">
        <v>9413</v>
      </c>
      <c r="I46" s="3">
        <v>8920</v>
      </c>
    </row>
    <row r="47" spans="1:9" x14ac:dyDescent="0.3">
      <c r="A47" s="2" t="s">
        <v>51</v>
      </c>
      <c r="B47" s="3"/>
      <c r="C47" s="3"/>
      <c r="D47" s="3"/>
      <c r="E47" s="3"/>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v>0</v>
      </c>
      <c r="D53" s="3">
        <v>0</v>
      </c>
      <c r="E53" s="3">
        <v>0</v>
      </c>
      <c r="F53" s="3">
        <v>0</v>
      </c>
      <c r="G53" s="3">
        <v>0</v>
      </c>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 thickBot="1" x14ac:dyDescent="0.35">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 thickTop="1" x14ac:dyDescent="0.3">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3655</v>
      </c>
      <c r="C79" s="3">
        <v>2924</v>
      </c>
      <c r="D79" s="3">
        <v>3623</v>
      </c>
      <c r="E79" s="3">
        <v>3613</v>
      </c>
      <c r="F79" s="3">
        <v>1715</v>
      </c>
      <c r="G79" s="3">
        <v>74</v>
      </c>
      <c r="H79" s="3">
        <v>4236</v>
      </c>
      <c r="I79" s="3">
        <v>8199</v>
      </c>
    </row>
    <row r="80" spans="1:9" x14ac:dyDescent="0.3">
      <c r="A80" s="2" t="s">
        <v>79</v>
      </c>
      <c r="B80" s="3">
        <v>2216</v>
      </c>
      <c r="C80" s="3">
        <v>2386</v>
      </c>
      <c r="D80" s="3">
        <v>2423</v>
      </c>
      <c r="E80" s="3">
        <v>2496</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6</v>
      </c>
      <c r="D82" s="3">
        <v>-34</v>
      </c>
      <c r="E82" s="3">
        <v>-22</v>
      </c>
      <c r="F82" s="3">
        <v>5</v>
      </c>
      <c r="G82" s="3">
        <v>31</v>
      </c>
      <c r="H82" s="3">
        <v>171</v>
      </c>
      <c r="I82" s="3">
        <v>-19</v>
      </c>
    </row>
    <row r="83" spans="1:9" x14ac:dyDescent="0.3">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3">
      <c r="A84" s="1" t="s">
        <v>82</v>
      </c>
      <c r="B84" s="3"/>
      <c r="C84" s="3"/>
      <c r="D84" s="3"/>
      <c r="E84" s="3"/>
      <c r="F84" s="3"/>
      <c r="G84" s="3"/>
      <c r="H84" s="3"/>
      <c r="I84" s="3"/>
    </row>
    <row r="85" spans="1:9" x14ac:dyDescent="0.3">
      <c r="A85" s="2" t="s">
        <v>83</v>
      </c>
      <c r="B85" s="3">
        <v>0</v>
      </c>
      <c r="C85" s="3">
        <v>981</v>
      </c>
      <c r="D85" s="3">
        <v>1482</v>
      </c>
      <c r="E85" s="3">
        <v>0</v>
      </c>
      <c r="F85" s="3">
        <v>0</v>
      </c>
      <c r="G85" s="3">
        <v>6134</v>
      </c>
      <c r="H85" s="3">
        <v>0</v>
      </c>
      <c r="I85" s="3">
        <v>0</v>
      </c>
    </row>
    <row r="86" spans="1:9" x14ac:dyDescent="0.3">
      <c r="A86" s="2" t="s">
        <v>84</v>
      </c>
      <c r="B86" s="3">
        <v>-63</v>
      </c>
      <c r="C86" s="3">
        <v>-67</v>
      </c>
      <c r="D86" s="3">
        <v>327</v>
      </c>
      <c r="E86" s="3">
        <v>13</v>
      </c>
      <c r="F86" s="3">
        <v>-325</v>
      </c>
      <c r="G86" s="3">
        <v>49</v>
      </c>
      <c r="H86" s="3">
        <v>-52</v>
      </c>
      <c r="I86" s="3">
        <v>15</v>
      </c>
    </row>
    <row r="87" spans="1:9" x14ac:dyDescent="0.3">
      <c r="A87" s="2" t="s">
        <v>85</v>
      </c>
      <c r="B87" s="3"/>
      <c r="C87" s="3"/>
      <c r="D87" s="3"/>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c r="C91" s="3"/>
      <c r="D91" s="3"/>
      <c r="E91" s="3">
        <v>-84</v>
      </c>
      <c r="F91" s="3">
        <v>-50</v>
      </c>
      <c r="G91" s="3">
        <v>-58</v>
      </c>
      <c r="H91" s="3">
        <v>-136</v>
      </c>
      <c r="I91" s="3">
        <v>-151</v>
      </c>
    </row>
    <row r="92" spans="1:9" x14ac:dyDescent="0.3">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v>3852</v>
      </c>
      <c r="C96" s="7">
        <v>3138</v>
      </c>
      <c r="D96" s="7">
        <v>3808</v>
      </c>
      <c r="E96" s="7">
        <v>4249</v>
      </c>
      <c r="F96" s="7">
        <v>4466</v>
      </c>
      <c r="G96" s="7">
        <v>8348</v>
      </c>
      <c r="H96" s="7">
        <f>+H94+H95</f>
        <v>9889</v>
      </c>
      <c r="I96" s="7">
        <f>+I94+I95</f>
        <v>8574</v>
      </c>
    </row>
    <row r="97" spans="1:9" s="12" customFormat="1" ht="15" thickTop="1" x14ac:dyDescent="0.3">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1262</v>
      </c>
      <c r="C101" s="3">
        <v>748</v>
      </c>
      <c r="D101" s="3">
        <v>703</v>
      </c>
      <c r="E101" s="3">
        <v>529</v>
      </c>
      <c r="F101" s="3">
        <v>757</v>
      </c>
      <c r="G101" s="3">
        <v>1028</v>
      </c>
      <c r="H101" s="3">
        <v>1177</v>
      </c>
      <c r="I101" s="3">
        <v>1231</v>
      </c>
    </row>
    <row r="102" spans="1:9" x14ac:dyDescent="0.3">
      <c r="A102" s="11" t="s">
        <v>96</v>
      </c>
      <c r="B102" s="3">
        <v>206</v>
      </c>
      <c r="C102" s="3">
        <v>252</v>
      </c>
      <c r="D102" s="3">
        <v>266</v>
      </c>
      <c r="E102" s="3">
        <v>294</v>
      </c>
      <c r="F102" s="3">
        <v>160</v>
      </c>
      <c r="G102" s="3">
        <v>121</v>
      </c>
      <c r="H102" s="3">
        <v>179</v>
      </c>
      <c r="I102" s="3">
        <v>160</v>
      </c>
    </row>
    <row r="103" spans="1:9" x14ac:dyDescent="0.3">
      <c r="A103" s="11" t="s">
        <v>97</v>
      </c>
      <c r="B103" s="3">
        <v>240</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3">
      <c r="A108" s="11" t="s">
        <v>114</v>
      </c>
      <c r="B108" s="8">
        <v>8506</v>
      </c>
      <c r="C108" s="8">
        <v>9299</v>
      </c>
      <c r="D108" s="8">
        <v>9684</v>
      </c>
      <c r="E108" s="8">
        <v>9322</v>
      </c>
      <c r="F108" s="8">
        <v>10045</v>
      </c>
      <c r="G108" s="8">
        <v>9329</v>
      </c>
      <c r="H108" s="8">
        <v>11644</v>
      </c>
      <c r="I108" s="8">
        <v>12228</v>
      </c>
    </row>
    <row r="109" spans="1:9" x14ac:dyDescent="0.3">
      <c r="A109" s="11" t="s">
        <v>115</v>
      </c>
      <c r="B109" s="8">
        <v>4410</v>
      </c>
      <c r="C109" s="8">
        <v>4746</v>
      </c>
      <c r="D109" s="8">
        <v>4886</v>
      </c>
      <c r="E109" s="8">
        <v>4938</v>
      </c>
      <c r="F109" s="8">
        <v>5260</v>
      </c>
      <c r="G109" s="8">
        <v>4639</v>
      </c>
      <c r="H109" s="8">
        <v>5028</v>
      </c>
      <c r="I109" s="8">
        <v>5492</v>
      </c>
    </row>
    <row r="110" spans="1:9" x14ac:dyDescent="0.3">
      <c r="A110" s="11" t="s">
        <v>116</v>
      </c>
      <c r="B110">
        <v>824</v>
      </c>
      <c r="C110">
        <v>719</v>
      </c>
      <c r="D110" s="8">
        <v>646</v>
      </c>
      <c r="E110">
        <v>595</v>
      </c>
      <c r="F110" s="8">
        <v>597</v>
      </c>
      <c r="G110" s="8">
        <v>516</v>
      </c>
      <c r="H110">
        <v>507</v>
      </c>
      <c r="I110">
        <v>633</v>
      </c>
    </row>
    <row r="111" spans="1:9" x14ac:dyDescent="0.3">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3">
      <c r="A112" s="11" t="s">
        <v>114</v>
      </c>
      <c r="B112" s="8"/>
      <c r="C112" s="8">
        <v>5043</v>
      </c>
      <c r="D112" s="8">
        <v>5192</v>
      </c>
      <c r="E112" s="8">
        <v>5875</v>
      </c>
      <c r="F112" s="8">
        <v>6293</v>
      </c>
      <c r="G112" s="8">
        <v>5892</v>
      </c>
      <c r="H112" s="8">
        <v>6970</v>
      </c>
      <c r="I112" s="8">
        <v>7388</v>
      </c>
    </row>
    <row r="113" spans="1:9" x14ac:dyDescent="0.3">
      <c r="A113" s="11" t="s">
        <v>115</v>
      </c>
      <c r="B113" s="8"/>
      <c r="C113" s="8">
        <v>2149</v>
      </c>
      <c r="D113" s="8">
        <v>2395</v>
      </c>
      <c r="E113" s="8">
        <v>2940</v>
      </c>
      <c r="F113" s="8">
        <v>3087</v>
      </c>
      <c r="G113" s="8">
        <v>3053</v>
      </c>
      <c r="H113" s="8">
        <v>3996</v>
      </c>
      <c r="I113" s="8">
        <v>4527</v>
      </c>
    </row>
    <row r="114" spans="1:9" x14ac:dyDescent="0.3">
      <c r="A114" s="11" t="s">
        <v>116</v>
      </c>
      <c r="C114">
        <v>376</v>
      </c>
      <c r="D114" s="8">
        <v>383</v>
      </c>
      <c r="E114">
        <v>427</v>
      </c>
      <c r="F114">
        <v>432</v>
      </c>
      <c r="G114" s="8">
        <v>402</v>
      </c>
      <c r="H114">
        <v>490</v>
      </c>
      <c r="I114">
        <v>564</v>
      </c>
    </row>
    <row r="115" spans="1:9" x14ac:dyDescent="0.3">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3">
      <c r="A116" s="11" t="s">
        <v>114</v>
      </c>
      <c r="B116" s="8">
        <v>2016</v>
      </c>
      <c r="C116" s="8">
        <v>2599</v>
      </c>
      <c r="D116" s="8">
        <v>2920</v>
      </c>
      <c r="E116" s="8">
        <v>3496</v>
      </c>
      <c r="F116" s="8">
        <v>4262</v>
      </c>
      <c r="G116" s="8">
        <v>4635</v>
      </c>
      <c r="H116" s="8">
        <v>5748</v>
      </c>
      <c r="I116" s="8">
        <v>5416</v>
      </c>
    </row>
    <row r="117" spans="1:9" x14ac:dyDescent="0.3">
      <c r="A117" s="11" t="s">
        <v>115</v>
      </c>
      <c r="B117">
        <v>925</v>
      </c>
      <c r="C117" s="8">
        <v>1055</v>
      </c>
      <c r="D117" s="8">
        <v>1188</v>
      </c>
      <c r="E117" s="8">
        <v>1508</v>
      </c>
      <c r="F117" s="8">
        <v>1808</v>
      </c>
      <c r="G117" s="8">
        <v>1896</v>
      </c>
      <c r="H117" s="8">
        <v>2347</v>
      </c>
      <c r="I117" s="8">
        <v>1938</v>
      </c>
    </row>
    <row r="118" spans="1:9" x14ac:dyDescent="0.3">
      <c r="A118" s="11" t="s">
        <v>116</v>
      </c>
      <c r="B118">
        <v>126</v>
      </c>
      <c r="C118">
        <v>131</v>
      </c>
      <c r="D118">
        <v>129</v>
      </c>
      <c r="E118">
        <v>130</v>
      </c>
      <c r="F118" s="8">
        <v>138</v>
      </c>
      <c r="G118" s="8">
        <v>148</v>
      </c>
      <c r="H118">
        <v>195</v>
      </c>
      <c r="I118">
        <v>193</v>
      </c>
    </row>
    <row r="119" spans="1:9" x14ac:dyDescent="0.3">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3">
      <c r="A120" s="11" t="s">
        <v>114</v>
      </c>
      <c r="C120" s="8">
        <v>2930</v>
      </c>
      <c r="D120" s="8">
        <v>3285</v>
      </c>
      <c r="E120" s="8">
        <v>3575</v>
      </c>
      <c r="F120" s="8">
        <v>3622</v>
      </c>
      <c r="G120" s="50">
        <v>3449</v>
      </c>
      <c r="H120" s="8">
        <v>3659</v>
      </c>
      <c r="I120" s="8">
        <v>4111</v>
      </c>
    </row>
    <row r="121" spans="1:9" x14ac:dyDescent="0.3">
      <c r="A121" s="11" t="s">
        <v>115</v>
      </c>
      <c r="C121" s="8">
        <v>1117</v>
      </c>
      <c r="D121" s="8">
        <v>1185</v>
      </c>
      <c r="E121" s="8">
        <v>1347</v>
      </c>
      <c r="F121" s="8">
        <v>1395</v>
      </c>
      <c r="G121" s="8">
        <v>1365</v>
      </c>
      <c r="H121" s="8">
        <v>1494</v>
      </c>
      <c r="I121" s="8">
        <v>1610</v>
      </c>
    </row>
    <row r="122" spans="1:9" x14ac:dyDescent="0.3">
      <c r="A122" s="11" t="s">
        <v>116</v>
      </c>
      <c r="C122">
        <v>270</v>
      </c>
      <c r="D122">
        <v>267</v>
      </c>
      <c r="E122">
        <v>244</v>
      </c>
      <c r="F122" s="8">
        <v>237</v>
      </c>
      <c r="G122">
        <v>214</v>
      </c>
      <c r="H122">
        <v>190</v>
      </c>
      <c r="I122">
        <v>234</v>
      </c>
    </row>
    <row r="123" spans="1:9" x14ac:dyDescent="0.3">
      <c r="A123" s="11" t="s">
        <v>144</v>
      </c>
      <c r="B123" s="3">
        <f t="shared" ref="B123" si="29">+SUM(B124:B126)</f>
        <v>5709</v>
      </c>
      <c r="F123" s="8"/>
    </row>
    <row r="124" spans="1:9" x14ac:dyDescent="0.3">
      <c r="A124" s="11" t="s">
        <v>114</v>
      </c>
      <c r="B124">
        <v>3876</v>
      </c>
      <c r="F124" s="8"/>
    </row>
    <row r="125" spans="1:9" x14ac:dyDescent="0.3">
      <c r="A125" s="11" t="s">
        <v>115</v>
      </c>
      <c r="B125">
        <v>1555</v>
      </c>
      <c r="F125" s="8"/>
    </row>
    <row r="126" spans="1:9" x14ac:dyDescent="0.3">
      <c r="A126" s="11" t="s">
        <v>116</v>
      </c>
      <c r="B126">
        <v>278</v>
      </c>
      <c r="F126" s="8"/>
    </row>
    <row r="127" spans="1:9" x14ac:dyDescent="0.3">
      <c r="A127" s="11" t="s">
        <v>145</v>
      </c>
      <c r="B127" s="3">
        <f t="shared" ref="B127" si="30">+SUM(B128:B130)</f>
        <v>1417</v>
      </c>
      <c r="F127" s="8"/>
    </row>
    <row r="128" spans="1:9" x14ac:dyDescent="0.3">
      <c r="A128" s="11" t="s">
        <v>114</v>
      </c>
      <c r="B128">
        <v>827</v>
      </c>
      <c r="F128" s="8"/>
    </row>
    <row r="129" spans="1:9" x14ac:dyDescent="0.3">
      <c r="A129" s="11" t="s">
        <v>115</v>
      </c>
      <c r="B129">
        <v>495</v>
      </c>
      <c r="F129" s="8"/>
    </row>
    <row r="130" spans="1:9" x14ac:dyDescent="0.3">
      <c r="A130" s="11" t="s">
        <v>116</v>
      </c>
      <c r="B130">
        <v>95</v>
      </c>
      <c r="F130" s="8"/>
    </row>
    <row r="131" spans="1:9" x14ac:dyDescent="0.3">
      <c r="A131" s="11" t="s">
        <v>146</v>
      </c>
      <c r="B131" s="3">
        <f t="shared" ref="B131" si="31">+SUM(B132:B134)</f>
        <v>755</v>
      </c>
      <c r="F131" s="8"/>
    </row>
    <row r="132" spans="1:9" x14ac:dyDescent="0.3">
      <c r="A132" s="11" t="s">
        <v>114</v>
      </c>
      <c r="B132">
        <v>452</v>
      </c>
      <c r="F132" s="8"/>
    </row>
    <row r="133" spans="1:9" x14ac:dyDescent="0.3">
      <c r="A133" s="11" t="s">
        <v>115</v>
      </c>
      <c r="B133">
        <v>230</v>
      </c>
      <c r="F133" s="8"/>
    </row>
    <row r="134" spans="1:9" x14ac:dyDescent="0.3">
      <c r="A134" s="11" t="s">
        <v>116</v>
      </c>
      <c r="B134">
        <v>73</v>
      </c>
      <c r="F134" s="8"/>
    </row>
    <row r="135" spans="1:9" x14ac:dyDescent="0.3">
      <c r="A135" s="11" t="s">
        <v>147</v>
      </c>
      <c r="B135" s="3">
        <f t="shared" ref="B135" si="32">+SUM(B136:B138)</f>
        <v>3898</v>
      </c>
      <c r="F135" s="8"/>
    </row>
    <row r="136" spans="1:9" x14ac:dyDescent="0.3">
      <c r="A136" s="11" t="s">
        <v>114</v>
      </c>
      <c r="B136">
        <v>2641</v>
      </c>
      <c r="F136" s="8"/>
    </row>
    <row r="137" spans="1:9" x14ac:dyDescent="0.3">
      <c r="A137" s="11" t="s">
        <v>115</v>
      </c>
      <c r="B137">
        <v>1021</v>
      </c>
      <c r="F137" s="8"/>
    </row>
    <row r="138" spans="1:9" x14ac:dyDescent="0.3">
      <c r="A138" s="11" t="s">
        <v>116</v>
      </c>
      <c r="B138">
        <v>236</v>
      </c>
      <c r="F138" s="8"/>
    </row>
    <row r="139" spans="1:9" x14ac:dyDescent="0.3">
      <c r="A139" s="2" t="s">
        <v>108</v>
      </c>
      <c r="B139" s="3">
        <v>115</v>
      </c>
      <c r="C139" s="3">
        <v>73</v>
      </c>
      <c r="D139" s="3">
        <v>73</v>
      </c>
      <c r="E139" s="3">
        <v>88</v>
      </c>
      <c r="F139" s="3">
        <v>42</v>
      </c>
      <c r="G139" s="3">
        <v>30</v>
      </c>
      <c r="H139" s="3">
        <v>25</v>
      </c>
      <c r="I139" s="3">
        <v>102</v>
      </c>
    </row>
    <row r="140" spans="1:9" x14ac:dyDescent="0.3">
      <c r="A140" s="4" t="s">
        <v>104</v>
      </c>
      <c r="B140" s="5">
        <f>+B107+B111+B115+B119+B139+B123+B127+B131+B135</f>
        <v>28701</v>
      </c>
      <c r="C140" s="5">
        <f t="shared" ref="C140:I140" si="33">+C107+C111+C115+C119+C139</f>
        <v>30507</v>
      </c>
      <c r="D140" s="5">
        <f t="shared" si="33"/>
        <v>32233</v>
      </c>
      <c r="E140" s="5">
        <f t="shared" si="33"/>
        <v>34485</v>
      </c>
      <c r="F140" s="5">
        <f t="shared" si="33"/>
        <v>37218</v>
      </c>
      <c r="G140" s="5">
        <f t="shared" si="33"/>
        <v>35568</v>
      </c>
      <c r="H140" s="5">
        <f t="shared" si="33"/>
        <v>42293</v>
      </c>
      <c r="I140" s="5">
        <f t="shared" si="33"/>
        <v>44436</v>
      </c>
    </row>
    <row r="141" spans="1:9" x14ac:dyDescent="0.3">
      <c r="A141" s="2" t="s">
        <v>105</v>
      </c>
      <c r="B141" s="3">
        <v>1982</v>
      </c>
      <c r="C141" s="3">
        <v>1955</v>
      </c>
      <c r="D141" s="3">
        <v>2042</v>
      </c>
      <c r="E141" s="3">
        <v>1886</v>
      </c>
      <c r="F141" s="3">
        <v>1906</v>
      </c>
      <c r="G141" s="3">
        <v>1846</v>
      </c>
      <c r="H141" s="3">
        <f>+SUM(H142:H145)</f>
        <v>2205</v>
      </c>
      <c r="I141" s="3">
        <f>+SUM(I142:I145)</f>
        <v>2346</v>
      </c>
    </row>
    <row r="142" spans="1:9" x14ac:dyDescent="0.3">
      <c r="A142" s="11" t="s">
        <v>114</v>
      </c>
      <c r="B142" s="3"/>
      <c r="C142" s="3"/>
      <c r="D142" s="3"/>
      <c r="E142" s="3">
        <v>1611</v>
      </c>
      <c r="F142" s="3">
        <v>1658</v>
      </c>
      <c r="G142" s="3">
        <v>1642</v>
      </c>
      <c r="H142" s="3">
        <v>1986</v>
      </c>
      <c r="I142" s="3">
        <v>2094</v>
      </c>
    </row>
    <row r="143" spans="1:9" x14ac:dyDescent="0.3">
      <c r="A143" s="11" t="s">
        <v>115</v>
      </c>
      <c r="B143" s="3"/>
      <c r="C143" s="3"/>
      <c r="D143" s="3"/>
      <c r="E143" s="3">
        <v>144</v>
      </c>
      <c r="F143" s="3">
        <v>89</v>
      </c>
      <c r="G143" s="3">
        <v>89</v>
      </c>
      <c r="H143" s="3">
        <v>104</v>
      </c>
      <c r="I143" s="3">
        <v>103</v>
      </c>
    </row>
    <row r="144" spans="1:9" x14ac:dyDescent="0.3">
      <c r="A144" s="11" t="s">
        <v>116</v>
      </c>
      <c r="B144" s="3"/>
      <c r="C144" s="3"/>
      <c r="D144" s="3"/>
      <c r="E144" s="3">
        <v>28</v>
      </c>
      <c r="F144" s="3">
        <v>25</v>
      </c>
      <c r="G144" s="3">
        <v>25</v>
      </c>
      <c r="H144" s="3">
        <v>29</v>
      </c>
      <c r="I144" s="3">
        <v>26</v>
      </c>
    </row>
    <row r="145" spans="1:9" x14ac:dyDescent="0.3">
      <c r="A145" s="11" t="s">
        <v>122</v>
      </c>
      <c r="B145" s="3"/>
      <c r="C145" s="3"/>
      <c r="D145" s="3"/>
      <c r="E145" s="3">
        <v>103</v>
      </c>
      <c r="F145" s="3">
        <v>90</v>
      </c>
      <c r="G145" s="3">
        <v>90</v>
      </c>
      <c r="H145" s="3">
        <v>86</v>
      </c>
      <c r="I145" s="3">
        <v>123</v>
      </c>
    </row>
    <row r="146" spans="1:9" x14ac:dyDescent="0.3">
      <c r="A146" s="2" t="s">
        <v>109</v>
      </c>
      <c r="B146" s="3">
        <v>-82</v>
      </c>
      <c r="C146" s="3">
        <v>-86</v>
      </c>
      <c r="D146" s="3">
        <v>75</v>
      </c>
      <c r="E146" s="3">
        <v>26</v>
      </c>
      <c r="F146" s="3">
        <v>-7</v>
      </c>
      <c r="G146" s="3">
        <v>-11</v>
      </c>
      <c r="H146" s="3">
        <v>40</v>
      </c>
      <c r="I146" s="3">
        <v>-72</v>
      </c>
    </row>
    <row r="147" spans="1:9" ht="15" thickBot="1" x14ac:dyDescent="0.35">
      <c r="A147" s="6" t="s">
        <v>106</v>
      </c>
      <c r="B147" s="7">
        <f t="shared" ref="B147:H147" si="34">+B140+B141+B146</f>
        <v>30601</v>
      </c>
      <c r="C147" s="7">
        <f t="shared" si="34"/>
        <v>32376</v>
      </c>
      <c r="D147" s="7">
        <f t="shared" si="34"/>
        <v>34350</v>
      </c>
      <c r="E147" s="7">
        <f t="shared" si="34"/>
        <v>36397</v>
      </c>
      <c r="F147" s="7">
        <f t="shared" si="34"/>
        <v>39117</v>
      </c>
      <c r="G147" s="7">
        <f t="shared" si="34"/>
        <v>37403</v>
      </c>
      <c r="H147" s="7">
        <f t="shared" si="34"/>
        <v>44538</v>
      </c>
      <c r="I147" s="7">
        <f>+I140+I141+I146</f>
        <v>46710</v>
      </c>
    </row>
    <row r="148" spans="1:9" s="12" customFormat="1" ht="15" thickTop="1" x14ac:dyDescent="0.3">
      <c r="A148" s="12" t="s">
        <v>112</v>
      </c>
      <c r="B148" s="13">
        <f>+I147-I2</f>
        <v>0</v>
      </c>
      <c r="C148" s="13">
        <f t="shared" ref="C148:H148" si="35">+C147-C2</f>
        <v>0</v>
      </c>
      <c r="D148" s="13">
        <f t="shared" si="35"/>
        <v>0</v>
      </c>
      <c r="E148" s="13">
        <f t="shared" si="35"/>
        <v>0</v>
      </c>
      <c r="F148" s="13">
        <f t="shared" si="35"/>
        <v>0</v>
      </c>
      <c r="G148" s="13">
        <f t="shared" si="35"/>
        <v>0</v>
      </c>
      <c r="H148" s="13">
        <f t="shared" si="35"/>
        <v>0</v>
      </c>
    </row>
    <row r="149" spans="1:9" x14ac:dyDescent="0.3">
      <c r="A149" s="1" t="s">
        <v>111</v>
      </c>
    </row>
    <row r="150" spans="1:9" x14ac:dyDescent="0.3">
      <c r="A150" s="2" t="s">
        <v>101</v>
      </c>
      <c r="B150" s="3">
        <v>3645</v>
      </c>
      <c r="C150" s="3">
        <v>3763</v>
      </c>
      <c r="D150" s="3">
        <v>3875</v>
      </c>
      <c r="E150" s="3">
        <v>3600</v>
      </c>
      <c r="F150" s="3">
        <v>3925</v>
      </c>
      <c r="G150" s="3">
        <v>2899</v>
      </c>
      <c r="H150" s="3">
        <v>5089</v>
      </c>
      <c r="I150" s="3">
        <v>5114</v>
      </c>
    </row>
    <row r="151" spans="1:9" x14ac:dyDescent="0.3">
      <c r="A151" s="2" t="s">
        <v>102</v>
      </c>
      <c r="B151" s="3"/>
      <c r="C151" s="3">
        <v>1787</v>
      </c>
      <c r="D151" s="3">
        <v>1507</v>
      </c>
      <c r="E151" s="3">
        <v>1587</v>
      </c>
      <c r="F151" s="3">
        <v>1995</v>
      </c>
      <c r="G151" s="3">
        <v>1541</v>
      </c>
      <c r="H151" s="3">
        <v>2435</v>
      </c>
      <c r="I151" s="3">
        <v>3293</v>
      </c>
    </row>
    <row r="152" spans="1:9" x14ac:dyDescent="0.3">
      <c r="A152" s="2" t="s">
        <v>103</v>
      </c>
      <c r="B152" s="3">
        <v>993</v>
      </c>
      <c r="C152" s="3">
        <v>1372</v>
      </c>
      <c r="D152" s="3">
        <v>1507</v>
      </c>
      <c r="E152" s="3">
        <v>1807</v>
      </c>
      <c r="F152" s="3">
        <v>2376</v>
      </c>
      <c r="G152" s="3">
        <v>2490</v>
      </c>
      <c r="H152" s="3">
        <v>3243</v>
      </c>
      <c r="I152" s="3">
        <v>2365</v>
      </c>
    </row>
    <row r="153" spans="1:9" x14ac:dyDescent="0.3">
      <c r="A153" s="2" t="s">
        <v>107</v>
      </c>
      <c r="B153" s="3"/>
      <c r="C153" s="3">
        <v>1002</v>
      </c>
      <c r="D153" s="3">
        <v>980</v>
      </c>
      <c r="E153" s="3">
        <v>1189</v>
      </c>
      <c r="F153" s="3">
        <v>1323</v>
      </c>
      <c r="G153" s="3">
        <v>1184</v>
      </c>
      <c r="H153" s="3">
        <v>1530</v>
      </c>
      <c r="I153" s="3">
        <v>1896</v>
      </c>
    </row>
    <row r="154" spans="1:9" x14ac:dyDescent="0.3">
      <c r="A154" s="2" t="s">
        <v>144</v>
      </c>
      <c r="B154" s="3">
        <v>1277</v>
      </c>
      <c r="C154" s="3"/>
      <c r="D154" s="3"/>
      <c r="E154" s="3"/>
      <c r="F154" s="3"/>
      <c r="G154" s="3"/>
      <c r="H154" s="3"/>
      <c r="I154" s="3"/>
    </row>
    <row r="155" spans="1:9" x14ac:dyDescent="0.3">
      <c r="A155" s="2" t="s">
        <v>145</v>
      </c>
      <c r="B155" s="3">
        <v>247</v>
      </c>
      <c r="C155" s="3"/>
      <c r="D155" s="3"/>
      <c r="E155" s="3"/>
      <c r="F155" s="3"/>
      <c r="G155" s="3"/>
      <c r="H155" s="3"/>
      <c r="I155" s="3"/>
    </row>
    <row r="156" spans="1:9" x14ac:dyDescent="0.3">
      <c r="A156" s="2" t="s">
        <v>146</v>
      </c>
      <c r="B156" s="3">
        <v>100</v>
      </c>
      <c r="C156" s="3"/>
      <c r="D156" s="3"/>
      <c r="E156" s="3"/>
      <c r="F156" s="3"/>
      <c r="G156" s="3"/>
      <c r="H156" s="3"/>
      <c r="I156" s="3"/>
    </row>
    <row r="157" spans="1:9" x14ac:dyDescent="0.3">
      <c r="A157" s="2" t="s">
        <v>147</v>
      </c>
      <c r="B157" s="3">
        <v>818</v>
      </c>
      <c r="C157" s="3"/>
      <c r="D157" s="3"/>
      <c r="E157" s="3"/>
      <c r="F157" s="3"/>
      <c r="G157" s="3"/>
      <c r="H157" s="3"/>
      <c r="I157" s="3"/>
    </row>
    <row r="158" spans="1:9" x14ac:dyDescent="0.3">
      <c r="A158" s="2" t="s">
        <v>108</v>
      </c>
      <c r="B158" s="3">
        <v>-2263</v>
      </c>
      <c r="C158" s="3">
        <v>-2596</v>
      </c>
      <c r="D158" s="3">
        <v>-2677</v>
      </c>
      <c r="E158" s="3">
        <v>-2658</v>
      </c>
      <c r="F158" s="3">
        <v>-3262</v>
      </c>
      <c r="G158" s="3">
        <v>-3468</v>
      </c>
      <c r="H158" s="3">
        <v>-3656</v>
      </c>
      <c r="I158" s="3">
        <v>-4262</v>
      </c>
    </row>
    <row r="159" spans="1:9" x14ac:dyDescent="0.3">
      <c r="A159" s="4" t="s">
        <v>104</v>
      </c>
      <c r="B159" s="5">
        <f t="shared" ref="B159:G159" si="36">+SUM(B150:B158)</f>
        <v>4817</v>
      </c>
      <c r="C159" s="5">
        <f t="shared" si="36"/>
        <v>5328</v>
      </c>
      <c r="D159" s="5">
        <f t="shared" si="36"/>
        <v>5192</v>
      </c>
      <c r="E159" s="5">
        <f t="shared" si="36"/>
        <v>5525</v>
      </c>
      <c r="F159" s="5">
        <f t="shared" si="36"/>
        <v>6357</v>
      </c>
      <c r="G159" s="5">
        <f t="shared" si="36"/>
        <v>4646</v>
      </c>
      <c r="H159" s="5">
        <f t="shared" ref="H159:I159" si="37">+SUM(H150:H158)</f>
        <v>8641</v>
      </c>
      <c r="I159" s="5">
        <f t="shared" si="37"/>
        <v>8406</v>
      </c>
    </row>
    <row r="160" spans="1:9" x14ac:dyDescent="0.3">
      <c r="A160" s="2" t="s">
        <v>105</v>
      </c>
      <c r="B160" s="3">
        <v>517</v>
      </c>
      <c r="C160" s="3">
        <v>487</v>
      </c>
      <c r="D160" s="3">
        <v>477</v>
      </c>
      <c r="E160" s="3">
        <v>310</v>
      </c>
      <c r="F160" s="3">
        <v>303</v>
      </c>
      <c r="G160" s="3">
        <v>297</v>
      </c>
      <c r="H160" s="3">
        <v>543</v>
      </c>
      <c r="I160" s="3">
        <v>669</v>
      </c>
    </row>
    <row r="161" spans="1:9" x14ac:dyDescent="0.3">
      <c r="A161" s="2" t="s">
        <v>109</v>
      </c>
      <c r="B161" s="3">
        <v>-1101</v>
      </c>
      <c r="C161" s="3">
        <v>-1173</v>
      </c>
      <c r="D161" s="3">
        <v>-724</v>
      </c>
      <c r="E161" s="3">
        <v>-1456</v>
      </c>
      <c r="F161" s="3">
        <v>-1810</v>
      </c>
      <c r="G161" s="3">
        <v>-1967</v>
      </c>
      <c r="H161" s="3">
        <v>-2261</v>
      </c>
      <c r="I161" s="3">
        <v>-2219</v>
      </c>
    </row>
    <row r="162" spans="1:9" ht="15" thickBot="1" x14ac:dyDescent="0.35">
      <c r="A162" s="6" t="s">
        <v>113</v>
      </c>
      <c r="B162" s="7">
        <f t="shared" ref="B162" si="38">+SUM(B159:B161)</f>
        <v>4233</v>
      </c>
      <c r="C162" s="7">
        <f t="shared" ref="C162" si="39">+SUM(C159:C161)</f>
        <v>4642</v>
      </c>
      <c r="D162" s="7">
        <f t="shared" ref="D162" si="40">+SUM(D159:D161)</f>
        <v>4945</v>
      </c>
      <c r="E162" s="7">
        <f t="shared" ref="E162" si="41">+SUM(E159:E161)</f>
        <v>4379</v>
      </c>
      <c r="F162" s="7">
        <f t="shared" ref="F162" si="42">+SUM(F159:F161)</f>
        <v>4850</v>
      </c>
      <c r="G162" s="7">
        <f t="shared" ref="G162" si="43">+SUM(G159:G161)</f>
        <v>2976</v>
      </c>
      <c r="H162" s="7">
        <f t="shared" ref="H162" si="44">+SUM(H159:H161)</f>
        <v>6923</v>
      </c>
      <c r="I162" s="7">
        <f>+SUM(I159:I161)</f>
        <v>6856</v>
      </c>
    </row>
    <row r="163" spans="1:9" s="12" customFormat="1" ht="15" thickTop="1" x14ac:dyDescent="0.3">
      <c r="A163" s="12" t="s">
        <v>112</v>
      </c>
      <c r="B163" s="13">
        <f t="shared" ref="B163:I163" si="45">+B162-B10-B8</f>
        <v>0</v>
      </c>
      <c r="C163" s="13">
        <f t="shared" si="45"/>
        <v>0</v>
      </c>
      <c r="D163" s="13">
        <f t="shared" si="45"/>
        <v>0</v>
      </c>
      <c r="E163" s="13">
        <f t="shared" si="45"/>
        <v>0</v>
      </c>
      <c r="F163" s="13">
        <f t="shared" si="45"/>
        <v>0</v>
      </c>
      <c r="G163" s="13">
        <f t="shared" si="45"/>
        <v>0</v>
      </c>
      <c r="H163" s="13">
        <f t="shared" si="45"/>
        <v>0</v>
      </c>
      <c r="I163" s="13">
        <f t="shared" si="45"/>
        <v>0</v>
      </c>
    </row>
    <row r="164" spans="1:9" x14ac:dyDescent="0.3">
      <c r="A164" s="1" t="s">
        <v>118</v>
      </c>
    </row>
    <row r="165" spans="1:9" x14ac:dyDescent="0.3">
      <c r="A165" s="2" t="s">
        <v>101</v>
      </c>
      <c r="B165" s="3">
        <v>632</v>
      </c>
      <c r="C165" s="3">
        <v>742</v>
      </c>
      <c r="D165" s="3">
        <v>819</v>
      </c>
      <c r="E165" s="3">
        <v>848</v>
      </c>
      <c r="F165" s="3">
        <v>814</v>
      </c>
      <c r="G165" s="3">
        <v>645</v>
      </c>
      <c r="H165" s="3">
        <v>617</v>
      </c>
      <c r="I165" s="3">
        <v>639</v>
      </c>
    </row>
    <row r="166" spans="1:9" x14ac:dyDescent="0.3">
      <c r="A166" s="2" t="s">
        <v>102</v>
      </c>
      <c r="B166" s="3"/>
      <c r="C166" s="3"/>
      <c r="D166" s="3">
        <v>709</v>
      </c>
      <c r="E166" s="3">
        <v>849</v>
      </c>
      <c r="F166" s="3">
        <v>929</v>
      </c>
      <c r="G166" s="3">
        <v>885</v>
      </c>
      <c r="H166" s="3">
        <v>982</v>
      </c>
      <c r="I166" s="3">
        <v>920</v>
      </c>
    </row>
    <row r="167" spans="1:9" x14ac:dyDescent="0.3">
      <c r="A167" s="2" t="s">
        <v>103</v>
      </c>
      <c r="B167" s="3">
        <v>254</v>
      </c>
      <c r="C167" s="3">
        <v>234</v>
      </c>
      <c r="D167" s="3">
        <v>225</v>
      </c>
      <c r="E167" s="3">
        <v>256</v>
      </c>
      <c r="F167" s="3">
        <v>237</v>
      </c>
      <c r="G167" s="3">
        <v>214</v>
      </c>
      <c r="H167" s="3">
        <v>288</v>
      </c>
      <c r="I167" s="3">
        <v>303</v>
      </c>
    </row>
    <row r="168" spans="1:9" x14ac:dyDescent="0.3">
      <c r="A168" s="2" t="s">
        <v>119</v>
      </c>
      <c r="B168" s="3"/>
      <c r="C168" s="3"/>
      <c r="D168" s="3">
        <v>340</v>
      </c>
      <c r="E168" s="3">
        <v>339</v>
      </c>
      <c r="F168" s="3">
        <v>326</v>
      </c>
      <c r="G168" s="3">
        <v>296</v>
      </c>
      <c r="H168" s="3">
        <v>304</v>
      </c>
      <c r="I168" s="3">
        <v>274</v>
      </c>
    </row>
    <row r="169" spans="1:9" x14ac:dyDescent="0.3">
      <c r="A169" s="2" t="s">
        <v>144</v>
      </c>
      <c r="B169" s="3">
        <v>451</v>
      </c>
      <c r="C169" s="3">
        <v>589</v>
      </c>
      <c r="D169" s="3"/>
      <c r="E169" s="3"/>
      <c r="F169" s="3"/>
      <c r="G169" s="3"/>
      <c r="H169" s="3"/>
      <c r="I169" s="3"/>
    </row>
    <row r="170" spans="1:9" x14ac:dyDescent="0.3">
      <c r="A170" s="2" t="s">
        <v>145</v>
      </c>
      <c r="B170" s="3">
        <v>47</v>
      </c>
      <c r="C170" s="3">
        <v>50</v>
      </c>
      <c r="D170" s="3"/>
      <c r="E170" s="3"/>
      <c r="F170" s="3"/>
      <c r="G170" s="3"/>
      <c r="H170" s="3"/>
      <c r="I170" s="3"/>
    </row>
    <row r="171" spans="1:9" x14ac:dyDescent="0.3">
      <c r="A171" s="2" t="s">
        <v>146</v>
      </c>
      <c r="B171" s="3">
        <v>205</v>
      </c>
      <c r="C171" s="3">
        <v>223</v>
      </c>
      <c r="D171" s="3"/>
      <c r="E171" s="3"/>
      <c r="F171" s="3"/>
      <c r="G171" s="3"/>
      <c r="H171" s="3"/>
      <c r="I171" s="3"/>
    </row>
    <row r="172" spans="1:9" x14ac:dyDescent="0.3">
      <c r="A172" s="2" t="s">
        <v>147</v>
      </c>
      <c r="B172" s="3">
        <v>103</v>
      </c>
      <c r="C172" s="3">
        <v>109</v>
      </c>
      <c r="D172" s="3"/>
      <c r="E172" s="3"/>
      <c r="F172" s="3"/>
      <c r="G172" s="3"/>
      <c r="H172" s="3"/>
      <c r="I172" s="3"/>
    </row>
    <row r="173" spans="1:9" x14ac:dyDescent="0.3">
      <c r="A173" s="2" t="s">
        <v>108</v>
      </c>
      <c r="B173" s="3">
        <v>484</v>
      </c>
      <c r="C173" s="3">
        <v>511</v>
      </c>
      <c r="D173" s="3">
        <v>533</v>
      </c>
      <c r="E173" s="3">
        <v>597</v>
      </c>
      <c r="F173" s="3">
        <v>665</v>
      </c>
      <c r="G173" s="3">
        <v>830</v>
      </c>
      <c r="H173" s="3">
        <v>780</v>
      </c>
      <c r="I173" s="3">
        <v>789</v>
      </c>
    </row>
    <row r="174" spans="1:9" x14ac:dyDescent="0.3">
      <c r="A174" s="4" t="s">
        <v>120</v>
      </c>
      <c r="B174" s="5">
        <f t="shared" ref="B174:I174" si="46">+SUM(B165:B173)</f>
        <v>2176</v>
      </c>
      <c r="C174" s="5">
        <f t="shared" si="46"/>
        <v>2458</v>
      </c>
      <c r="D174" s="5">
        <f t="shared" si="46"/>
        <v>2626</v>
      </c>
      <c r="E174" s="5">
        <f t="shared" si="46"/>
        <v>2889</v>
      </c>
      <c r="F174" s="5">
        <f t="shared" si="46"/>
        <v>2971</v>
      </c>
      <c r="G174" s="5">
        <f t="shared" si="46"/>
        <v>2870</v>
      </c>
      <c r="H174" s="5">
        <f t="shared" si="46"/>
        <v>2971</v>
      </c>
      <c r="I174" s="5">
        <f t="shared" si="46"/>
        <v>2925</v>
      </c>
    </row>
    <row r="175" spans="1:9" x14ac:dyDescent="0.3">
      <c r="A175" s="2" t="s">
        <v>105</v>
      </c>
      <c r="B175" s="3">
        <v>122</v>
      </c>
      <c r="C175" s="3">
        <v>125</v>
      </c>
      <c r="D175" s="3">
        <v>125</v>
      </c>
      <c r="E175" s="3">
        <v>115</v>
      </c>
      <c r="F175" s="3">
        <v>100</v>
      </c>
      <c r="G175" s="3">
        <v>80</v>
      </c>
      <c r="H175" s="3">
        <v>63</v>
      </c>
      <c r="I175" s="3">
        <v>49</v>
      </c>
    </row>
    <row r="176" spans="1:9" x14ac:dyDescent="0.3">
      <c r="A176" s="2" t="s">
        <v>109</v>
      </c>
      <c r="B176" s="3">
        <v>713</v>
      </c>
      <c r="C176" s="3">
        <v>937</v>
      </c>
      <c r="D176" s="3">
        <v>1238</v>
      </c>
      <c r="E176" s="3">
        <v>1450</v>
      </c>
      <c r="F176" s="3">
        <v>1673</v>
      </c>
      <c r="G176" s="3">
        <v>1916</v>
      </c>
      <c r="H176" s="3">
        <v>1870</v>
      </c>
      <c r="I176" s="3">
        <v>1817</v>
      </c>
    </row>
    <row r="177" spans="1:9" ht="15" thickBot="1" x14ac:dyDescent="0.35">
      <c r="A177" s="6" t="s">
        <v>121</v>
      </c>
      <c r="B177" s="7">
        <f t="shared" ref="B177:H177" si="47">+SUM(B174:B176)</f>
        <v>3011</v>
      </c>
      <c r="C177" s="7">
        <f t="shared" si="47"/>
        <v>3520</v>
      </c>
      <c r="D177" s="7">
        <f t="shared" si="47"/>
        <v>3989</v>
      </c>
      <c r="E177" s="7">
        <f t="shared" si="47"/>
        <v>4454</v>
      </c>
      <c r="F177" s="7">
        <f t="shared" si="47"/>
        <v>4744</v>
      </c>
      <c r="G177" s="7">
        <f t="shared" si="47"/>
        <v>4866</v>
      </c>
      <c r="H177" s="7">
        <f t="shared" si="47"/>
        <v>4904</v>
      </c>
      <c r="I177" s="7">
        <f>+SUM(I174:I176)</f>
        <v>4791</v>
      </c>
    </row>
    <row r="178" spans="1:9" ht="15" thickTop="1" x14ac:dyDescent="0.3">
      <c r="A178" s="12" t="s">
        <v>112</v>
      </c>
      <c r="B178" s="13">
        <f t="shared" ref="B178:I178" si="48">+B177-B31</f>
        <v>0</v>
      </c>
      <c r="C178" s="13">
        <f t="shared" si="48"/>
        <v>0</v>
      </c>
      <c r="D178" s="13">
        <f t="shared" si="48"/>
        <v>0</v>
      </c>
      <c r="E178" s="13">
        <f t="shared" si="48"/>
        <v>0</v>
      </c>
      <c r="F178" s="13">
        <f t="shared" si="48"/>
        <v>0</v>
      </c>
      <c r="G178" s="13">
        <f t="shared" si="48"/>
        <v>0</v>
      </c>
      <c r="H178" s="13">
        <f t="shared" si="48"/>
        <v>0</v>
      </c>
      <c r="I178" s="13">
        <f t="shared" si="48"/>
        <v>0</v>
      </c>
    </row>
    <row r="179" spans="1:9" x14ac:dyDescent="0.3">
      <c r="A179" s="1" t="s">
        <v>123</v>
      </c>
    </row>
    <row r="180" spans="1:9" x14ac:dyDescent="0.3">
      <c r="A180" s="2" t="s">
        <v>101</v>
      </c>
      <c r="B180" s="3">
        <v>208</v>
      </c>
      <c r="C180" s="3">
        <v>242</v>
      </c>
      <c r="D180" s="3">
        <v>223</v>
      </c>
      <c r="E180" s="3">
        <v>196</v>
      </c>
      <c r="F180" s="3">
        <v>117</v>
      </c>
      <c r="G180" s="3">
        <v>110</v>
      </c>
      <c r="H180" s="3">
        <v>98</v>
      </c>
      <c r="I180" s="3">
        <v>146</v>
      </c>
    </row>
    <row r="181" spans="1:9" x14ac:dyDescent="0.3">
      <c r="A181" s="2" t="s">
        <v>102</v>
      </c>
      <c r="B181" s="3"/>
      <c r="C181" s="3">
        <v>234</v>
      </c>
      <c r="D181" s="3">
        <v>173</v>
      </c>
      <c r="E181" s="3">
        <v>240</v>
      </c>
      <c r="F181" s="3">
        <v>233</v>
      </c>
      <c r="G181" s="3">
        <v>139</v>
      </c>
      <c r="H181" s="3">
        <v>153</v>
      </c>
      <c r="I181" s="3">
        <v>197</v>
      </c>
    </row>
    <row r="182" spans="1:9" x14ac:dyDescent="0.3">
      <c r="A182" s="2" t="s">
        <v>103</v>
      </c>
      <c r="B182" s="3">
        <v>69</v>
      </c>
      <c r="C182" s="3">
        <v>44</v>
      </c>
      <c r="D182" s="3">
        <v>51</v>
      </c>
      <c r="E182" s="3">
        <v>76</v>
      </c>
      <c r="F182" s="3">
        <v>49</v>
      </c>
      <c r="G182" s="3">
        <v>28</v>
      </c>
      <c r="H182" s="3">
        <v>94</v>
      </c>
      <c r="I182" s="3">
        <v>78</v>
      </c>
    </row>
    <row r="183" spans="1:9" x14ac:dyDescent="0.3">
      <c r="A183" s="2" t="s">
        <v>119</v>
      </c>
      <c r="B183" s="3"/>
      <c r="C183" s="3">
        <v>62</v>
      </c>
      <c r="D183" s="3">
        <v>59</v>
      </c>
      <c r="E183" s="3">
        <v>49</v>
      </c>
      <c r="F183" s="3">
        <v>47</v>
      </c>
      <c r="G183" s="3">
        <v>41</v>
      </c>
      <c r="H183" s="3">
        <v>54</v>
      </c>
      <c r="I183" s="3">
        <v>56</v>
      </c>
    </row>
    <row r="184" spans="1:9" x14ac:dyDescent="0.3">
      <c r="A184" s="2" t="s">
        <v>144</v>
      </c>
      <c r="B184" s="3">
        <v>216</v>
      </c>
      <c r="C184" s="3"/>
      <c r="D184" s="3"/>
      <c r="E184" s="3"/>
      <c r="F184" s="3"/>
      <c r="G184" s="3"/>
      <c r="H184" s="3"/>
      <c r="I184" s="3"/>
    </row>
    <row r="185" spans="1:9" x14ac:dyDescent="0.3">
      <c r="A185" s="2" t="s">
        <v>145</v>
      </c>
      <c r="B185" s="3">
        <v>20</v>
      </c>
      <c r="C185" s="3"/>
      <c r="D185" s="3"/>
      <c r="E185" s="3"/>
      <c r="F185" s="3"/>
      <c r="G185" s="3"/>
      <c r="H185" s="3"/>
      <c r="I185" s="3"/>
    </row>
    <row r="186" spans="1:9" x14ac:dyDescent="0.3">
      <c r="A186" s="2" t="s">
        <v>146</v>
      </c>
      <c r="B186" s="3">
        <v>15</v>
      </c>
      <c r="C186" s="3"/>
      <c r="D186" s="3"/>
      <c r="E186" s="3"/>
      <c r="F186" s="3"/>
      <c r="G186" s="3"/>
      <c r="H186" s="3"/>
      <c r="I186" s="3"/>
    </row>
    <row r="187" spans="1:9" x14ac:dyDescent="0.3">
      <c r="A187" s="2" t="s">
        <v>147</v>
      </c>
      <c r="B187" s="3">
        <v>37</v>
      </c>
      <c r="C187" s="3"/>
      <c r="D187" s="3"/>
      <c r="E187" s="3"/>
      <c r="F187" s="3"/>
      <c r="G187" s="3"/>
      <c r="H187" s="3"/>
      <c r="I187" s="3"/>
    </row>
    <row r="188" spans="1:9" x14ac:dyDescent="0.3">
      <c r="A188" s="2" t="s">
        <v>108</v>
      </c>
      <c r="B188" s="3">
        <v>225</v>
      </c>
      <c r="C188" s="3">
        <v>258</v>
      </c>
      <c r="D188" s="3">
        <v>278</v>
      </c>
      <c r="E188" s="3">
        <v>286</v>
      </c>
      <c r="F188" s="3">
        <v>278</v>
      </c>
      <c r="G188" s="3">
        <v>438</v>
      </c>
      <c r="H188" s="3">
        <v>278</v>
      </c>
      <c r="I188" s="3">
        <v>222</v>
      </c>
    </row>
    <row r="189" spans="1:9" x14ac:dyDescent="0.3">
      <c r="A189" s="4" t="s">
        <v>120</v>
      </c>
      <c r="B189" s="5">
        <f t="shared" ref="B189:I189" si="49">+SUM(B180:B188)</f>
        <v>790</v>
      </c>
      <c r="C189" s="5">
        <f t="shared" si="49"/>
        <v>840</v>
      </c>
      <c r="D189" s="5">
        <f t="shared" si="49"/>
        <v>784</v>
      </c>
      <c r="E189" s="5">
        <f t="shared" si="49"/>
        <v>847</v>
      </c>
      <c r="F189" s="5">
        <f t="shared" si="49"/>
        <v>724</v>
      </c>
      <c r="G189" s="5">
        <f t="shared" si="49"/>
        <v>756</v>
      </c>
      <c r="H189" s="5">
        <f t="shared" si="49"/>
        <v>677</v>
      </c>
      <c r="I189" s="5">
        <f t="shared" si="49"/>
        <v>699</v>
      </c>
    </row>
    <row r="190" spans="1:9" x14ac:dyDescent="0.3">
      <c r="A190" s="2" t="s">
        <v>105</v>
      </c>
      <c r="B190" s="3">
        <v>69</v>
      </c>
      <c r="C190" s="3">
        <v>39</v>
      </c>
      <c r="D190" s="3">
        <v>30</v>
      </c>
      <c r="E190" s="3">
        <v>22</v>
      </c>
      <c r="F190" s="3">
        <v>18</v>
      </c>
      <c r="G190" s="3">
        <v>12</v>
      </c>
      <c r="H190" s="3">
        <v>7</v>
      </c>
      <c r="I190" s="3">
        <v>9</v>
      </c>
    </row>
    <row r="191" spans="1:9" x14ac:dyDescent="0.3">
      <c r="A191" s="2" t="s">
        <v>109</v>
      </c>
      <c r="B191" s="3">
        <f t="shared" ref="B191:I191" si="50">-(SUM(B189:B190)+B81)</f>
        <v>104</v>
      </c>
      <c r="C191" s="3">
        <f t="shared" si="50"/>
        <v>264</v>
      </c>
      <c r="D191" s="3">
        <f t="shared" si="50"/>
        <v>291</v>
      </c>
      <c r="E191" s="3">
        <f t="shared" si="50"/>
        <v>159</v>
      </c>
      <c r="F191" s="3">
        <f t="shared" si="50"/>
        <v>377</v>
      </c>
      <c r="G191" s="3">
        <f t="shared" si="50"/>
        <v>318</v>
      </c>
      <c r="H191" s="3">
        <f t="shared" si="50"/>
        <v>11</v>
      </c>
      <c r="I191" s="3">
        <f t="shared" si="50"/>
        <v>50</v>
      </c>
    </row>
    <row r="192" spans="1:9" ht="15" thickBot="1" x14ac:dyDescent="0.35">
      <c r="A192" s="6" t="s">
        <v>124</v>
      </c>
      <c r="B192" s="7">
        <f t="shared" ref="B192:H192" si="51">+SUM(B189:B191)</f>
        <v>963</v>
      </c>
      <c r="C192" s="7">
        <f t="shared" si="51"/>
        <v>1143</v>
      </c>
      <c r="D192" s="7">
        <f t="shared" si="51"/>
        <v>1105</v>
      </c>
      <c r="E192" s="7">
        <f t="shared" si="51"/>
        <v>1028</v>
      </c>
      <c r="F192" s="7">
        <f t="shared" si="51"/>
        <v>1119</v>
      </c>
      <c r="G192" s="7">
        <f t="shared" si="51"/>
        <v>1086</v>
      </c>
      <c r="H192" s="7">
        <f t="shared" si="51"/>
        <v>695</v>
      </c>
      <c r="I192" s="7">
        <f>+SUM(I189:I191)</f>
        <v>758</v>
      </c>
    </row>
    <row r="193" spans="1:9" ht="15" thickTop="1" x14ac:dyDescent="0.3">
      <c r="A193" s="12" t="s">
        <v>112</v>
      </c>
      <c r="B193" s="13">
        <f t="shared" ref="B193:I193" si="52">+B192+B81</f>
        <v>0</v>
      </c>
      <c r="C193" s="13">
        <f t="shared" si="52"/>
        <v>0</v>
      </c>
      <c r="D193" s="13">
        <f t="shared" si="52"/>
        <v>0</v>
      </c>
      <c r="E193" s="13">
        <f t="shared" si="52"/>
        <v>0</v>
      </c>
      <c r="F193" s="13">
        <f t="shared" si="52"/>
        <v>0</v>
      </c>
      <c r="G193" s="13">
        <f t="shared" si="52"/>
        <v>0</v>
      </c>
      <c r="H193" s="13">
        <f t="shared" si="52"/>
        <v>0</v>
      </c>
      <c r="I193" s="13">
        <f t="shared" si="52"/>
        <v>0</v>
      </c>
    </row>
    <row r="194" spans="1:9" x14ac:dyDescent="0.3">
      <c r="A194" s="1" t="s">
        <v>125</v>
      </c>
    </row>
    <row r="195" spans="1:9" x14ac:dyDescent="0.3">
      <c r="A195" s="2" t="s">
        <v>101</v>
      </c>
      <c r="B195" s="3">
        <v>121</v>
      </c>
      <c r="C195" s="3">
        <v>133</v>
      </c>
      <c r="D195" s="3">
        <v>140</v>
      </c>
      <c r="E195" s="3">
        <v>160</v>
      </c>
      <c r="F195" s="3">
        <v>149</v>
      </c>
      <c r="G195" s="3">
        <v>148</v>
      </c>
      <c r="H195" s="3">
        <v>130</v>
      </c>
      <c r="I195" s="3">
        <v>124</v>
      </c>
    </row>
    <row r="196" spans="1:9" x14ac:dyDescent="0.3">
      <c r="A196" s="2" t="s">
        <v>102</v>
      </c>
      <c r="B196" s="3"/>
      <c r="C196" s="3">
        <v>85</v>
      </c>
      <c r="D196" s="3">
        <v>106</v>
      </c>
      <c r="E196" s="3">
        <v>116</v>
      </c>
      <c r="F196" s="3">
        <v>111</v>
      </c>
      <c r="G196" s="3">
        <v>132</v>
      </c>
      <c r="H196" s="3">
        <v>136</v>
      </c>
      <c r="I196" s="3">
        <v>134</v>
      </c>
    </row>
    <row r="197" spans="1:9" x14ac:dyDescent="0.3">
      <c r="A197" s="2" t="s">
        <v>103</v>
      </c>
      <c r="B197" s="3">
        <v>46</v>
      </c>
      <c r="C197" s="3">
        <v>48</v>
      </c>
      <c r="D197" s="3">
        <v>54</v>
      </c>
      <c r="E197" s="3">
        <v>56</v>
      </c>
      <c r="F197" s="3">
        <v>50</v>
      </c>
      <c r="G197" s="3">
        <v>44</v>
      </c>
      <c r="H197" s="3">
        <v>46</v>
      </c>
      <c r="I197" s="3">
        <v>41</v>
      </c>
    </row>
    <row r="198" spans="1:9" x14ac:dyDescent="0.3">
      <c r="A198" s="2" t="s">
        <v>107</v>
      </c>
      <c r="B198" s="3"/>
      <c r="C198" s="3">
        <v>42</v>
      </c>
      <c r="D198" s="3">
        <v>54</v>
      </c>
      <c r="E198" s="3">
        <v>55</v>
      </c>
      <c r="F198" s="3">
        <v>53</v>
      </c>
      <c r="G198" s="3">
        <v>46</v>
      </c>
      <c r="H198" s="3">
        <v>43</v>
      </c>
      <c r="I198" s="3">
        <v>42</v>
      </c>
    </row>
    <row r="199" spans="1:9" x14ac:dyDescent="0.3">
      <c r="A199" s="2" t="s">
        <v>144</v>
      </c>
      <c r="B199" s="3">
        <v>75</v>
      </c>
      <c r="C199" s="3"/>
      <c r="D199" s="3"/>
      <c r="E199" s="3"/>
      <c r="F199" s="3"/>
      <c r="G199" s="3"/>
      <c r="H199" s="3"/>
      <c r="I199" s="3"/>
    </row>
    <row r="200" spans="1:9" x14ac:dyDescent="0.3">
      <c r="A200" s="2" t="s">
        <v>145</v>
      </c>
      <c r="B200" s="3">
        <v>12</v>
      </c>
      <c r="C200" s="3"/>
      <c r="D200" s="3"/>
      <c r="E200" s="3"/>
      <c r="F200" s="3"/>
      <c r="G200" s="3"/>
      <c r="H200" s="3"/>
      <c r="I200" s="3"/>
    </row>
    <row r="201" spans="1:9" x14ac:dyDescent="0.3">
      <c r="A201" s="2" t="s">
        <v>146</v>
      </c>
      <c r="B201" s="3">
        <v>22</v>
      </c>
      <c r="C201" s="3"/>
      <c r="D201" s="3"/>
      <c r="E201" s="3"/>
      <c r="F201" s="3"/>
      <c r="G201" s="3"/>
      <c r="H201" s="3"/>
      <c r="I201" s="3"/>
    </row>
    <row r="202" spans="1:9" x14ac:dyDescent="0.3">
      <c r="A202" s="2" t="s">
        <v>147</v>
      </c>
      <c r="B202" s="3">
        <v>27</v>
      </c>
      <c r="C202" s="3"/>
      <c r="D202" s="3"/>
      <c r="E202" s="3"/>
      <c r="F202" s="3"/>
      <c r="G202" s="3"/>
      <c r="H202" s="3"/>
      <c r="I202" s="3"/>
    </row>
    <row r="203" spans="1:9" x14ac:dyDescent="0.3">
      <c r="A203" s="2" t="s">
        <v>108</v>
      </c>
      <c r="B203" s="3">
        <v>210</v>
      </c>
      <c r="C203" s="3">
        <v>230</v>
      </c>
      <c r="D203" s="3">
        <v>233</v>
      </c>
      <c r="E203" s="3">
        <v>217</v>
      </c>
      <c r="F203" s="3">
        <v>195</v>
      </c>
      <c r="G203" s="3">
        <v>214</v>
      </c>
      <c r="H203" s="3">
        <v>222</v>
      </c>
      <c r="I203" s="3">
        <v>220</v>
      </c>
    </row>
    <row r="204" spans="1:9" x14ac:dyDescent="0.3">
      <c r="A204" s="4" t="s">
        <v>120</v>
      </c>
      <c r="B204" s="5">
        <f t="shared" ref="B204:I204" si="53">+SUM(B195:B203)</f>
        <v>513</v>
      </c>
      <c r="C204" s="5">
        <f t="shared" si="53"/>
        <v>538</v>
      </c>
      <c r="D204" s="5">
        <f t="shared" si="53"/>
        <v>587</v>
      </c>
      <c r="E204" s="5">
        <f t="shared" si="53"/>
        <v>604</v>
      </c>
      <c r="F204" s="5">
        <f t="shared" si="53"/>
        <v>558</v>
      </c>
      <c r="G204" s="5">
        <f t="shared" si="53"/>
        <v>584</v>
      </c>
      <c r="H204" s="5">
        <f t="shared" si="53"/>
        <v>577</v>
      </c>
      <c r="I204" s="5">
        <f t="shared" si="53"/>
        <v>561</v>
      </c>
    </row>
    <row r="205" spans="1:9" x14ac:dyDescent="0.3">
      <c r="A205" s="2" t="s">
        <v>105</v>
      </c>
      <c r="B205" s="3">
        <v>18</v>
      </c>
      <c r="C205" s="3">
        <v>27</v>
      </c>
      <c r="D205" s="3">
        <v>28</v>
      </c>
      <c r="E205" s="3">
        <v>33</v>
      </c>
      <c r="F205" s="3">
        <v>31</v>
      </c>
      <c r="G205" s="3">
        <v>25</v>
      </c>
      <c r="H205" s="3">
        <v>26</v>
      </c>
      <c r="I205" s="3">
        <v>22</v>
      </c>
    </row>
    <row r="206" spans="1:9" x14ac:dyDescent="0.3">
      <c r="A206" s="2" t="s">
        <v>109</v>
      </c>
      <c r="B206" s="3">
        <v>75</v>
      </c>
      <c r="C206" s="3">
        <v>84</v>
      </c>
      <c r="D206" s="3">
        <v>91</v>
      </c>
      <c r="E206" s="3">
        <v>110</v>
      </c>
      <c r="F206" s="3">
        <v>116</v>
      </c>
      <c r="G206" s="3">
        <v>112</v>
      </c>
      <c r="H206" s="3">
        <v>141</v>
      </c>
      <c r="I206" s="3">
        <v>134</v>
      </c>
    </row>
    <row r="207" spans="1:9" ht="15" thickBot="1" x14ac:dyDescent="0.35">
      <c r="A207" s="6" t="s">
        <v>126</v>
      </c>
      <c r="B207" s="7">
        <f t="shared" ref="B207:H207" si="54">+SUM(B204:B206)</f>
        <v>606</v>
      </c>
      <c r="C207" s="7">
        <f t="shared" si="54"/>
        <v>649</v>
      </c>
      <c r="D207" s="7">
        <f t="shared" si="54"/>
        <v>706</v>
      </c>
      <c r="E207" s="7">
        <f t="shared" si="54"/>
        <v>747</v>
      </c>
      <c r="F207" s="7">
        <f t="shared" si="54"/>
        <v>705</v>
      </c>
      <c r="G207" s="7">
        <f t="shared" si="54"/>
        <v>721</v>
      </c>
      <c r="H207" s="7">
        <f t="shared" si="54"/>
        <v>744</v>
      </c>
      <c r="I207" s="7">
        <f>+SUM(I204:I206)</f>
        <v>717</v>
      </c>
    </row>
    <row r="208" spans="1:9" ht="15" thickTop="1" x14ac:dyDescent="0.3">
      <c r="A208" s="12" t="s">
        <v>112</v>
      </c>
      <c r="B208" s="13">
        <f t="shared" ref="B208:I208" si="55">+B207-B66</f>
        <v>0</v>
      </c>
      <c r="C208" s="13">
        <f t="shared" si="55"/>
        <v>0</v>
      </c>
      <c r="D208" s="13">
        <f t="shared" si="55"/>
        <v>0</v>
      </c>
      <c r="E208" s="13">
        <f t="shared" si="55"/>
        <v>0</v>
      </c>
      <c r="F208" s="13">
        <f t="shared" si="55"/>
        <v>0</v>
      </c>
      <c r="G208" s="13">
        <f t="shared" si="55"/>
        <v>0</v>
      </c>
      <c r="H208" s="13">
        <f t="shared" si="55"/>
        <v>0</v>
      </c>
      <c r="I208" s="13">
        <f t="shared" si="55"/>
        <v>0</v>
      </c>
    </row>
    <row r="209" spans="1:9" x14ac:dyDescent="0.3">
      <c r="A209" s="14" t="s">
        <v>127</v>
      </c>
      <c r="B209" s="14"/>
      <c r="C209" s="14"/>
      <c r="D209" s="14"/>
      <c r="E209" s="14"/>
      <c r="F209" s="14"/>
      <c r="G209" s="14"/>
      <c r="H209" s="14"/>
      <c r="I209" s="14"/>
    </row>
    <row r="210" spans="1:9" x14ac:dyDescent="0.3">
      <c r="A210" s="28" t="s">
        <v>128</v>
      </c>
    </row>
    <row r="211" spans="1:9" x14ac:dyDescent="0.3">
      <c r="A211" s="33" t="s">
        <v>101</v>
      </c>
      <c r="B211" s="34">
        <f>B107/12299-1</f>
        <v>0.11716399707293279</v>
      </c>
      <c r="C211" s="34">
        <f t="shared" ref="C211:H226" si="56">C107/B107-1</f>
        <v>7.4526928675400228E-2</v>
      </c>
      <c r="D211" s="34">
        <f t="shared" si="56"/>
        <v>3.0615009482525046E-2</v>
      </c>
      <c r="E211" s="34">
        <f t="shared" si="56"/>
        <v>-2.372502628811779E-2</v>
      </c>
      <c r="F211" s="34">
        <f t="shared" si="56"/>
        <v>7.0481319421070276E-2</v>
      </c>
      <c r="G211" s="34">
        <f t="shared" si="56"/>
        <v>-8.9171173437303519E-2</v>
      </c>
      <c r="H211" s="34">
        <f>H107/G107-1</f>
        <v>0.18606738470035911</v>
      </c>
      <c r="I211" s="34">
        <v>7.0000000000000007E-2</v>
      </c>
    </row>
    <row r="212" spans="1:9" x14ac:dyDescent="0.3">
      <c r="A212" s="31" t="s">
        <v>114</v>
      </c>
      <c r="B212" s="30">
        <f>B108/7495-1</f>
        <v>0.13488992661774524</v>
      </c>
      <c r="C212" s="30">
        <f t="shared" si="56"/>
        <v>9.3228309428638578E-2</v>
      </c>
      <c r="D212" s="30">
        <f t="shared" si="56"/>
        <v>4.1402301322722934E-2</v>
      </c>
      <c r="E212" s="30">
        <f t="shared" si="56"/>
        <v>-3.7381247418422192E-2</v>
      </c>
      <c r="F212" s="30">
        <f t="shared" si="56"/>
        <v>7.755846384895948E-2</v>
      </c>
      <c r="G212" s="30">
        <f t="shared" si="56"/>
        <v>-7.1279243404678949E-2</v>
      </c>
      <c r="H212" s="30">
        <f t="shared" si="56"/>
        <v>0.24815092721620746</v>
      </c>
      <c r="I212" s="30">
        <v>0.05</v>
      </c>
    </row>
    <row r="213" spans="1:9" x14ac:dyDescent="0.3">
      <c r="A213" s="31" t="s">
        <v>115</v>
      </c>
      <c r="B213" s="30">
        <f>B109/3937-1</f>
        <v>0.12014224028448051</v>
      </c>
      <c r="C213" s="30">
        <f t="shared" si="56"/>
        <v>7.6190476190476142E-2</v>
      </c>
      <c r="D213" s="30">
        <f t="shared" si="56"/>
        <v>2.9498525073746285E-2</v>
      </c>
      <c r="E213" s="30">
        <f t="shared" si="56"/>
        <v>1.0642652476463343E-2</v>
      </c>
      <c r="F213" s="30">
        <f t="shared" si="56"/>
        <v>6.5208586472256025E-2</v>
      </c>
      <c r="G213" s="30">
        <f t="shared" si="56"/>
        <v>-0.11806083650190113</v>
      </c>
      <c r="H213" s="30">
        <f t="shared" si="56"/>
        <v>8.3854278939426541E-2</v>
      </c>
      <c r="I213" s="30">
        <v>0.09</v>
      </c>
    </row>
    <row r="214" spans="1:9" x14ac:dyDescent="0.3">
      <c r="A214" s="31" t="s">
        <v>116</v>
      </c>
      <c r="B214" s="30">
        <f>B110/867-1</f>
        <v>-4.9596309111880066E-2</v>
      </c>
      <c r="C214" s="30">
        <f t="shared" si="56"/>
        <v>-0.12742718446601942</v>
      </c>
      <c r="D214" s="30">
        <f t="shared" si="56"/>
        <v>-0.10152990264255912</v>
      </c>
      <c r="E214" s="30">
        <f t="shared" si="56"/>
        <v>-7.8947368421052655E-2</v>
      </c>
      <c r="F214" s="30">
        <f t="shared" si="56"/>
        <v>3.3613445378151141E-3</v>
      </c>
      <c r="G214" s="30">
        <f t="shared" si="56"/>
        <v>-0.13567839195979903</v>
      </c>
      <c r="H214" s="30">
        <f t="shared" si="56"/>
        <v>-1.744186046511631E-2</v>
      </c>
      <c r="I214" s="30">
        <v>0.25</v>
      </c>
    </row>
    <row r="215" spans="1:9" x14ac:dyDescent="0.3">
      <c r="A215" s="33" t="s">
        <v>102</v>
      </c>
      <c r="B215" s="34"/>
      <c r="C215" s="34"/>
      <c r="D215" s="34">
        <f t="shared" si="56"/>
        <v>5.3118393234672379E-2</v>
      </c>
      <c r="E215" s="34">
        <f t="shared" si="56"/>
        <v>0.15959849435382689</v>
      </c>
      <c r="F215" s="34">
        <f t="shared" si="56"/>
        <v>6.1674962129409261E-2</v>
      </c>
      <c r="G215" s="34">
        <f t="shared" si="56"/>
        <v>-4.7390949857317621E-2</v>
      </c>
      <c r="H215" s="34">
        <f t="shared" si="56"/>
        <v>0.22563389322777372</v>
      </c>
      <c r="I215" s="34">
        <v>0.12</v>
      </c>
    </row>
    <row r="216" spans="1:9" x14ac:dyDescent="0.3">
      <c r="A216" s="31" t="s">
        <v>114</v>
      </c>
      <c r="B216" s="30"/>
      <c r="C216" s="30"/>
      <c r="D216" s="30">
        <f t="shared" si="56"/>
        <v>2.9545905215149659E-2</v>
      </c>
      <c r="E216" s="30">
        <f t="shared" si="56"/>
        <v>0.1315485362095532</v>
      </c>
      <c r="F216" s="30">
        <f t="shared" si="56"/>
        <v>7.1148936170212673E-2</v>
      </c>
      <c r="G216" s="30">
        <f t="shared" si="56"/>
        <v>-6.3721595423486432E-2</v>
      </c>
      <c r="H216" s="30">
        <f t="shared" si="56"/>
        <v>0.18295994568907004</v>
      </c>
      <c r="I216" s="30">
        <v>0.09</v>
      </c>
    </row>
    <row r="217" spans="1:9" x14ac:dyDescent="0.3">
      <c r="A217" s="31" t="s">
        <v>115</v>
      </c>
      <c r="B217" s="30"/>
      <c r="C217" s="30"/>
      <c r="D217" s="30">
        <f t="shared" si="56"/>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3">
      <c r="A218" s="31" t="s">
        <v>116</v>
      </c>
      <c r="B218" s="30"/>
      <c r="C218" s="30"/>
      <c r="D218" s="30">
        <f t="shared" si="56"/>
        <v>1.8617021276595702E-2</v>
      </c>
      <c r="E218" s="30">
        <f t="shared" si="56"/>
        <v>0.11488250652741505</v>
      </c>
      <c r="F218" s="30">
        <f t="shared" si="56"/>
        <v>1.1709601873536313E-2</v>
      </c>
      <c r="G218" s="30">
        <f t="shared" si="56"/>
        <v>-6.944444444444442E-2</v>
      </c>
      <c r="H218" s="30">
        <f t="shared" si="56"/>
        <v>0.21890547263681581</v>
      </c>
      <c r="I218" s="30">
        <v>0.17</v>
      </c>
    </row>
    <row r="219" spans="1:9" x14ac:dyDescent="0.3">
      <c r="A219" s="33" t="s">
        <v>103</v>
      </c>
      <c r="B219" s="30">
        <f>B115/2602-1</f>
        <v>0.17870868562644127</v>
      </c>
      <c r="C219" s="34">
        <f t="shared" ref="C219:G226" si="57">C115/B115-1</f>
        <v>0.23410498858819695</v>
      </c>
      <c r="D219" s="34">
        <f t="shared" si="57"/>
        <v>0.11941875825627468</v>
      </c>
      <c r="E219" s="34">
        <f t="shared" si="57"/>
        <v>0.21170639603493036</v>
      </c>
      <c r="F219" s="34">
        <f t="shared" si="57"/>
        <v>0.20919361121932223</v>
      </c>
      <c r="G219" s="34">
        <f t="shared" si="57"/>
        <v>7.5869845360824639E-2</v>
      </c>
      <c r="H219" s="34">
        <f t="shared" si="56"/>
        <v>0.24120377301991325</v>
      </c>
      <c r="I219" s="34">
        <v>-0.13</v>
      </c>
    </row>
    <row r="220" spans="1:9" x14ac:dyDescent="0.3">
      <c r="A220" s="31" t="s">
        <v>114</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si="56"/>
        <v>0.24012944983818763</v>
      </c>
      <c r="I220" s="30">
        <v>-0.1</v>
      </c>
    </row>
    <row r="221" spans="1:9" x14ac:dyDescent="0.3">
      <c r="A221" s="31" t="s">
        <v>115</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si="56"/>
        <v>0.2378691983122363</v>
      </c>
      <c r="I221" s="30">
        <v>-0.21</v>
      </c>
    </row>
    <row r="222" spans="1:9" x14ac:dyDescent="0.3">
      <c r="A222" s="31" t="s">
        <v>116</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si="56"/>
        <v>0.31756756756756754</v>
      </c>
      <c r="I222" s="30">
        <v>-0.06</v>
      </c>
    </row>
    <row r="223" spans="1:9" x14ac:dyDescent="0.3">
      <c r="A223" s="33" t="s">
        <v>107</v>
      </c>
      <c r="B223" s="34"/>
      <c r="C223" s="34"/>
      <c r="D223" s="34">
        <f t="shared" si="57"/>
        <v>9.7289784572619942E-2</v>
      </c>
      <c r="E223" s="34">
        <f t="shared" si="57"/>
        <v>9.0563647878403986E-2</v>
      </c>
      <c r="F223" s="34">
        <f t="shared" si="57"/>
        <v>1.7034456058846237E-2</v>
      </c>
      <c r="G223" s="34">
        <f t="shared" si="57"/>
        <v>-4.3014845831747195E-2</v>
      </c>
      <c r="H223" s="34">
        <f t="shared" si="56"/>
        <v>6.2649164677804237E-2</v>
      </c>
      <c r="I223" s="34">
        <v>0.16</v>
      </c>
    </row>
    <row r="224" spans="1:9" x14ac:dyDescent="0.3">
      <c r="A224" s="31" t="s">
        <v>114</v>
      </c>
      <c r="B224" s="30"/>
      <c r="C224" s="30"/>
      <c r="D224" s="30">
        <f t="shared" si="57"/>
        <v>0.12116040955631391</v>
      </c>
      <c r="E224" s="30">
        <f t="shared" si="57"/>
        <v>8.8280060882800715E-2</v>
      </c>
      <c r="F224" s="30">
        <f t="shared" si="57"/>
        <v>1.3146853146853044E-2</v>
      </c>
      <c r="G224" s="30">
        <f t="shared" si="57"/>
        <v>-4.7763666482606326E-2</v>
      </c>
      <c r="H224" s="30">
        <f t="shared" si="56"/>
        <v>6.0887213685126174E-2</v>
      </c>
      <c r="I224" s="30">
        <v>0.17</v>
      </c>
    </row>
    <row r="225" spans="1:9" x14ac:dyDescent="0.3">
      <c r="A225" s="31" t="s">
        <v>115</v>
      </c>
      <c r="B225" s="30"/>
      <c r="C225" s="30"/>
      <c r="D225" s="30">
        <f t="shared" si="57"/>
        <v>6.0877350044762801E-2</v>
      </c>
      <c r="E225" s="30">
        <f t="shared" si="57"/>
        <v>0.13670886075949373</v>
      </c>
      <c r="F225" s="30">
        <f t="shared" si="57"/>
        <v>3.563474387527843E-2</v>
      </c>
      <c r="G225" s="30">
        <f t="shared" si="57"/>
        <v>-2.1505376344086002E-2</v>
      </c>
      <c r="H225" s="30">
        <f t="shared" si="56"/>
        <v>9.4505494505494614E-2</v>
      </c>
      <c r="I225" s="30">
        <v>0.12</v>
      </c>
    </row>
    <row r="226" spans="1:9" x14ac:dyDescent="0.3">
      <c r="A226" s="31" t="s">
        <v>116</v>
      </c>
      <c r="B226" s="30"/>
      <c r="C226" s="30"/>
      <c r="D226" s="30">
        <f t="shared" si="57"/>
        <v>-1.1111111111111072E-2</v>
      </c>
      <c r="E226" s="30">
        <f t="shared" si="57"/>
        <v>-8.6142322097378266E-2</v>
      </c>
      <c r="F226" s="30">
        <f t="shared" si="57"/>
        <v>-2.8688524590163911E-2</v>
      </c>
      <c r="G226" s="30">
        <f t="shared" si="57"/>
        <v>-9.7046413502109741E-2</v>
      </c>
      <c r="H226" s="30">
        <f t="shared" si="56"/>
        <v>-0.11214953271028039</v>
      </c>
      <c r="I226" s="30">
        <v>0.28000000000000003</v>
      </c>
    </row>
    <row r="227" spans="1:9" x14ac:dyDescent="0.3">
      <c r="A227" s="51" t="s">
        <v>144</v>
      </c>
      <c r="B227" s="34">
        <v>0.15</v>
      </c>
      <c r="C227" s="30"/>
      <c r="D227" s="30"/>
      <c r="E227" s="30"/>
      <c r="F227" s="30"/>
      <c r="G227" s="30"/>
      <c r="H227" s="30"/>
      <c r="I227" s="30"/>
    </row>
    <row r="228" spans="1:9" x14ac:dyDescent="0.3">
      <c r="A228" s="31" t="s">
        <v>114</v>
      </c>
      <c r="B228" s="30">
        <v>0.17</v>
      </c>
      <c r="C228" s="30"/>
      <c r="D228" s="30"/>
      <c r="E228" s="30"/>
      <c r="F228" s="30"/>
      <c r="G228" s="30"/>
      <c r="H228" s="30"/>
      <c r="I228" s="30"/>
    </row>
    <row r="229" spans="1:9" x14ac:dyDescent="0.3">
      <c r="A229" s="31" t="s">
        <v>115</v>
      </c>
      <c r="B229" s="30">
        <v>0.09</v>
      </c>
      <c r="C229" s="30"/>
      <c r="D229" s="30"/>
      <c r="E229" s="30"/>
      <c r="F229" s="30"/>
      <c r="G229" s="30"/>
      <c r="H229" s="30"/>
      <c r="I229" s="30"/>
    </row>
    <row r="230" spans="1:9" x14ac:dyDescent="0.3">
      <c r="A230" s="31" t="s">
        <v>116</v>
      </c>
      <c r="B230" s="30">
        <v>0.1</v>
      </c>
      <c r="C230" s="30"/>
      <c r="D230" s="30"/>
      <c r="E230" s="30"/>
      <c r="F230" s="30"/>
      <c r="G230" s="30"/>
      <c r="H230" s="30"/>
      <c r="I230" s="30"/>
    </row>
    <row r="231" spans="1:9" x14ac:dyDescent="0.3">
      <c r="A231" s="51" t="s">
        <v>145</v>
      </c>
      <c r="B231" s="34">
        <v>0.02</v>
      </c>
      <c r="C231" s="30"/>
      <c r="D231" s="30"/>
      <c r="E231" s="30"/>
      <c r="F231" s="30"/>
      <c r="G231" s="30"/>
      <c r="H231" s="30"/>
      <c r="I231" s="30"/>
    </row>
    <row r="232" spans="1:9" x14ac:dyDescent="0.3">
      <c r="A232" s="31" t="s">
        <v>114</v>
      </c>
      <c r="B232" s="30">
        <v>0.08</v>
      </c>
      <c r="C232" s="30"/>
      <c r="D232" s="30"/>
      <c r="E232" s="30"/>
      <c r="F232" s="30"/>
      <c r="G232" s="30"/>
      <c r="H232" s="30"/>
      <c r="I232" s="30"/>
    </row>
    <row r="233" spans="1:9" x14ac:dyDescent="0.3">
      <c r="A233" s="31" t="s">
        <v>115</v>
      </c>
      <c r="B233" s="30">
        <v>-7.0000000000000007E-2</v>
      </c>
      <c r="C233" s="30"/>
      <c r="D233" s="30"/>
      <c r="E233" s="30"/>
      <c r="F233" s="30"/>
      <c r="G233" s="30"/>
      <c r="H233" s="30"/>
      <c r="I233" s="30"/>
    </row>
    <row r="234" spans="1:9" x14ac:dyDescent="0.3">
      <c r="A234" s="31" t="s">
        <v>116</v>
      </c>
      <c r="B234" s="30">
        <v>0.03</v>
      </c>
      <c r="C234" s="30"/>
      <c r="D234" s="30"/>
      <c r="E234" s="30"/>
      <c r="F234" s="30"/>
      <c r="G234" s="30"/>
      <c r="H234" s="30"/>
      <c r="I234" s="30"/>
    </row>
    <row r="235" spans="1:9" x14ac:dyDescent="0.3">
      <c r="A235" s="51" t="s">
        <v>146</v>
      </c>
      <c r="B235" s="34">
        <v>-0.02</v>
      </c>
      <c r="C235" s="30"/>
      <c r="D235" s="30"/>
      <c r="E235" s="30"/>
      <c r="F235" s="30"/>
      <c r="G235" s="30"/>
      <c r="H235" s="30"/>
      <c r="I235" s="30"/>
    </row>
    <row r="236" spans="1:9" x14ac:dyDescent="0.3">
      <c r="A236" s="31" t="s">
        <v>114</v>
      </c>
      <c r="B236" s="30">
        <v>0.11</v>
      </c>
      <c r="C236" s="30"/>
      <c r="D236" s="30"/>
      <c r="E236" s="30"/>
      <c r="F236" s="30"/>
      <c r="G236" s="30"/>
      <c r="H236" s="30"/>
      <c r="I236" s="30"/>
    </row>
    <row r="237" spans="1:9" x14ac:dyDescent="0.3">
      <c r="A237" s="31" t="s">
        <v>115</v>
      </c>
      <c r="B237" s="30">
        <v>-0.17</v>
      </c>
      <c r="C237" s="30"/>
      <c r="D237" s="30"/>
      <c r="E237" s="30"/>
      <c r="F237" s="30"/>
      <c r="G237" s="30"/>
      <c r="H237" s="30"/>
      <c r="I237" s="30"/>
    </row>
    <row r="238" spans="1:9" x14ac:dyDescent="0.3">
      <c r="A238" s="31" t="s">
        <v>116</v>
      </c>
      <c r="B238" s="30">
        <v>-0.15</v>
      </c>
      <c r="C238" s="30"/>
      <c r="D238" s="30"/>
      <c r="E238" s="30"/>
      <c r="F238" s="30"/>
      <c r="G238" s="30"/>
      <c r="H238" s="30"/>
      <c r="I238" s="30"/>
    </row>
    <row r="239" spans="1:9" x14ac:dyDescent="0.3">
      <c r="A239" s="51" t="s">
        <v>147</v>
      </c>
      <c r="B239" s="34">
        <v>-0.01</v>
      </c>
      <c r="C239" s="30"/>
      <c r="D239" s="30"/>
      <c r="E239" s="30"/>
      <c r="F239" s="30"/>
      <c r="G239" s="30"/>
      <c r="H239" s="30"/>
      <c r="I239" s="30"/>
    </row>
    <row r="240" spans="1:9" x14ac:dyDescent="0.3">
      <c r="A240" s="31" t="s">
        <v>114</v>
      </c>
      <c r="B240" s="30">
        <v>0</v>
      </c>
      <c r="C240" s="30"/>
      <c r="D240" s="30"/>
      <c r="E240" s="30"/>
      <c r="F240" s="30"/>
      <c r="G240" s="30"/>
      <c r="H240" s="30"/>
      <c r="I240" s="30"/>
    </row>
    <row r="241" spans="1:9" x14ac:dyDescent="0.3">
      <c r="A241" s="31" t="s">
        <v>115</v>
      </c>
      <c r="B241" s="30">
        <v>-0.04</v>
      </c>
      <c r="C241" s="30"/>
      <c r="D241" s="30"/>
      <c r="E241" s="30"/>
      <c r="F241" s="30"/>
      <c r="G241" s="30"/>
      <c r="H241" s="30"/>
      <c r="I241" s="30"/>
    </row>
    <row r="242" spans="1:9" x14ac:dyDescent="0.3">
      <c r="A242" s="31" t="s">
        <v>116</v>
      </c>
      <c r="B242" s="30">
        <v>-0.04</v>
      </c>
      <c r="C242" s="30"/>
      <c r="D242" s="30"/>
      <c r="E242" s="30"/>
      <c r="F242" s="30"/>
      <c r="G242" s="30"/>
      <c r="H242" s="30"/>
      <c r="I242" s="30"/>
    </row>
    <row r="243" spans="1:9" x14ac:dyDescent="0.3">
      <c r="A243" s="33" t="s">
        <v>108</v>
      </c>
      <c r="B243" s="54">
        <v>-0.08</v>
      </c>
      <c r="C243" s="55">
        <f t="shared" ref="C243:H251" si="58">C139/B139-1</f>
        <v>-0.36521739130434783</v>
      </c>
      <c r="D243" s="55">
        <f t="shared" si="58"/>
        <v>0</v>
      </c>
      <c r="E243" s="55">
        <f t="shared" si="58"/>
        <v>0.20547945205479445</v>
      </c>
      <c r="F243" s="55">
        <f t="shared" si="58"/>
        <v>-0.52272727272727271</v>
      </c>
      <c r="G243" s="55">
        <f t="shared" si="58"/>
        <v>-0.2857142857142857</v>
      </c>
      <c r="H243" s="55">
        <f t="shared" si="58"/>
        <v>-0.16666666666666663</v>
      </c>
      <c r="I243" s="34">
        <v>3.02</v>
      </c>
    </row>
    <row r="244" spans="1:9" x14ac:dyDescent="0.3">
      <c r="A244" s="35" t="s">
        <v>104</v>
      </c>
      <c r="B244" s="52">
        <v>0.1</v>
      </c>
      <c r="C244" s="52">
        <f t="shared" si="58"/>
        <v>6.2924636772237807E-2</v>
      </c>
      <c r="D244" s="52">
        <f t="shared" si="58"/>
        <v>5.6577179008096445E-2</v>
      </c>
      <c r="E244" s="52">
        <f t="shared" si="58"/>
        <v>6.9866286104303121E-2</v>
      </c>
      <c r="F244" s="52">
        <f t="shared" si="58"/>
        <v>7.9251848629839028E-2</v>
      </c>
      <c r="G244" s="52">
        <f t="shared" si="58"/>
        <v>-4.4333387070772168E-2</v>
      </c>
      <c r="H244" s="52">
        <f>H140/G140-1</f>
        <v>0.18907444894286995</v>
      </c>
      <c r="I244" s="37">
        <v>0.06</v>
      </c>
    </row>
    <row r="245" spans="1:9" x14ac:dyDescent="0.3">
      <c r="A245" s="33" t="s">
        <v>105</v>
      </c>
      <c r="B245" s="52">
        <v>0.18</v>
      </c>
      <c r="C245" s="52">
        <f t="shared" si="58"/>
        <v>-1.3622603430877955E-2</v>
      </c>
      <c r="D245" s="52">
        <f t="shared" si="58"/>
        <v>4.4501278772378416E-2</v>
      </c>
      <c r="E245" s="52">
        <f t="shared" si="58"/>
        <v>-7.6395690499510338E-2</v>
      </c>
      <c r="F245" s="52">
        <f t="shared" si="58"/>
        <v>1.0604453870625585E-2</v>
      </c>
      <c r="G245" s="52">
        <f t="shared" si="58"/>
        <v>-3.147953830010497E-2</v>
      </c>
      <c r="H245" s="52">
        <f t="shared" si="58"/>
        <v>0.19447453954496208</v>
      </c>
      <c r="I245" s="34">
        <v>7.0000000000000007E-2</v>
      </c>
    </row>
    <row r="246" spans="1:9" x14ac:dyDescent="0.3">
      <c r="A246" s="31" t="s">
        <v>114</v>
      </c>
      <c r="B246" s="53"/>
      <c r="C246" s="53"/>
      <c r="D246" s="53"/>
      <c r="E246" s="53"/>
      <c r="F246" s="53">
        <f t="shared" si="58"/>
        <v>2.9174425822470429E-2</v>
      </c>
      <c r="G246" s="53">
        <f t="shared" si="58"/>
        <v>-9.6501809408926498E-3</v>
      </c>
      <c r="H246" s="53">
        <f t="shared" si="58"/>
        <v>0.2095006090133984</v>
      </c>
      <c r="I246" s="30">
        <v>0.06</v>
      </c>
    </row>
    <row r="247" spans="1:9" x14ac:dyDescent="0.3">
      <c r="A247" s="31" t="s">
        <v>115</v>
      </c>
      <c r="B247" s="53"/>
      <c r="C247" s="53"/>
      <c r="D247" s="53"/>
      <c r="E247" s="53"/>
      <c r="F247" s="53">
        <f t="shared" si="58"/>
        <v>-0.38194444444444442</v>
      </c>
      <c r="G247" s="53">
        <f t="shared" si="58"/>
        <v>0</v>
      </c>
      <c r="H247" s="53">
        <f t="shared" si="58"/>
        <v>0.1685393258426966</v>
      </c>
      <c r="I247" s="30">
        <v>-0.03</v>
      </c>
    </row>
    <row r="248" spans="1:9" x14ac:dyDescent="0.3">
      <c r="A248" s="31" t="s">
        <v>116</v>
      </c>
      <c r="B248" s="53"/>
      <c r="C248" s="53"/>
      <c r="D248" s="53"/>
      <c r="E248" s="53"/>
      <c r="F248" s="53">
        <f t="shared" si="58"/>
        <v>-0.1071428571428571</v>
      </c>
      <c r="G248" s="53">
        <f t="shared" si="58"/>
        <v>0</v>
      </c>
      <c r="H248" s="53">
        <f t="shared" si="58"/>
        <v>0.15999999999999992</v>
      </c>
      <c r="I248" s="30">
        <v>-0.16</v>
      </c>
    </row>
    <row r="249" spans="1:9" x14ac:dyDescent="0.3">
      <c r="A249" s="31" t="s">
        <v>122</v>
      </c>
      <c r="B249" s="53"/>
      <c r="C249" s="53"/>
      <c r="D249" s="53"/>
      <c r="E249" s="53"/>
      <c r="F249" s="53">
        <f t="shared" si="58"/>
        <v>-0.12621359223300976</v>
      </c>
      <c r="G249" s="53">
        <f t="shared" si="58"/>
        <v>0</v>
      </c>
      <c r="H249" s="53">
        <f t="shared" si="58"/>
        <v>-4.4444444444444398E-2</v>
      </c>
      <c r="I249" s="30">
        <v>0.42</v>
      </c>
    </row>
    <row r="250" spans="1:9" x14ac:dyDescent="0.3">
      <c r="A250" s="29" t="s">
        <v>109</v>
      </c>
      <c r="B250" s="54">
        <v>0</v>
      </c>
      <c r="C250" s="54">
        <f t="shared" si="58"/>
        <v>4.8780487804878092E-2</v>
      </c>
      <c r="D250" s="54">
        <f t="shared" si="58"/>
        <v>-1.8720930232558139</v>
      </c>
      <c r="E250" s="54">
        <f t="shared" si="58"/>
        <v>-0.65333333333333332</v>
      </c>
      <c r="F250" s="54">
        <f t="shared" si="58"/>
        <v>-1.2692307692307692</v>
      </c>
      <c r="G250" s="54">
        <f t="shared" si="58"/>
        <v>0.5714285714285714</v>
      </c>
      <c r="H250" s="54">
        <f t="shared" si="58"/>
        <v>-4.6363636363636367</v>
      </c>
      <c r="I250" s="30">
        <v>0</v>
      </c>
    </row>
    <row r="251" spans="1:9" ht="15" thickBot="1" x14ac:dyDescent="0.35">
      <c r="A251" s="32" t="s">
        <v>106</v>
      </c>
      <c r="B251" s="36">
        <v>0.1</v>
      </c>
      <c r="C251" s="36">
        <f t="shared" si="58"/>
        <v>5.8004640371229765E-2</v>
      </c>
      <c r="D251" s="36">
        <f t="shared" si="58"/>
        <v>6.0971089696071123E-2</v>
      </c>
      <c r="E251" s="36">
        <f t="shared" si="58"/>
        <v>5.95924308588065E-2</v>
      </c>
      <c r="F251" s="36">
        <f t="shared" si="58"/>
        <v>7.4731433909388079E-2</v>
      </c>
      <c r="G251" s="36">
        <f t="shared" si="58"/>
        <v>-4.3817266150267153E-2</v>
      </c>
      <c r="H251" s="36">
        <f t="shared" si="58"/>
        <v>0.19076009945726269</v>
      </c>
      <c r="I251" s="36">
        <v>0.06</v>
      </c>
    </row>
    <row r="252"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9"/>
  <sheetViews>
    <sheetView tabSelected="1" workbookViewId="0">
      <selection activeCell="J1" sqref="J1"/>
    </sheetView>
  </sheetViews>
  <sheetFormatPr defaultRowHeight="14.4" x14ac:dyDescent="0.3"/>
  <cols>
    <col min="1" max="1" width="48.6640625" customWidth="1"/>
    <col min="2" max="9" width="11.6640625" customWidth="1"/>
    <col min="10" max="10" width="42.5546875" customWidth="1"/>
    <col min="11" max="15" width="11.6640625" customWidth="1"/>
  </cols>
  <sheetData>
    <row r="1" spans="1:15"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62" t="s">
        <v>152</v>
      </c>
      <c r="K1" s="39">
        <f>+I1+1</f>
        <v>2023</v>
      </c>
      <c r="L1" s="39">
        <f t="shared" ref="L1:O1" si="1">+K1+1</f>
        <v>2024</v>
      </c>
      <c r="M1" s="39">
        <f t="shared" si="1"/>
        <v>2025</v>
      </c>
      <c r="N1" s="39">
        <f t="shared" si="1"/>
        <v>2026</v>
      </c>
      <c r="O1" s="39">
        <f t="shared" si="1"/>
        <v>2027</v>
      </c>
    </row>
    <row r="2" spans="1:15" x14ac:dyDescent="0.3">
      <c r="A2" s="40" t="s">
        <v>129</v>
      </c>
      <c r="B2" s="40"/>
      <c r="C2" s="40"/>
      <c r="D2" s="40"/>
      <c r="E2" s="40"/>
      <c r="F2" s="40"/>
      <c r="G2" s="40"/>
      <c r="H2" s="40"/>
      <c r="I2" s="40"/>
      <c r="J2" s="40"/>
      <c r="K2" s="39"/>
      <c r="L2" s="39"/>
      <c r="M2" s="39"/>
      <c r="N2" s="39"/>
      <c r="O2" s="39"/>
    </row>
    <row r="3" spans="1:15" x14ac:dyDescent="0.3">
      <c r="A3" s="41" t="s">
        <v>140</v>
      </c>
      <c r="B3" s="9">
        <v>30601</v>
      </c>
      <c r="C3" s="9">
        <v>32376</v>
      </c>
      <c r="D3" s="9">
        <v>34350</v>
      </c>
      <c r="E3" s="9">
        <v>36397</v>
      </c>
      <c r="F3" s="9">
        <v>39117</v>
      </c>
      <c r="G3" s="9">
        <v>37403</v>
      </c>
      <c r="H3" s="9">
        <v>44538</v>
      </c>
      <c r="I3" s="9">
        <v>46710</v>
      </c>
      <c r="J3" s="61" t="s">
        <v>151</v>
      </c>
      <c r="K3" s="59">
        <f>I3*(1+AVERAGE(C4:I4))</f>
        <v>49706.178070187088</v>
      </c>
      <c r="L3" s="59">
        <f>K3*(1+AVERAGE(D4:K4))</f>
        <v>52945.406527341802</v>
      </c>
      <c r="M3" s="59">
        <f>L3*(1+AVERAGE(E4:L4))</f>
        <v>56440.16384027712</v>
      </c>
      <c r="N3" s="59">
        <f>M3*(1+AVERAGE(F4:M4))</f>
        <v>60256.106062279316</v>
      </c>
      <c r="O3" s="59">
        <f>N3*(1+AVERAGE(G4:N4))</f>
        <v>64187.017144221514</v>
      </c>
    </row>
    <row r="4" spans="1:15" x14ac:dyDescent="0.3">
      <c r="A4" s="42" t="s">
        <v>130</v>
      </c>
      <c r="C4" s="56">
        <f>C3/B3-1</f>
        <v>5.8004640371229765E-2</v>
      </c>
      <c r="D4" s="56">
        <f t="shared" ref="D4:I4" si="2">D3/C3-1</f>
        <v>6.0971089696071123E-2</v>
      </c>
      <c r="E4" s="56">
        <f t="shared" si="2"/>
        <v>5.95924308588065E-2</v>
      </c>
      <c r="F4" s="56">
        <f t="shared" si="2"/>
        <v>7.4731433909388079E-2</v>
      </c>
      <c r="G4" s="56">
        <f t="shared" si="2"/>
        <v>-4.3817266150267153E-2</v>
      </c>
      <c r="H4" s="56">
        <f t="shared" si="2"/>
        <v>0.19076009945726269</v>
      </c>
      <c r="I4" s="56">
        <f t="shared" si="2"/>
        <v>4.8767344739323759E-2</v>
      </c>
      <c r="J4" s="56"/>
      <c r="K4" s="56"/>
      <c r="L4" s="56"/>
      <c r="M4" s="56"/>
      <c r="N4" s="56"/>
      <c r="O4" s="56"/>
    </row>
    <row r="5" spans="1:15" x14ac:dyDescent="0.3">
      <c r="A5" s="41" t="s">
        <v>131</v>
      </c>
      <c r="B5" s="1">
        <f>SUM(Historicals!B162+Historicals!B204)</f>
        <v>4746</v>
      </c>
      <c r="C5" s="1">
        <f>SUM(Historicals!C162+Historicals!C204)</f>
        <v>5180</v>
      </c>
      <c r="D5" s="1">
        <f>SUM(Historicals!D162+Historicals!D204)</f>
        <v>5532</v>
      </c>
      <c r="E5" s="1">
        <f>SUM(Historicals!E162+Historicals!E204)</f>
        <v>4983</v>
      </c>
      <c r="F5" s="1">
        <f>SUM(Historicals!F162+Historicals!F204)</f>
        <v>5408</v>
      </c>
      <c r="G5" s="1">
        <f>SUM(Historicals!G162+Historicals!G204)</f>
        <v>3560</v>
      </c>
      <c r="H5" s="1">
        <f>SUM(Historicals!H162+Historicals!H204)</f>
        <v>7500</v>
      </c>
      <c r="I5" s="1">
        <f>SUM(Historicals!I162+Historicals!I204)</f>
        <v>7417</v>
      </c>
      <c r="J5" s="61" t="s">
        <v>151</v>
      </c>
      <c r="K5" s="59">
        <f>I5*(1+AVERAGE(C6:I6))</f>
        <v>8369.9862043629309</v>
      </c>
      <c r="L5" s="59">
        <f>K5*(1+AVERAGE(D6:K6))</f>
        <v>9497.0910618658781</v>
      </c>
      <c r="M5" s="59">
        <f>L5*(1+AVERAGE(E6:L6))</f>
        <v>10902.675990935166</v>
      </c>
      <c r="N5" s="59">
        <f>M5*(1+AVERAGE(F6:M6))</f>
        <v>13190.190742625125</v>
      </c>
      <c r="O5" s="59">
        <f>N5*(1+AVERAGE(G6:N6))</f>
        <v>16505.144775717185</v>
      </c>
    </row>
    <row r="6" spans="1:15" x14ac:dyDescent="0.3">
      <c r="A6" s="42" t="s">
        <v>130</v>
      </c>
      <c r="C6" s="56">
        <f>C5/B5-1</f>
        <v>9.1445427728613637E-2</v>
      </c>
      <c r="D6" s="56">
        <f t="shared" ref="D6:I6" si="3">D5/C5-1</f>
        <v>6.7953667953667862E-2</v>
      </c>
      <c r="E6" s="56">
        <f t="shared" si="3"/>
        <v>-9.924078091106292E-2</v>
      </c>
      <c r="F6" s="56">
        <f t="shared" si="3"/>
        <v>8.5289985952237579E-2</v>
      </c>
      <c r="G6" s="56">
        <f t="shared" si="3"/>
        <v>-0.34171597633136097</v>
      </c>
      <c r="H6" s="56">
        <f t="shared" si="3"/>
        <v>1.106741573033708</v>
      </c>
      <c r="I6" s="56">
        <f t="shared" si="3"/>
        <v>-1.1066666666666669E-2</v>
      </c>
      <c r="J6" s="56"/>
      <c r="K6" s="56"/>
      <c r="L6" s="56"/>
      <c r="M6" s="56"/>
      <c r="N6" s="56"/>
      <c r="O6" s="56"/>
    </row>
    <row r="7" spans="1:15" x14ac:dyDescent="0.3">
      <c r="A7" s="42" t="s">
        <v>132</v>
      </c>
      <c r="B7" s="56">
        <f>B5/B3</f>
        <v>0.15509297081794712</v>
      </c>
      <c r="C7" s="56">
        <f t="shared" ref="C7:O7" si="4">C5/C3</f>
        <v>0.15999505806770448</v>
      </c>
      <c r="D7" s="56">
        <f t="shared" si="4"/>
        <v>0.16104803493449782</v>
      </c>
      <c r="E7" s="56">
        <f t="shared" si="4"/>
        <v>0.13690688793032393</v>
      </c>
      <c r="F7" s="56">
        <f t="shared" si="4"/>
        <v>0.13825191093386507</v>
      </c>
      <c r="G7" s="56">
        <f t="shared" si="4"/>
        <v>9.5179531053658797E-2</v>
      </c>
      <c r="H7" s="56">
        <f t="shared" si="4"/>
        <v>0.16839552741479186</v>
      </c>
      <c r="I7" s="56">
        <f t="shared" si="4"/>
        <v>0.15878826803682294</v>
      </c>
      <c r="J7" s="56"/>
      <c r="K7" s="56">
        <f t="shared" si="4"/>
        <v>0.16838925319392248</v>
      </c>
      <c r="L7" s="56">
        <f t="shared" si="4"/>
        <v>0.17937516556722324</v>
      </c>
      <c r="M7" s="56">
        <f t="shared" si="4"/>
        <v>0.19317229520788071</v>
      </c>
      <c r="N7" s="56">
        <f t="shared" si="4"/>
        <v>0.21890214294617794</v>
      </c>
      <c r="O7" s="56">
        <f t="shared" si="4"/>
        <v>0.25714148296737094</v>
      </c>
    </row>
    <row r="8" spans="1:15" x14ac:dyDescent="0.3">
      <c r="A8" s="41" t="s">
        <v>133</v>
      </c>
      <c r="B8" s="1">
        <f>+Historicals!B207</f>
        <v>606</v>
      </c>
      <c r="C8" s="1">
        <f>+Historicals!C207</f>
        <v>649</v>
      </c>
      <c r="D8" s="1">
        <f>+Historicals!D207</f>
        <v>706</v>
      </c>
      <c r="E8" s="1">
        <f>+Historicals!E207</f>
        <v>747</v>
      </c>
      <c r="F8" s="1">
        <f>+Historicals!F207</f>
        <v>705</v>
      </c>
      <c r="G8" s="1">
        <f>+Historicals!G207</f>
        <v>721</v>
      </c>
      <c r="H8" s="1">
        <f>+Historicals!H207</f>
        <v>744</v>
      </c>
      <c r="I8" s="1">
        <f>+Historicals!I207</f>
        <v>717</v>
      </c>
      <c r="J8" s="61" t="s">
        <v>151</v>
      </c>
      <c r="K8" s="59">
        <f>I8*(1+AVERAGE(C9:I9))</f>
        <v>735.3283769162216</v>
      </c>
      <c r="L8" s="59">
        <f>K8*(1+AVERAGE(D9:K9))</f>
        <v>748.5619632271729</v>
      </c>
      <c r="M8" s="59">
        <f>L8*(1+AVERAGE(E9:L9))</f>
        <v>751.57920785713179</v>
      </c>
      <c r="N8" s="59">
        <f>M8*(1+AVERAGE(F9:M9))</f>
        <v>744.45422794360138</v>
      </c>
      <c r="O8" s="59">
        <f>N8*(1+AVERAGE(G9:N9))</f>
        <v>748.99660265962882</v>
      </c>
    </row>
    <row r="9" spans="1:15" x14ac:dyDescent="0.3">
      <c r="A9" s="42" t="s">
        <v>130</v>
      </c>
      <c r="C9" s="56">
        <f>C8/B8-1</f>
        <v>7.0957095709570872E-2</v>
      </c>
      <c r="D9" s="56">
        <f t="shared" ref="D9:I9" si="5">D8/C8-1</f>
        <v>8.7827426810477727E-2</v>
      </c>
      <c r="E9" s="56">
        <f t="shared" si="5"/>
        <v>5.8073654390934815E-2</v>
      </c>
      <c r="F9" s="56">
        <f t="shared" si="5"/>
        <v>-5.6224899598393607E-2</v>
      </c>
      <c r="G9" s="56">
        <f t="shared" si="5"/>
        <v>2.2695035460992941E-2</v>
      </c>
      <c r="H9" s="56">
        <f t="shared" si="5"/>
        <v>3.1900138696255187E-2</v>
      </c>
      <c r="I9" s="56">
        <f t="shared" si="5"/>
        <v>-3.6290322580645129E-2</v>
      </c>
      <c r="J9" s="56"/>
      <c r="K9" s="56"/>
      <c r="L9" s="56"/>
      <c r="M9" s="56"/>
      <c r="N9" s="56"/>
      <c r="O9" s="56"/>
    </row>
    <row r="10" spans="1:15" x14ac:dyDescent="0.3">
      <c r="A10" s="42" t="s">
        <v>134</v>
      </c>
      <c r="B10" s="56">
        <f>B8/B3</f>
        <v>1.9803274402797295E-2</v>
      </c>
      <c r="C10" s="56">
        <f t="shared" ref="C10:O10" si="6">C8/C3</f>
        <v>2.0045712873733631E-2</v>
      </c>
      <c r="D10" s="56">
        <f t="shared" si="6"/>
        <v>2.0553129548762736E-2</v>
      </c>
      <c r="E10" s="56">
        <f t="shared" si="6"/>
        <v>2.0523669533203285E-2</v>
      </c>
      <c r="F10" s="56">
        <f t="shared" si="6"/>
        <v>1.8022854513382928E-2</v>
      </c>
      <c r="G10" s="56">
        <f t="shared" si="6"/>
        <v>1.9276528620698875E-2</v>
      </c>
      <c r="H10" s="56">
        <f t="shared" si="6"/>
        <v>1.6704836319547355E-2</v>
      </c>
      <c r="I10" s="56">
        <f t="shared" si="6"/>
        <v>1.5350032113037893E-2</v>
      </c>
      <c r="J10" s="56"/>
      <c r="K10" s="56">
        <f t="shared" si="6"/>
        <v>1.4793500636438167E-2</v>
      </c>
      <c r="L10" s="56">
        <f t="shared" si="6"/>
        <v>1.4138374078601215E-2</v>
      </c>
      <c r="M10" s="56">
        <f t="shared" si="6"/>
        <v>1.3316389548125054E-2</v>
      </c>
      <c r="N10" s="56">
        <f t="shared" si="6"/>
        <v>1.2354834664791495E-2</v>
      </c>
      <c r="O10" s="56">
        <f t="shared" si="6"/>
        <v>1.1668973508719245E-2</v>
      </c>
    </row>
    <row r="11" spans="1:15" x14ac:dyDescent="0.3">
      <c r="A11" s="41" t="s">
        <v>135</v>
      </c>
      <c r="B11" s="1">
        <f>Historicals!B162</f>
        <v>4233</v>
      </c>
      <c r="C11" s="1">
        <f>Historicals!C162</f>
        <v>4642</v>
      </c>
      <c r="D11" s="1">
        <f>Historicals!D162</f>
        <v>4945</v>
      </c>
      <c r="E11" s="1">
        <f>Historicals!E162</f>
        <v>4379</v>
      </c>
      <c r="F11" s="1">
        <f>Historicals!F162</f>
        <v>4850</v>
      </c>
      <c r="G11" s="1">
        <f>Historicals!G162</f>
        <v>2976</v>
      </c>
      <c r="H11" s="1">
        <f>Historicals!H162</f>
        <v>6923</v>
      </c>
      <c r="I11" s="1">
        <f>Historicals!I162</f>
        <v>6856</v>
      </c>
      <c r="J11" s="61" t="s">
        <v>151</v>
      </c>
      <c r="K11" s="59">
        <f>I11*(1+AVERAGE(C12:I12))</f>
        <v>7918.8782048845269</v>
      </c>
      <c r="L11" s="59">
        <f>K11*(1+AVERAGE(D12:K12))</f>
        <v>9223.6197484348813</v>
      </c>
      <c r="M11" s="59">
        <f>L11*(1+AVERAGE(E12:L12))</f>
        <v>10926.866279946702</v>
      </c>
      <c r="N11" s="59">
        <f>M11*(1+AVERAGE(F12:M12))</f>
        <v>13761.748986888138</v>
      </c>
      <c r="O11" s="59">
        <f>N11*(1+AVERAGE(G12:N12))</f>
        <v>18028.841852027657</v>
      </c>
    </row>
    <row r="12" spans="1:15" x14ac:dyDescent="0.3">
      <c r="A12" s="42" t="s">
        <v>130</v>
      </c>
      <c r="C12" s="56">
        <f>C11/B11-1</f>
        <v>9.6621781242617555E-2</v>
      </c>
      <c r="D12" s="56">
        <f t="shared" ref="D12:I12" si="7">D11/C11-1</f>
        <v>6.5273588970271357E-2</v>
      </c>
      <c r="E12" s="56">
        <f t="shared" si="7"/>
        <v>-0.11445904954499497</v>
      </c>
      <c r="F12" s="56">
        <f t="shared" si="7"/>
        <v>0.10755880337976698</v>
      </c>
      <c r="G12" s="56">
        <f t="shared" si="7"/>
        <v>-0.38639175257731961</v>
      </c>
      <c r="H12" s="56">
        <f t="shared" si="7"/>
        <v>1.32627688172043</v>
      </c>
      <c r="I12" s="56">
        <f t="shared" si="7"/>
        <v>-9.67788530983682E-3</v>
      </c>
      <c r="J12" s="56"/>
      <c r="K12" s="56"/>
      <c r="L12" s="56"/>
      <c r="M12" s="56"/>
      <c r="N12" s="56"/>
      <c r="O12" s="56"/>
    </row>
    <row r="13" spans="1:15" x14ac:dyDescent="0.3">
      <c r="A13" s="42" t="s">
        <v>132</v>
      </c>
      <c r="B13" s="56">
        <f>B11/B3</f>
        <v>0.13832881278389594</v>
      </c>
      <c r="C13" s="56">
        <f t="shared" ref="C13:O13" si="8">C11/C3</f>
        <v>0.14337781072399308</v>
      </c>
      <c r="D13" s="56">
        <f t="shared" si="8"/>
        <v>0.14395924308588065</v>
      </c>
      <c r="E13" s="56">
        <f t="shared" si="8"/>
        <v>0.12031211363573921</v>
      </c>
      <c r="F13" s="56">
        <f t="shared" si="8"/>
        <v>0.12398701331901731</v>
      </c>
      <c r="G13" s="56">
        <f t="shared" si="8"/>
        <v>7.9565810229126011E-2</v>
      </c>
      <c r="H13" s="56">
        <f t="shared" si="8"/>
        <v>0.1554402981723472</v>
      </c>
      <c r="I13" s="56">
        <f t="shared" si="8"/>
        <v>0.14677799186469706</v>
      </c>
      <c r="J13" s="56"/>
      <c r="K13" s="56">
        <f t="shared" si="8"/>
        <v>0.15931376163548036</v>
      </c>
      <c r="L13" s="56">
        <f t="shared" si="8"/>
        <v>0.17421000901507228</v>
      </c>
      <c r="M13" s="56">
        <f t="shared" si="8"/>
        <v>0.1936008958242785</v>
      </c>
      <c r="N13" s="56">
        <f t="shared" si="8"/>
        <v>0.22838762552403094</v>
      </c>
      <c r="O13" s="56">
        <f t="shared" si="8"/>
        <v>0.28087988278873804</v>
      </c>
    </row>
    <row r="14" spans="1:15" x14ac:dyDescent="0.3">
      <c r="A14" s="41" t="s">
        <v>136</v>
      </c>
      <c r="B14" s="1">
        <f>Historicals!B192</f>
        <v>963</v>
      </c>
      <c r="C14" s="1">
        <f>Historicals!C192</f>
        <v>1143</v>
      </c>
      <c r="D14" s="1">
        <f>Historicals!D192</f>
        <v>1105</v>
      </c>
      <c r="E14" s="1">
        <f>Historicals!E192</f>
        <v>1028</v>
      </c>
      <c r="F14" s="1">
        <f>Historicals!F192</f>
        <v>1119</v>
      </c>
      <c r="G14" s="1">
        <f>Historicals!G192</f>
        <v>1086</v>
      </c>
      <c r="H14" s="1">
        <f>Historicals!H192</f>
        <v>695</v>
      </c>
      <c r="I14" s="1">
        <f>Historicals!I192</f>
        <v>758</v>
      </c>
      <c r="J14" s="61" t="s">
        <v>151</v>
      </c>
      <c r="K14" s="59">
        <f>I14*(1+AVERAGE(C15:I15))</f>
        <v>744.31574147439562</v>
      </c>
      <c r="L14" s="59">
        <f>K14*(1+AVERAGE(D15:K15))</f>
        <v>705.45158427069475</v>
      </c>
      <c r="M14" s="59">
        <f>L14*(1+AVERAGE(E15:L15))</f>
        <v>665.9403945674843</v>
      </c>
      <c r="N14" s="59">
        <f>M14*(1+AVERAGE(F15:M15))</f>
        <v>630.91882791653768</v>
      </c>
      <c r="O14" s="59">
        <f>N14*(1+AVERAGE(G15:N15))</f>
        <v>568.06249508984888</v>
      </c>
    </row>
    <row r="15" spans="1:15" x14ac:dyDescent="0.3">
      <c r="A15" s="42" t="s">
        <v>130</v>
      </c>
      <c r="C15" s="56">
        <f>C14/B14-1</f>
        <v>0.18691588785046731</v>
      </c>
      <c r="D15" s="56">
        <f t="shared" ref="D15:I15" si="9">D14/C14-1</f>
        <v>-3.3245844269466307E-2</v>
      </c>
      <c r="E15" s="56">
        <f t="shared" si="9"/>
        <v>-6.9683257918552011E-2</v>
      </c>
      <c r="F15" s="56">
        <f t="shared" si="9"/>
        <v>8.8521400778210024E-2</v>
      </c>
      <c r="G15" s="56">
        <f t="shared" si="9"/>
        <v>-2.9490616621983934E-2</v>
      </c>
      <c r="H15" s="56">
        <f t="shared" si="9"/>
        <v>-0.36003683241252304</v>
      </c>
      <c r="I15" s="56">
        <f t="shared" si="9"/>
        <v>9.0647482014388547E-2</v>
      </c>
      <c r="J15" s="56"/>
      <c r="K15" s="56"/>
      <c r="L15" s="56"/>
      <c r="M15" s="56"/>
      <c r="N15" s="56"/>
      <c r="O15" s="56"/>
    </row>
    <row r="16" spans="1:15" x14ac:dyDescent="0.3">
      <c r="A16" s="42" t="s">
        <v>134</v>
      </c>
      <c r="B16" s="56">
        <f>B14/B3</f>
        <v>3.146955981830659E-2</v>
      </c>
      <c r="C16" s="56">
        <f t="shared" ref="C16:O16" si="10">C14/C3</f>
        <v>3.5303928836174947E-2</v>
      </c>
      <c r="D16" s="56">
        <f t="shared" si="10"/>
        <v>3.2168850072780204E-2</v>
      </c>
      <c r="E16" s="56">
        <f t="shared" si="10"/>
        <v>2.8244086051048164E-2</v>
      </c>
      <c r="F16" s="56">
        <f t="shared" si="10"/>
        <v>2.8606488227624818E-2</v>
      </c>
      <c r="G16" s="56">
        <f t="shared" si="10"/>
        <v>2.9035104136031869E-2</v>
      </c>
      <c r="H16" s="56">
        <f t="shared" si="10"/>
        <v>1.5604652207104046E-2</v>
      </c>
      <c r="I16" s="56">
        <f t="shared" si="10"/>
        <v>1.6227788482123744E-2</v>
      </c>
      <c r="J16" s="56"/>
      <c r="K16" s="56">
        <f t="shared" si="10"/>
        <v>1.4974310445341268E-2</v>
      </c>
      <c r="L16" s="56">
        <f t="shared" si="10"/>
        <v>1.3324131979351013E-2</v>
      </c>
      <c r="M16" s="56">
        <f t="shared" si="10"/>
        <v>1.1799051406938909E-2</v>
      </c>
      <c r="N16" s="56">
        <f t="shared" si="10"/>
        <v>1.0470620641573397E-2</v>
      </c>
      <c r="O16" s="56">
        <f t="shared" si="10"/>
        <v>8.8501151847183036E-3</v>
      </c>
    </row>
    <row r="17" spans="1:15" x14ac:dyDescent="0.3">
      <c r="A17" s="43" t="str">
        <f>+Historicals!A107</f>
        <v>North America</v>
      </c>
      <c r="B17" s="43"/>
      <c r="C17" s="43"/>
      <c r="D17" s="43"/>
      <c r="E17" s="43"/>
      <c r="F17" s="43"/>
      <c r="G17" s="43"/>
      <c r="H17" s="43"/>
      <c r="I17" s="43"/>
      <c r="J17" s="61" t="s">
        <v>150</v>
      </c>
      <c r="K17" s="39"/>
      <c r="L17" s="39"/>
      <c r="M17" s="39"/>
      <c r="N17" s="39"/>
      <c r="O17" s="39"/>
    </row>
    <row r="18" spans="1:15"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61" t="s">
        <v>149</v>
      </c>
      <c r="K18" s="59">
        <f>I18*(1+AVERAGE(C19:I19))</f>
        <v>19184.479240764224</v>
      </c>
      <c r="L18" s="59">
        <f>K18*(1+AVERAGE(D19:K19))</f>
        <v>19960.193316160497</v>
      </c>
      <c r="M18" s="59">
        <f>L18*(1+AVERAGE(E19:L19))</f>
        <v>20806.472601630958</v>
      </c>
      <c r="N18" s="59">
        <f>M18*(1+AVERAGE(F19:M19))</f>
        <v>22032.581293735828</v>
      </c>
      <c r="O18" s="59">
        <f>N18*(1+AVERAGE(G19:N19))</f>
        <v>23246.102548398347</v>
      </c>
    </row>
    <row r="19" spans="1:15" x14ac:dyDescent="0.3">
      <c r="A19" s="44" t="s">
        <v>130</v>
      </c>
      <c r="B19" s="47" t="str">
        <f t="shared" ref="B19:H19" si="11">+IFERROR(B18/A18-1,"nm")</f>
        <v>nm</v>
      </c>
      <c r="C19" s="47">
        <f>+IFERROR(C18/B18-1,"nm")</f>
        <v>7.4526928675400228E-2</v>
      </c>
      <c r="D19" s="47">
        <f t="shared" si="11"/>
        <v>3.0615009482525046E-2</v>
      </c>
      <c r="E19" s="47">
        <f t="shared" si="11"/>
        <v>-2.372502628811779E-2</v>
      </c>
      <c r="F19" s="47">
        <f t="shared" si="11"/>
        <v>7.0481319421070276E-2</v>
      </c>
      <c r="G19" s="47">
        <f t="shared" si="11"/>
        <v>-8.9171173437303519E-2</v>
      </c>
      <c r="H19" s="47">
        <f t="shared" si="11"/>
        <v>0.18606738470035911</v>
      </c>
      <c r="I19" s="47">
        <f>+IFERROR(I18/H18-1,"nm")</f>
        <v>6.8339251411607238E-2</v>
      </c>
      <c r="J19" s="47"/>
      <c r="K19" s="47"/>
      <c r="L19" s="47"/>
      <c r="M19" s="47"/>
      <c r="N19" s="47"/>
      <c r="O19" s="47"/>
    </row>
    <row r="20" spans="1:15"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c r="K20" s="60">
        <f>I20*(1+AVERAGE(C21:I21))</f>
        <v>12929.946762668933</v>
      </c>
      <c r="L20" s="60">
        <f>K20*(1+AVERAGE(D21:K21))</f>
        <v>13594.98949676031</v>
      </c>
      <c r="M20" s="60">
        <f>L20*(1+AVERAGE(E21:L21))</f>
        <v>14321.515214695879</v>
      </c>
      <c r="N20" s="60">
        <f>M20*(1+AVERAGE(F21:M21))</f>
        <v>15412.043939205983</v>
      </c>
      <c r="O20" s="60">
        <f>N20*(1+AVERAGE(G21:N21))</f>
        <v>16578.356888040867</v>
      </c>
    </row>
    <row r="21" spans="1:15" x14ac:dyDescent="0.3">
      <c r="A21" s="44" t="s">
        <v>130</v>
      </c>
      <c r="B21" s="47" t="str">
        <f t="shared" ref="B21" si="12">+IFERROR(B20/A20-1,"nm")</f>
        <v>nm</v>
      </c>
      <c r="C21" s="47">
        <f t="shared" ref="C21" si="13">+IFERROR(C20/B20-1,"nm")</f>
        <v>9.3228309428638578E-2</v>
      </c>
      <c r="D21" s="47">
        <f t="shared" ref="D21" si="14">+IFERROR(D20/C20-1,"nm")</f>
        <v>4.1402301322722934E-2</v>
      </c>
      <c r="E21" s="47">
        <f t="shared" ref="E21" si="15">+IFERROR(E20/D20-1,"nm")</f>
        <v>-3.7381247418422192E-2</v>
      </c>
      <c r="F21" s="47">
        <f t="shared" ref="F21" si="16">+IFERROR(F20/E20-1,"nm")</f>
        <v>7.755846384895948E-2</v>
      </c>
      <c r="G21" s="47">
        <f t="shared" ref="G21" si="17">+IFERROR(G20/F20-1,"nm")</f>
        <v>-7.1279243404678949E-2</v>
      </c>
      <c r="H21" s="47">
        <f t="shared" ref="H21" si="18">+IFERROR(H20/G20-1,"nm")</f>
        <v>0.24815092721620746</v>
      </c>
      <c r="I21" s="47">
        <f>+IFERROR(I20/H20-1,"nm")</f>
        <v>5.0154586052902683E-2</v>
      </c>
      <c r="J21" s="47"/>
      <c r="K21" s="47"/>
      <c r="L21" s="47"/>
      <c r="M21" s="47"/>
      <c r="N21" s="47"/>
      <c r="O21" s="47"/>
    </row>
    <row r="22" spans="1:15" x14ac:dyDescent="0.3">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c r="O22" s="47"/>
    </row>
    <row r="23" spans="1:15" x14ac:dyDescent="0.3">
      <c r="A23" s="44" t="s">
        <v>139</v>
      </c>
      <c r="B23" s="47" t="str">
        <f t="shared" ref="B23:H23" si="19">+IFERROR(B21-B22,"nm")</f>
        <v>nm</v>
      </c>
      <c r="C23" s="47">
        <f t="shared" si="19"/>
        <v>0</v>
      </c>
      <c r="D23" s="47">
        <f t="shared" si="19"/>
        <v>0</v>
      </c>
      <c r="E23" s="47">
        <f t="shared" si="19"/>
        <v>0</v>
      </c>
      <c r="F23" s="47">
        <f t="shared" si="19"/>
        <v>0</v>
      </c>
      <c r="G23" s="47">
        <f t="shared" si="19"/>
        <v>0</v>
      </c>
      <c r="H23" s="47">
        <f t="shared" si="19"/>
        <v>0</v>
      </c>
      <c r="I23" s="47">
        <f>+IFERROR(I21-I22,"nm")</f>
        <v>1.5458605290268046E-4</v>
      </c>
      <c r="J23" s="47"/>
    </row>
    <row r="24" spans="1:15"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60">
        <f>I24*(1+AVERAGE(C25:I25))</f>
        <v>5679.9965709161579</v>
      </c>
      <c r="L24" s="60">
        <f>K24*(1+AVERAGE(D25:K25))</f>
        <v>5834.7068222193056</v>
      </c>
      <c r="M24" s="60">
        <f>L24*(1+AVERAGE(E25:L25))</f>
        <v>5990.9928232002812</v>
      </c>
      <c r="N24" s="60">
        <f>M24*(1+AVERAGE(F25:M25))</f>
        <v>6175.6430745724147</v>
      </c>
      <c r="O24" s="60">
        <f>N24*(1+AVERAGE(G25:N25))</f>
        <v>6295.1966416165988</v>
      </c>
    </row>
    <row r="25" spans="1:15" x14ac:dyDescent="0.3">
      <c r="A25" s="44" t="s">
        <v>130</v>
      </c>
      <c r="B25" s="47" t="str">
        <f t="shared" ref="B25" si="20">+IFERROR(B24/A24-1,"nm")</f>
        <v>nm</v>
      </c>
      <c r="C25" s="47">
        <f t="shared" ref="C25" si="21">+IFERROR(C24/B24-1,"nm")</f>
        <v>7.6190476190476142E-2</v>
      </c>
      <c r="D25" s="47">
        <f t="shared" ref="D25" si="22">+IFERROR(D24/C24-1,"nm")</f>
        <v>2.9498525073746285E-2</v>
      </c>
      <c r="E25" s="47">
        <f t="shared" ref="E25" si="23">+IFERROR(E24/D24-1,"nm")</f>
        <v>1.0642652476463343E-2</v>
      </c>
      <c r="F25" s="47">
        <f t="shared" ref="F25" si="24">+IFERROR(F24/E24-1,"nm")</f>
        <v>6.5208586472256025E-2</v>
      </c>
      <c r="G25" s="47">
        <f t="shared" ref="G25" si="25">+IFERROR(G24/F24-1,"nm")</f>
        <v>-0.11806083650190113</v>
      </c>
      <c r="H25" s="47">
        <f t="shared" ref="H25" si="26">+IFERROR(H24/G24-1,"nm")</f>
        <v>8.3854278939426541E-2</v>
      </c>
      <c r="I25" s="47">
        <f>+IFERROR(I24/H24-1,"nm")</f>
        <v>9.2283214001591007E-2</v>
      </c>
      <c r="J25" s="47"/>
      <c r="K25" s="47"/>
      <c r="L25" s="47"/>
      <c r="M25" s="47"/>
      <c r="N25" s="47"/>
      <c r="O25" s="47"/>
    </row>
    <row r="26" spans="1:15" x14ac:dyDescent="0.3">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c r="J26" s="47"/>
    </row>
    <row r="27" spans="1:15" x14ac:dyDescent="0.3">
      <c r="A27" s="44" t="s">
        <v>139</v>
      </c>
      <c r="B27" s="47" t="str">
        <f t="shared" ref="B27" si="27">+IFERROR(B25-B26,"nm")</f>
        <v>nm</v>
      </c>
      <c r="C27" s="47">
        <f t="shared" ref="C27" si="28">+IFERROR(C25-C26,"nm")</f>
        <v>7.6190476190476142E-2</v>
      </c>
      <c r="D27" s="47">
        <f t="shared" ref="D27" si="29">+IFERROR(D25-D26,"nm")</f>
        <v>-4.7380141403374765E-5</v>
      </c>
      <c r="E27" s="47">
        <f t="shared" ref="E27" si="30">+IFERROR(E25-E26,"nm")</f>
        <v>-0.12090588373308986</v>
      </c>
      <c r="F27" s="47">
        <f t="shared" ref="F27" si="31">+IFERROR(F25-F26,"nm")</f>
        <v>-5.9403496979566484E-3</v>
      </c>
      <c r="G27" s="47">
        <f t="shared" ref="G27" si="32">+IFERROR(G25-G26,"nm")</f>
        <v>-5.4339241078414702E-2</v>
      </c>
      <c r="H27" s="47">
        <f t="shared" ref="H27" si="33">+IFERROR(H25-H26,"nm")</f>
        <v>-9.9105666749643495E-2</v>
      </c>
      <c r="I27" s="47">
        <f>+IFERROR(I25-I26,"nm")</f>
        <v>2.2832140015910107E-3</v>
      </c>
      <c r="J27" s="47"/>
    </row>
    <row r="28" spans="1:15"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60">
        <f>I28*(1+AVERAGE(C29:I29))</f>
        <v>614.08752863209497</v>
      </c>
      <c r="L28" s="60">
        <f>K28*(1+AVERAGE(D29:K29))</f>
        <v>605.72412024165851</v>
      </c>
      <c r="M28" s="60">
        <f>L28*(1+AVERAGE(E29:L29))</f>
        <v>608.12453633204302</v>
      </c>
      <c r="N28" s="60">
        <f>M28*(1+AVERAGE(F29:M29))</f>
        <v>623.13940512034503</v>
      </c>
      <c r="O28" s="60">
        <f>N28*(1+AVERAGE(G29:N29))</f>
        <v>642.95533325981796</v>
      </c>
    </row>
    <row r="29" spans="1:15" x14ac:dyDescent="0.3">
      <c r="A29" s="44" t="s">
        <v>130</v>
      </c>
      <c r="B29" s="47" t="str">
        <f t="shared" ref="B29" si="34">+IFERROR(B28/A28-1,"nm")</f>
        <v>nm</v>
      </c>
      <c r="C29" s="47">
        <f t="shared" ref="C29" si="35">+IFERROR(C28/B28-1,"nm")</f>
        <v>-0.12742718446601942</v>
      </c>
      <c r="D29" s="47">
        <f t="shared" ref="D29" si="36">+IFERROR(D28/C28-1,"nm")</f>
        <v>-0.10152990264255912</v>
      </c>
      <c r="E29" s="47">
        <f t="shared" ref="E29" si="37">+IFERROR(E28/D28-1,"nm")</f>
        <v>-7.8947368421052655E-2</v>
      </c>
      <c r="F29" s="47">
        <f t="shared" ref="F29" si="38">+IFERROR(F28/E28-1,"nm")</f>
        <v>3.3613445378151141E-3</v>
      </c>
      <c r="G29" s="47">
        <f t="shared" ref="G29" si="39">+IFERROR(G28/F28-1,"nm")</f>
        <v>-0.13567839195979903</v>
      </c>
      <c r="H29" s="47">
        <f t="shared" ref="H29" si="40">+IFERROR(H28/G28-1,"nm")</f>
        <v>-1.744186046511631E-2</v>
      </c>
      <c r="I29" s="47">
        <f>+IFERROR(I28/H28-1,"nm")</f>
        <v>0.24852071005917153</v>
      </c>
      <c r="J29" s="47"/>
    </row>
    <row r="30" spans="1:15" x14ac:dyDescent="0.3">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c r="J30" s="47"/>
    </row>
    <row r="31" spans="1:15" x14ac:dyDescent="0.3">
      <c r="A31" s="44" t="s">
        <v>139</v>
      </c>
      <c r="B31" s="47" t="str">
        <f t="shared" ref="B31" si="41">+IFERROR(B29-B30,"nm")</f>
        <v>nm</v>
      </c>
      <c r="C31" s="47">
        <f t="shared" ref="C31" si="42">+IFERROR(C29-C30,"nm")</f>
        <v>0</v>
      </c>
      <c r="D31" s="47">
        <f t="shared" ref="D31" si="43">+IFERROR(D29-D30,"nm")</f>
        <v>0</v>
      </c>
      <c r="E31" s="47">
        <f t="shared" ref="E31" si="44">+IFERROR(E29-E30,"nm")</f>
        <v>0</v>
      </c>
      <c r="F31" s="47">
        <f t="shared" ref="F31" si="45">+IFERROR(F29-F30,"nm")</f>
        <v>0</v>
      </c>
      <c r="G31" s="47">
        <f t="shared" ref="G31" si="46">+IFERROR(G29-G30,"nm")</f>
        <v>0</v>
      </c>
      <c r="H31" s="47">
        <f t="shared" ref="H31" si="47">+IFERROR(H29-H30,"nm")</f>
        <v>0</v>
      </c>
      <c r="I31" s="47">
        <f>+IFERROR(I29-I30,"nm")</f>
        <v>-1.4792899408284654E-3</v>
      </c>
      <c r="J31" s="47"/>
    </row>
    <row r="32" spans="1:15" x14ac:dyDescent="0.3">
      <c r="A32" s="9" t="s">
        <v>131</v>
      </c>
      <c r="B32" s="48">
        <f t="shared" ref="B32:H32" si="48">+B38+B35</f>
        <v>3766</v>
      </c>
      <c r="C32" s="48">
        <f t="shared" si="48"/>
        <v>3896</v>
      </c>
      <c r="D32" s="48">
        <f t="shared" si="48"/>
        <v>4015</v>
      </c>
      <c r="E32" s="48">
        <f t="shared" si="48"/>
        <v>3760</v>
      </c>
      <c r="F32" s="48">
        <f t="shared" si="48"/>
        <v>4074</v>
      </c>
      <c r="G32" s="48">
        <f t="shared" si="48"/>
        <v>3047</v>
      </c>
      <c r="H32" s="48">
        <f t="shared" si="48"/>
        <v>5219</v>
      </c>
      <c r="I32" s="48">
        <f>+I38+I35</f>
        <v>5238</v>
      </c>
      <c r="J32" s="48"/>
      <c r="K32" s="59">
        <f>I32*(1+AVERAGE(C33:I33))</f>
        <v>5649.1446699044627</v>
      </c>
      <c r="L32" s="59">
        <f>K32*(1+AVERAGE(D33:K33))</f>
        <v>6133.9631084217417</v>
      </c>
      <c r="M32" s="59">
        <f>L32*(1+AVERAGE(E33:L33))</f>
        <v>6728.203352202725</v>
      </c>
      <c r="N32" s="59">
        <f>M32*(1+AVERAGE(F33:M33))</f>
        <v>7649.7940862916139</v>
      </c>
      <c r="O32" s="59">
        <f>N32*(1+AVERAGE(G33:N33))</f>
        <v>8833.9476252490877</v>
      </c>
    </row>
    <row r="33" spans="1:15" x14ac:dyDescent="0.3">
      <c r="A33" s="46" t="s">
        <v>130</v>
      </c>
      <c r="B33" s="47" t="str">
        <f t="shared" ref="B33" si="49">+IFERROR(B32/A32-1,"nm")</f>
        <v>nm</v>
      </c>
      <c r="C33" s="47">
        <f t="shared" ref="C33" si="50">+IFERROR(C32/B32-1,"nm")</f>
        <v>3.4519383961763239E-2</v>
      </c>
      <c r="D33" s="47">
        <f t="shared" ref="D33" si="51">+IFERROR(D32/C32-1,"nm")</f>
        <v>3.0544147843942548E-2</v>
      </c>
      <c r="E33" s="47">
        <f t="shared" ref="E33" si="52">+IFERROR(E32/D32-1,"nm")</f>
        <v>-6.3511830635118338E-2</v>
      </c>
      <c r="F33" s="47">
        <f t="shared" ref="F33" si="53">+IFERROR(F32/E32-1,"nm")</f>
        <v>8.3510638297872308E-2</v>
      </c>
      <c r="G33" s="47">
        <f t="shared" ref="G33" si="54">+IFERROR(G32/F32-1,"nm")</f>
        <v>-0.25208640157093765</v>
      </c>
      <c r="H33" s="47">
        <f t="shared" ref="H33" si="55">+IFERROR(H32/G32-1,"nm")</f>
        <v>0.71283229405973092</v>
      </c>
      <c r="I33" s="47">
        <f>+IFERROR(I32/H32-1,"nm")</f>
        <v>3.6405441655489312E-3</v>
      </c>
      <c r="J33" s="47"/>
    </row>
    <row r="34" spans="1:15" x14ac:dyDescent="0.3">
      <c r="A34" s="46" t="s">
        <v>132</v>
      </c>
      <c r="B34" s="47">
        <f t="shared" ref="B34:H34" si="56">+IFERROR(B32/B$18,"nm")</f>
        <v>0.27409024745269289</v>
      </c>
      <c r="C34" s="47">
        <f t="shared" si="56"/>
        <v>0.26388512598211866</v>
      </c>
      <c r="D34" s="47">
        <f t="shared" si="56"/>
        <v>0.26386698212407994</v>
      </c>
      <c r="E34" s="47">
        <f t="shared" si="56"/>
        <v>0.25311342982160889</v>
      </c>
      <c r="F34" s="47">
        <f t="shared" si="56"/>
        <v>0.25619418941013711</v>
      </c>
      <c r="G34" s="47">
        <f t="shared" si="56"/>
        <v>0.2103700635183651</v>
      </c>
      <c r="H34" s="47">
        <f t="shared" si="56"/>
        <v>0.30380115256999823</v>
      </c>
      <c r="I34" s="47">
        <f>+IFERROR(I32/I$18,"nm")</f>
        <v>0.28540293140086087</v>
      </c>
      <c r="J34" s="47"/>
      <c r="K34" s="47">
        <f t="shared" ref="K34:O34" si="57">+IFERROR(K32/K$18,"nm")</f>
        <v>0.29446432186185451</v>
      </c>
      <c r="L34" s="47">
        <f t="shared" si="57"/>
        <v>0.30730980463277691</v>
      </c>
      <c r="M34" s="47">
        <f t="shared" si="57"/>
        <v>0.32337068762320248</v>
      </c>
      <c r="N34" s="47">
        <f t="shared" si="57"/>
        <v>0.34720371545691553</v>
      </c>
      <c r="O34" s="47">
        <f t="shared" si="57"/>
        <v>0.38001843994522622</v>
      </c>
    </row>
    <row r="35" spans="1:15" x14ac:dyDescent="0.3">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9"/>
      <c r="K35" s="59">
        <f>I35*(1+AVERAGE(C36:I36))</f>
        <v>124.91096419937966</v>
      </c>
      <c r="L35" s="59">
        <f>K35*(1+AVERAGE(D36:K36))</f>
        <v>123.9169195117755</v>
      </c>
      <c r="M35" s="59">
        <f>L35*(1+AVERAGE(E36:L36))</f>
        <v>121.42917002024785</v>
      </c>
      <c r="N35" s="59">
        <f>M35*(1+AVERAGE(F36:M36))</f>
        <v>114.04515699193659</v>
      </c>
      <c r="O35" s="59">
        <f>N35*(1+AVERAGE(G36:N36))</f>
        <v>107.41202922525335</v>
      </c>
    </row>
    <row r="36" spans="1:15" x14ac:dyDescent="0.3">
      <c r="A36" s="46" t="s">
        <v>130</v>
      </c>
      <c r="B36" s="47" t="str">
        <f>+IFERROR(B35/A35-1,"nm")</f>
        <v>nm</v>
      </c>
      <c r="C36" s="47">
        <f>+IFERROR(C35/B35-1,"nm")</f>
        <v>9.9173553719008156E-2</v>
      </c>
      <c r="D36" s="47">
        <f t="shared" ref="D36" si="58">+IFERROR(D35/C35-1,"nm")</f>
        <v>5.2631578947368363E-2</v>
      </c>
      <c r="E36" s="47">
        <f t="shared" ref="E36" si="59">+IFERROR(E35/D35-1,"nm")</f>
        <v>0.14285714285714279</v>
      </c>
      <c r="F36" s="47">
        <f t="shared" ref="F36" si="60">+IFERROR(F35/E35-1,"nm")</f>
        <v>-6.8749999999999978E-2</v>
      </c>
      <c r="G36" s="47">
        <f t="shared" ref="G36" si="61">+IFERROR(G35/F35-1,"nm")</f>
        <v>-6.7114093959731447E-3</v>
      </c>
      <c r="H36" s="47">
        <f t="shared" ref="H36" si="62">+IFERROR(H35/G35-1,"nm")</f>
        <v>-0.1216216216216216</v>
      </c>
      <c r="I36" s="47">
        <f>+IFERROR(I35/H35-1,"nm")</f>
        <v>-4.6153846153846101E-2</v>
      </c>
      <c r="J36" s="47"/>
    </row>
    <row r="37" spans="1:15" x14ac:dyDescent="0.3">
      <c r="A37" s="46" t="s">
        <v>134</v>
      </c>
      <c r="B37" s="47">
        <f t="shared" ref="B37:H37" si="63">+IFERROR(B35/B$18,"nm")</f>
        <v>8.8064046579330417E-3</v>
      </c>
      <c r="C37" s="47">
        <f t="shared" si="63"/>
        <v>9.0083988079111346E-3</v>
      </c>
      <c r="D37" s="47">
        <f t="shared" si="63"/>
        <v>9.2008412197686646E-3</v>
      </c>
      <c r="E37" s="47">
        <f t="shared" si="63"/>
        <v>1.0770784247728038E-2</v>
      </c>
      <c r="F37" s="47">
        <f t="shared" si="63"/>
        <v>9.3698905798012821E-3</v>
      </c>
      <c r="G37" s="47">
        <f t="shared" si="63"/>
        <v>1.0218171775752554E-2</v>
      </c>
      <c r="H37" s="47">
        <f t="shared" si="63"/>
        <v>7.5673787764130628E-3</v>
      </c>
      <c r="I37" s="47">
        <f>+IFERROR(I35/I$18,"nm")</f>
        <v>6.7563886013185855E-3</v>
      </c>
      <c r="J37" s="47"/>
      <c r="K37" s="47">
        <f t="shared" ref="K37:O37" si="64">+IFERROR(K35/K$18,"nm")</f>
        <v>6.5110427357320212E-3</v>
      </c>
      <c r="L37" s="47">
        <f t="shared" si="64"/>
        <v>6.2082023730425425E-3</v>
      </c>
      <c r="M37" s="47">
        <f t="shared" si="64"/>
        <v>5.8361247648834706E-3</v>
      </c>
      <c r="N37" s="47">
        <f t="shared" si="64"/>
        <v>5.176204978958196E-3</v>
      </c>
      <c r="O37" s="47">
        <f t="shared" si="64"/>
        <v>4.6206467945162713E-3</v>
      </c>
    </row>
    <row r="38" spans="1:15" x14ac:dyDescent="0.3">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9"/>
      <c r="K38" s="59">
        <f>I38*(1+AVERAGE(C39:I39))</f>
        <v>5538.0169554541217</v>
      </c>
      <c r="L38" s="59">
        <f>K38*(1+AVERAGE(D39:K39))</f>
        <v>6043.8388531371484</v>
      </c>
      <c r="M38" s="59">
        <f>L38*(1+AVERAGE(E39:L39))</f>
        <v>6670.2878589412285</v>
      </c>
      <c r="N38" s="59">
        <f>M38*(1+AVERAGE(F39:M39))</f>
        <v>7652.8578942612903</v>
      </c>
      <c r="O38" s="59">
        <f>N38*(1+AVERAGE(G39:N39))</f>
        <v>8925.6408899704384</v>
      </c>
    </row>
    <row r="39" spans="1:15" x14ac:dyDescent="0.3">
      <c r="A39" s="46" t="s">
        <v>130</v>
      </c>
      <c r="B39" s="47" t="str">
        <f t="shared" ref="B39" si="65">+IFERROR(B38/A38-1,"nm")</f>
        <v>nm</v>
      </c>
      <c r="C39" s="47">
        <f t="shared" ref="C39" si="66">+IFERROR(C38/B38-1,"nm")</f>
        <v>3.2373113854595292E-2</v>
      </c>
      <c r="D39" s="47">
        <f t="shared" ref="D39" si="67">+IFERROR(D38/C38-1,"nm")</f>
        <v>2.9763486579856391E-2</v>
      </c>
      <c r="E39" s="47">
        <f t="shared" ref="E39" si="68">+IFERROR(E38/D38-1,"nm")</f>
        <v>-7.096774193548383E-2</v>
      </c>
      <c r="F39" s="47">
        <f t="shared" ref="F39" si="69">+IFERROR(F38/E38-1,"nm")</f>
        <v>9.0277777777777679E-2</v>
      </c>
      <c r="G39" s="47">
        <f t="shared" ref="G39" si="70">+IFERROR(G38/F38-1,"nm")</f>
        <v>-0.26140127388535028</v>
      </c>
      <c r="H39" s="47">
        <f t="shared" ref="H39" si="71">+IFERROR(H38/G38-1,"nm")</f>
        <v>0.75543290789927564</v>
      </c>
      <c r="I39" s="47">
        <f>+IFERROR(I38/H38-1,"nm")</f>
        <v>4.9125564943997002E-3</v>
      </c>
      <c r="J39" s="47"/>
    </row>
    <row r="40" spans="1:15" x14ac:dyDescent="0.3">
      <c r="A40" s="46" t="s">
        <v>132</v>
      </c>
      <c r="B40" s="47">
        <f t="shared" ref="B40:H40" si="72">+IFERROR(B38/B$18,"nm")</f>
        <v>0.26528384279475981</v>
      </c>
      <c r="C40" s="47">
        <f t="shared" si="72"/>
        <v>0.25487672717420751</v>
      </c>
      <c r="D40" s="47">
        <f t="shared" si="72"/>
        <v>0.25466614090431128</v>
      </c>
      <c r="E40" s="47">
        <f t="shared" si="72"/>
        <v>0.24234264557388085</v>
      </c>
      <c r="F40" s="47">
        <f t="shared" si="72"/>
        <v>0.2468242988303358</v>
      </c>
      <c r="G40" s="47">
        <f t="shared" si="72"/>
        <v>0.20015189174261253</v>
      </c>
      <c r="H40" s="47">
        <f t="shared" si="72"/>
        <v>0.29623377379358518</v>
      </c>
      <c r="I40" s="47">
        <f>+IFERROR(I38/I$18,"nm")</f>
        <v>0.27864654279954232</v>
      </c>
      <c r="J40" s="47"/>
      <c r="K40" s="47">
        <f t="shared" ref="K40:O40" si="73">+IFERROR(K38/K$18,"nm")</f>
        <v>0.28867173749948044</v>
      </c>
      <c r="L40" s="47">
        <f t="shared" si="73"/>
        <v>0.30279460511255857</v>
      </c>
      <c r="M40" s="47">
        <f t="shared" si="73"/>
        <v>0.32058715509607161</v>
      </c>
      <c r="N40" s="47">
        <f t="shared" si="73"/>
        <v>0.3473427735150173</v>
      </c>
      <c r="O40" s="47">
        <f t="shared" si="73"/>
        <v>0.3839628974959251</v>
      </c>
    </row>
    <row r="41" spans="1:15" x14ac:dyDescent="0.3">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9"/>
      <c r="K41" s="59">
        <f>I41*(1+AVERAGE(C42:I42))</f>
        <v>143.53234207099902</v>
      </c>
      <c r="L41" s="59">
        <f>K41*(1+AVERAGE(D42:K42))</f>
        <v>136.79173065304423</v>
      </c>
      <c r="M41" s="59">
        <f>L41*(1+AVERAGE(E42:L42))</f>
        <v>131.23083195596021</v>
      </c>
      <c r="N41" s="59">
        <f>M41*(1+AVERAGE(F42:M42))</f>
        <v>128.53452145137373</v>
      </c>
      <c r="O41" s="59">
        <f>N41*(1+AVERAGE(G42:N42))</f>
        <v>142.28240032053171</v>
      </c>
    </row>
    <row r="42" spans="1:15" x14ac:dyDescent="0.3">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c r="J42" s="47"/>
    </row>
    <row r="43" spans="1:15" x14ac:dyDescent="0.3">
      <c r="A43" s="46" t="s">
        <v>134</v>
      </c>
      <c r="B43" s="47">
        <f t="shared" ref="B43:H43" si="81">+IFERROR(B41/B$18,"nm")</f>
        <v>1.5138282387190683E-2</v>
      </c>
      <c r="C43" s="47">
        <f t="shared" si="81"/>
        <v>1.6391221891086428E-2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c r="J43" s="47"/>
      <c r="K43" s="47">
        <f t="shared" ref="K43:O43" si="82">+IFERROR(K41/K$18,"nm")</f>
        <v>7.481690812123464E-3</v>
      </c>
      <c r="L43" s="47">
        <f t="shared" si="82"/>
        <v>6.8532267441664841E-3</v>
      </c>
      <c r="M43" s="47">
        <f t="shared" si="82"/>
        <v>6.3072119175872901E-3</v>
      </c>
      <c r="N43" s="47">
        <f t="shared" si="82"/>
        <v>5.8338385202244963E-3</v>
      </c>
      <c r="O43" s="47">
        <f t="shared" si="82"/>
        <v>6.1206991591084992E-3</v>
      </c>
    </row>
    <row r="44" spans="1:15" x14ac:dyDescent="0.3">
      <c r="A44" s="43" t="str">
        <f>+Historicals!A111</f>
        <v>Europe, Middle East &amp; Africa</v>
      </c>
      <c r="B44" s="43"/>
      <c r="C44" s="43"/>
      <c r="D44" s="43"/>
      <c r="E44" s="43"/>
      <c r="F44" s="43"/>
      <c r="G44" s="43"/>
      <c r="H44" s="43"/>
      <c r="I44" s="43"/>
      <c r="J44" s="43"/>
      <c r="K44" s="39"/>
      <c r="L44" s="39"/>
      <c r="M44" s="39"/>
      <c r="N44" s="39"/>
      <c r="O44" s="39"/>
    </row>
    <row r="45" spans="1:15" x14ac:dyDescent="0.3">
      <c r="A45" s="9" t="s">
        <v>137</v>
      </c>
      <c r="B45" s="9">
        <f>+Historicals!B111</f>
        <v>0</v>
      </c>
      <c r="C45" s="9">
        <f>+Historicals!C111</f>
        <v>7568</v>
      </c>
      <c r="D45" s="9">
        <f>+Historicals!D111</f>
        <v>7970</v>
      </c>
      <c r="E45" s="9">
        <f>+Historicals!E111</f>
        <v>9242</v>
      </c>
      <c r="F45" s="9">
        <f>+Historicals!F111</f>
        <v>9812</v>
      </c>
      <c r="G45" s="9">
        <f>+Historicals!G111</f>
        <v>9347</v>
      </c>
      <c r="H45" s="9">
        <f>+Historicals!H111</f>
        <v>11456</v>
      </c>
      <c r="I45" s="9">
        <f>+Historicals!I111</f>
        <v>12479</v>
      </c>
      <c r="J45" s="9"/>
      <c r="K45" s="59">
        <f>I45*(1+AVERAGE(C46:I46))</f>
        <v>13606.130270924579</v>
      </c>
      <c r="L45" s="59">
        <f>K45*(1+AVERAGE(D46:K46))</f>
        <v>14835.065385797752</v>
      </c>
      <c r="M45" s="59">
        <f>L45*(1+AVERAGE(E46:L46))</f>
        <v>16285.384649458794</v>
      </c>
      <c r="N45" s="59">
        <f>M45*(1+AVERAGE(F46:M46))</f>
        <v>17625.737313488462</v>
      </c>
      <c r="O45" s="59">
        <f>N45*(1+AVERAGE(G46:N46))</f>
        <v>19197.607192784515</v>
      </c>
    </row>
    <row r="46" spans="1:15" x14ac:dyDescent="0.3">
      <c r="A46" s="44" t="s">
        <v>130</v>
      </c>
      <c r="B46" s="47" t="str">
        <f t="shared" ref="B46" si="83">+IFERROR(B45/A45-1,"nm")</f>
        <v>nm</v>
      </c>
      <c r="C46" s="47" t="str">
        <f>+IFERROR(C45/B45-1,"nm")</f>
        <v>nm</v>
      </c>
      <c r="D46" s="47">
        <f t="shared" ref="D46" si="84">+IFERROR(D45/C45-1,"nm")</f>
        <v>5.3118393234672379E-2</v>
      </c>
      <c r="E46" s="47">
        <f t="shared" ref="E46" si="85">+IFERROR(E45/D45-1,"nm")</f>
        <v>0.15959849435382689</v>
      </c>
      <c r="F46" s="47">
        <f t="shared" ref="F46" si="86">+IFERROR(F45/E45-1,"nm")</f>
        <v>6.1674962129409261E-2</v>
      </c>
      <c r="G46" s="47">
        <f t="shared" ref="G46" si="87">+IFERROR(G45/F45-1,"nm")</f>
        <v>-4.7390949857317621E-2</v>
      </c>
      <c r="H46" s="47">
        <f t="shared" ref="H46" si="88">+IFERROR(H45/G45-1,"nm")</f>
        <v>0.22563389322777372</v>
      </c>
      <c r="I46" s="47">
        <f>+IFERROR(I45/H45-1,"nm")</f>
        <v>8.9298184357541999E-2</v>
      </c>
      <c r="J46" s="47"/>
    </row>
    <row r="47" spans="1:15" x14ac:dyDescent="0.3">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3"/>
      <c r="K47" s="60">
        <f>I47*(1+AVERAGE(C48:I48))</f>
        <v>7894.635835195375</v>
      </c>
      <c r="L47" s="60">
        <f>K47*(1+AVERAGE(D48:K48))</f>
        <v>8436.0144789321839</v>
      </c>
      <c r="M47" s="60">
        <f>L47*(1+AVERAGE(E48:L48))</f>
        <v>9080.3692916214732</v>
      </c>
      <c r="N47" s="60">
        <f>M47*(1+AVERAGE(F48:M48))</f>
        <v>9648.7064093649078</v>
      </c>
      <c r="O47" s="60">
        <f>N47*(1+AVERAGE(G48:N48))</f>
        <v>10225.086861073587</v>
      </c>
    </row>
    <row r="48" spans="1:15" x14ac:dyDescent="0.3">
      <c r="A48" s="44" t="s">
        <v>130</v>
      </c>
      <c r="B48" s="47" t="str">
        <f t="shared" ref="B48" si="89">+IFERROR(B47/A47-1,"nm")</f>
        <v>nm</v>
      </c>
      <c r="C48" s="47" t="str">
        <f t="shared" ref="C48" si="90">+IFERROR(C47/B47-1,"nm")</f>
        <v>nm</v>
      </c>
      <c r="D48" s="47">
        <f t="shared" ref="D48" si="91">+IFERROR(D47/C47-1,"nm")</f>
        <v>2.9545905215149659E-2</v>
      </c>
      <c r="E48" s="47">
        <f t="shared" ref="E48" si="92">+IFERROR(E47/D47-1,"nm")</f>
        <v>0.1315485362095532</v>
      </c>
      <c r="F48" s="47">
        <f t="shared" ref="F48" si="93">+IFERROR(F47/E47-1,"nm")</f>
        <v>7.1148936170212673E-2</v>
      </c>
      <c r="G48" s="47">
        <f t="shared" ref="G48" si="94">+IFERROR(G47/F47-1,"nm")</f>
        <v>-6.3721595423486432E-2</v>
      </c>
      <c r="H48" s="47">
        <f t="shared" ref="H48" si="95">+IFERROR(H47/G47-1,"nm")</f>
        <v>0.18295994568907004</v>
      </c>
      <c r="I48" s="47">
        <f>+IFERROR(I47/H47-1,"nm")</f>
        <v>5.9971305595408975E-2</v>
      </c>
      <c r="J48" s="47"/>
    </row>
    <row r="49" spans="1:15" x14ac:dyDescent="0.3">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c r="J49" s="47"/>
    </row>
    <row r="50" spans="1:15" x14ac:dyDescent="0.3">
      <c r="A50" s="44" t="s">
        <v>139</v>
      </c>
      <c r="B50" s="47" t="str">
        <f t="shared" ref="B50:H50" si="96">+IFERROR(B48-B49,"nm")</f>
        <v>nm</v>
      </c>
      <c r="C50" s="47" t="str">
        <f t="shared" si="96"/>
        <v>nm</v>
      </c>
      <c r="D50" s="47">
        <f t="shared" si="96"/>
        <v>0</v>
      </c>
      <c r="E50" s="47">
        <f t="shared" si="96"/>
        <v>0</v>
      </c>
      <c r="F50" s="47">
        <f>+IFERROR(F48-F49,"nm")</f>
        <v>0</v>
      </c>
      <c r="G50" s="47">
        <f t="shared" si="96"/>
        <v>0</v>
      </c>
      <c r="H50" s="47">
        <f t="shared" si="96"/>
        <v>0</v>
      </c>
      <c r="I50" s="47">
        <f>+IFERROR(I48-I49,"nm")</f>
        <v>-3.0028694404591022E-2</v>
      </c>
      <c r="J50" s="47"/>
    </row>
    <row r="51" spans="1:15" x14ac:dyDescent="0.3">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3"/>
      <c r="K51" s="60">
        <f>I51*(1+AVERAGE(C52:I52))</f>
        <v>5147.7835315587245</v>
      </c>
      <c r="L51" s="60">
        <f>K51*(1+AVERAGE(D52:K52))</f>
        <v>5853.6945632399411</v>
      </c>
      <c r="M51" s="60">
        <f>L51*(1+AVERAGE(E52:L52))</f>
        <v>6682.9323064201471</v>
      </c>
      <c r="N51" s="60">
        <f>M51*(1+AVERAGE(F52:M52))</f>
        <v>7486.1296619123295</v>
      </c>
      <c r="O51" s="60">
        <f>N51*(1+AVERAGE(G52:N52))</f>
        <v>8561.0018044992776</v>
      </c>
    </row>
    <row r="52" spans="1:15" x14ac:dyDescent="0.3">
      <c r="A52" s="44" t="s">
        <v>130</v>
      </c>
      <c r="B52" s="47" t="str">
        <f t="shared" ref="B52" si="97">+IFERROR(B51/A51-1,"nm")</f>
        <v>nm</v>
      </c>
      <c r="C52" s="47" t="str">
        <f t="shared" ref="C52" si="98">+IFERROR(C51/B51-1,"nm")</f>
        <v>nm</v>
      </c>
      <c r="D52" s="47">
        <f t="shared" ref="D52" si="99">+IFERROR(D51/C51-1,"nm")</f>
        <v>0.11447184737087013</v>
      </c>
      <c r="E52" s="47">
        <f t="shared" ref="E52" si="100">+IFERROR(E51/D51-1,"nm")</f>
        <v>0.22755741127348639</v>
      </c>
      <c r="F52" s="47">
        <f t="shared" ref="F52" si="101">+IFERROR(F51/E51-1,"nm")</f>
        <v>5.0000000000000044E-2</v>
      </c>
      <c r="G52" s="47">
        <f t="shared" ref="G52" si="102">+IFERROR(G51/F51-1,"nm")</f>
        <v>-1.1013929381276322E-2</v>
      </c>
      <c r="H52" s="47">
        <f t="shared" ref="H52" si="103">+IFERROR(H51/G51-1,"nm")</f>
        <v>0.30887651490337364</v>
      </c>
      <c r="I52" s="47">
        <f>+IFERROR(I51/H51-1,"nm")</f>
        <v>0.13288288288288297</v>
      </c>
      <c r="J52" s="47"/>
    </row>
    <row r="53" spans="1:15" x14ac:dyDescent="0.3">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c r="J53" s="47"/>
    </row>
    <row r="54" spans="1:15" x14ac:dyDescent="0.3">
      <c r="A54" s="44" t="s">
        <v>139</v>
      </c>
      <c r="B54" s="47" t="str">
        <f t="shared" ref="B54:H54" si="104">+IFERROR(B52-B53,"nm")</f>
        <v>nm</v>
      </c>
      <c r="C54" s="47" t="str">
        <f t="shared" si="104"/>
        <v>nm</v>
      </c>
      <c r="D54" s="47">
        <f t="shared" si="104"/>
        <v>0</v>
      </c>
      <c r="E54" s="47">
        <f t="shared" si="104"/>
        <v>0</v>
      </c>
      <c r="F54" s="47">
        <f t="shared" si="104"/>
        <v>0</v>
      </c>
      <c r="G54" s="47">
        <f t="shared" si="104"/>
        <v>0</v>
      </c>
      <c r="H54" s="47">
        <f t="shared" si="104"/>
        <v>0</v>
      </c>
      <c r="I54" s="47">
        <f>+IFERROR(I52-I53,"nm")</f>
        <v>-2.7117117117117034E-2</v>
      </c>
      <c r="J54" s="47"/>
    </row>
    <row r="55" spans="1:15" x14ac:dyDescent="0.3">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3"/>
      <c r="K55" s="60">
        <f>I55*(1+AVERAGE(C56:I56))</f>
        <v>605.89491320711932</v>
      </c>
      <c r="L55" s="60">
        <f>K55*(1+AVERAGE(D56:K56))</f>
        <v>650.90185434443731</v>
      </c>
      <c r="M55" s="60">
        <f>L55*(1+AVERAGE(E56:L56))</f>
        <v>706.4984467891403</v>
      </c>
      <c r="N55" s="60">
        <f>M55*(1+AVERAGE(F56:M56))</f>
        <v>761.63906769174025</v>
      </c>
      <c r="O55" s="60">
        <f>N55*(1+AVERAGE(G56:N56))</f>
        <v>837.92520137326756</v>
      </c>
    </row>
    <row r="56" spans="1:15" x14ac:dyDescent="0.3">
      <c r="A56" s="44" t="s">
        <v>130</v>
      </c>
      <c r="B56" s="47" t="str">
        <f t="shared" ref="B56" si="105">+IFERROR(B55/A55-1,"nm")</f>
        <v>nm</v>
      </c>
      <c r="C56" s="47" t="str">
        <f t="shared" ref="C56" si="106">+IFERROR(C55/B55-1,"nm")</f>
        <v>nm</v>
      </c>
      <c r="D56" s="47">
        <f t="shared" ref="D56" si="107">+IFERROR(D55/C55-1,"nm")</f>
        <v>1.8617021276595702E-2</v>
      </c>
      <c r="E56" s="47">
        <f t="shared" ref="E56" si="108">+IFERROR(E55/D55-1,"nm")</f>
        <v>0.11488250652741505</v>
      </c>
      <c r="F56" s="47">
        <f t="shared" ref="F56" si="109">+IFERROR(F55/E55-1,"nm")</f>
        <v>1.1709601873536313E-2</v>
      </c>
      <c r="G56" s="47">
        <f t="shared" ref="G56" si="110">+IFERROR(G55/F55-1,"nm")</f>
        <v>-6.944444444444442E-2</v>
      </c>
      <c r="H56" s="47">
        <f t="shared" ref="H56" si="111">+IFERROR(H55/G55-1,"nm")</f>
        <v>0.21890547263681581</v>
      </c>
      <c r="I56" s="47">
        <f>+IFERROR(I55/H55-1,"nm")</f>
        <v>0.15102040816326534</v>
      </c>
      <c r="J56" s="47"/>
    </row>
    <row r="57" spans="1:15" x14ac:dyDescent="0.3">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c r="J57" s="47"/>
    </row>
    <row r="58" spans="1:15" x14ac:dyDescent="0.3">
      <c r="A58" s="44" t="s">
        <v>139</v>
      </c>
      <c r="B58" s="47" t="str">
        <f t="shared" ref="B58:H58" si="112">+IFERROR(B56-B57,"nm")</f>
        <v>nm</v>
      </c>
      <c r="C58" s="47" t="str">
        <f t="shared" si="112"/>
        <v>nm</v>
      </c>
      <c r="D58" s="47">
        <f t="shared" si="112"/>
        <v>0</v>
      </c>
      <c r="E58" s="47">
        <f t="shared" si="112"/>
        <v>0</v>
      </c>
      <c r="F58" s="47">
        <f t="shared" si="112"/>
        <v>0</v>
      </c>
      <c r="G58" s="47">
        <f t="shared" si="112"/>
        <v>0</v>
      </c>
      <c r="H58" s="47">
        <f t="shared" si="112"/>
        <v>0</v>
      </c>
      <c r="I58" s="47">
        <f>+IFERROR(I56-I57,"nm")</f>
        <v>-1.8979591836734672E-2</v>
      </c>
      <c r="J58" s="47"/>
    </row>
    <row r="59" spans="1:15" x14ac:dyDescent="0.3">
      <c r="A59" s="9" t="s">
        <v>131</v>
      </c>
      <c r="B59" s="48">
        <f t="shared" ref="B59:H59" si="113">+B65+B62</f>
        <v>0</v>
      </c>
      <c r="C59" s="48">
        <f t="shared" si="113"/>
        <v>1872</v>
      </c>
      <c r="D59" s="48">
        <f t="shared" si="113"/>
        <v>1613</v>
      </c>
      <c r="E59" s="48">
        <f t="shared" si="113"/>
        <v>1703</v>
      </c>
      <c r="F59" s="48">
        <f t="shared" si="113"/>
        <v>2106</v>
      </c>
      <c r="G59" s="48">
        <f t="shared" si="113"/>
        <v>1673</v>
      </c>
      <c r="H59" s="48">
        <f t="shared" si="113"/>
        <v>2571</v>
      </c>
      <c r="I59" s="48">
        <f>+I65+I62</f>
        <v>3427</v>
      </c>
      <c r="J59" s="48"/>
      <c r="K59" s="59">
        <f>I59*(1+AVERAGE(C60:I60))</f>
        <v>3894.3198987678779</v>
      </c>
      <c r="L59" s="59">
        <f>K59*(1+AVERAGE(D60:K60))</f>
        <v>4425.3654724071939</v>
      </c>
      <c r="M59" s="59">
        <f>L59*(1+AVERAGE(E60:L60))</f>
        <v>5271.9728698602412</v>
      </c>
      <c r="N59" s="59">
        <f>M59*(1+AVERAGE(F60:M60))</f>
        <v>6459.1458669899948</v>
      </c>
      <c r="O59" s="59">
        <f>N59*(1+AVERAGE(G60:N60))</f>
        <v>7888.9890128420357</v>
      </c>
    </row>
    <row r="60" spans="1:15" x14ac:dyDescent="0.3">
      <c r="A60" s="46" t="s">
        <v>130</v>
      </c>
      <c r="B60" s="47" t="str">
        <f t="shared" ref="B60" si="114">+IFERROR(B59/A59-1,"nm")</f>
        <v>nm</v>
      </c>
      <c r="C60" s="47" t="str">
        <f t="shared" ref="C60" si="115">+IFERROR(C59/B59-1,"nm")</f>
        <v>nm</v>
      </c>
      <c r="D60" s="47">
        <f t="shared" ref="D60" si="116">+IFERROR(D59/C59-1,"nm")</f>
        <v>-0.13835470085470081</v>
      </c>
      <c r="E60" s="47">
        <f t="shared" ref="E60" si="117">+IFERROR(E59/D59-1,"nm")</f>
        <v>5.5796652200867936E-2</v>
      </c>
      <c r="F60" s="47">
        <f t="shared" ref="F60" si="118">+IFERROR(F59/E59-1,"nm")</f>
        <v>0.23664122137404586</v>
      </c>
      <c r="G60" s="47">
        <f t="shared" ref="G60" si="119">+IFERROR(G59/F59-1,"nm")</f>
        <v>-0.20560303893637222</v>
      </c>
      <c r="H60" s="47">
        <f t="shared" ref="H60" si="120">+IFERROR(H59/G59-1,"nm")</f>
        <v>0.53676031081888831</v>
      </c>
      <c r="I60" s="47">
        <f>+IFERROR(I59/H59-1,"nm")</f>
        <v>0.33294437961882539</v>
      </c>
      <c r="J60" s="47"/>
    </row>
    <row r="61" spans="1:15" x14ac:dyDescent="0.3">
      <c r="A61" s="46" t="s">
        <v>132</v>
      </c>
      <c r="B61" s="47">
        <f t="shared" ref="B61:H61" si="121">+IFERROR(B59/B$18,"nm")</f>
        <v>0</v>
      </c>
      <c r="C61" s="47">
        <f t="shared" si="121"/>
        <v>0.12679490652939582</v>
      </c>
      <c r="D61" s="47">
        <f t="shared" si="121"/>
        <v>0.10600683491062039</v>
      </c>
      <c r="E61" s="47">
        <f t="shared" si="121"/>
        <v>0.11464153483675531</v>
      </c>
      <c r="F61" s="47">
        <f t="shared" si="121"/>
        <v>0.13243617155074833</v>
      </c>
      <c r="G61" s="47">
        <f t="shared" si="121"/>
        <v>0.11550676608671638</v>
      </c>
      <c r="H61" s="47">
        <f t="shared" si="121"/>
        <v>0.14965946795506141</v>
      </c>
      <c r="I61" s="47">
        <f>+IFERROR(I59/I$18,"nm")</f>
        <v>0.18672696561869995</v>
      </c>
      <c r="J61" s="47"/>
      <c r="K61" s="47">
        <f t="shared" ref="K61:O61" si="122">+IFERROR(K59/K$18,"nm")</f>
        <v>0.2029932556362028</v>
      </c>
      <c r="L61" s="47">
        <f t="shared" si="122"/>
        <v>0.22170954971785053</v>
      </c>
      <c r="M61" s="47">
        <f t="shared" si="122"/>
        <v>0.25338138620608797</v>
      </c>
      <c r="N61" s="47">
        <f t="shared" si="122"/>
        <v>0.29316337386334396</v>
      </c>
      <c r="O61" s="47">
        <f t="shared" si="122"/>
        <v>0.33936824447957131</v>
      </c>
    </row>
    <row r="62" spans="1:15" x14ac:dyDescent="0.3">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9"/>
      <c r="K62" s="59">
        <f>I62*(1+AVERAGE(C63:I63))</f>
        <v>145.23548314910019</v>
      </c>
      <c r="L62" s="59">
        <f>K62*(1+AVERAGE(D63:K63))</f>
        <v>157.41302660860126</v>
      </c>
      <c r="M62" s="59">
        <f>L62*(1+AVERAGE(E63:L63))</f>
        <v>165.4732822917864</v>
      </c>
      <c r="N62" s="59">
        <f>M62*(1+AVERAGE(F63:M63))</f>
        <v>172.16183186944832</v>
      </c>
      <c r="O62" s="59">
        <f>N62*(1+AVERAGE(G63:N63))</f>
        <v>183.91396218402588</v>
      </c>
    </row>
    <row r="63" spans="1:15" x14ac:dyDescent="0.3">
      <c r="A63" s="46" t="s">
        <v>130</v>
      </c>
      <c r="B63" s="47" t="str">
        <f>+IFERROR(B62/A62-1,"nm")</f>
        <v>nm</v>
      </c>
      <c r="C63" s="47" t="str">
        <f>+IFERROR(C62/B62-1,"nm")</f>
        <v>nm</v>
      </c>
      <c r="D63" s="47">
        <f t="shared" ref="D63" si="123">+IFERROR(D62/C62-1,"nm")</f>
        <v>0.24705882352941178</v>
      </c>
      <c r="E63" s="47">
        <f t="shared" ref="E63" si="124">+IFERROR(E62/D62-1,"nm")</f>
        <v>9.4339622641509413E-2</v>
      </c>
      <c r="F63" s="47">
        <f t="shared" ref="F63" si="125">+IFERROR(F62/E62-1,"nm")</f>
        <v>-4.31034482758621E-2</v>
      </c>
      <c r="G63" s="47">
        <f t="shared" ref="G63" si="126">+IFERROR(G62/F62-1,"nm")</f>
        <v>0.18918918918918926</v>
      </c>
      <c r="H63" s="47">
        <f t="shared" ref="H63" si="127">+IFERROR(H62/G62-1,"nm")</f>
        <v>3.0303030303030276E-2</v>
      </c>
      <c r="I63" s="47">
        <f>+IFERROR(I62/H62-1,"nm")</f>
        <v>-1.4705882352941124E-2</v>
      </c>
      <c r="J63" s="47"/>
    </row>
    <row r="64" spans="1:15" x14ac:dyDescent="0.3">
      <c r="A64" s="46" t="s">
        <v>134</v>
      </c>
      <c r="B64" s="47">
        <f t="shared" ref="B64:H64" si="128">+IFERROR(B62/B$18,"nm")</f>
        <v>0</v>
      </c>
      <c r="C64" s="47">
        <f t="shared" si="128"/>
        <v>5.7572473584394475E-3</v>
      </c>
      <c r="D64" s="47">
        <f t="shared" si="128"/>
        <v>6.9663512092534175E-3</v>
      </c>
      <c r="E64" s="47">
        <f t="shared" si="128"/>
        <v>7.808818579602827E-3</v>
      </c>
      <c r="F64" s="47">
        <f t="shared" si="128"/>
        <v>6.9802540560935733E-3</v>
      </c>
      <c r="G64" s="47">
        <f t="shared" si="128"/>
        <v>9.1135045567522777E-3</v>
      </c>
      <c r="H64" s="47">
        <f t="shared" si="128"/>
        <v>7.9166424122475119E-3</v>
      </c>
      <c r="I64" s="47">
        <f>+IFERROR(I62/I$18,"nm")</f>
        <v>7.3012586498120199E-3</v>
      </c>
      <c r="J64" s="47"/>
      <c r="K64" s="47">
        <f t="shared" ref="K64:O64" si="129">+IFERROR(K62/K$18,"nm")</f>
        <v>7.5704678415505775E-3</v>
      </c>
      <c r="L64" s="47">
        <f t="shared" si="129"/>
        <v>7.8863477981024332E-3</v>
      </c>
      <c r="M64" s="47">
        <f t="shared" si="129"/>
        <v>7.9529714363411816E-3</v>
      </c>
      <c r="N64" s="47">
        <f t="shared" si="129"/>
        <v>7.8139655800746489E-3</v>
      </c>
      <c r="O64" s="47">
        <f t="shared" si="129"/>
        <v>7.9116041840182599E-3</v>
      </c>
    </row>
    <row r="65" spans="1:15" x14ac:dyDescent="0.3">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9"/>
      <c r="K65" s="59">
        <f>I65*(1+AVERAGE(C66:I66))</f>
        <v>3764.1308824246748</v>
      </c>
      <c r="L65" s="59">
        <f>K65*(1+AVERAGE(D66:K66))</f>
        <v>4302.6666565512178</v>
      </c>
      <c r="M65" s="59">
        <f>L65*(1+AVERAGE(E66:L66))</f>
        <v>5176.2023761597884</v>
      </c>
      <c r="N65" s="59">
        <f>M65*(1+AVERAGE(F66:M66))</f>
        <v>6421.1102152459216</v>
      </c>
      <c r="O65" s="59">
        <f>N65*(1+AVERAGE(G66:N66))</f>
        <v>7929.9325021170689</v>
      </c>
    </row>
    <row r="66" spans="1:15" x14ac:dyDescent="0.3">
      <c r="A66" s="46" t="s">
        <v>130</v>
      </c>
      <c r="B66" s="47" t="str">
        <f t="shared" ref="B66" si="130">+IFERROR(B65/A65-1,"nm")</f>
        <v>nm</v>
      </c>
      <c r="C66" s="47" t="str">
        <f t="shared" ref="C66" si="131">+IFERROR(C65/B65-1,"nm")</f>
        <v>nm</v>
      </c>
      <c r="D66" s="47">
        <f t="shared" ref="D66" si="132">+IFERROR(D65/C65-1,"nm")</f>
        <v>-0.15668718522663683</v>
      </c>
      <c r="E66" s="47">
        <f t="shared" ref="E66" si="133">+IFERROR(E65/D65-1,"nm")</f>
        <v>5.3085600530855981E-2</v>
      </c>
      <c r="F66" s="47">
        <f t="shared" ref="F66" si="134">+IFERROR(F65/E65-1,"nm")</f>
        <v>0.25708884688090738</v>
      </c>
      <c r="G66" s="47">
        <f t="shared" ref="G66" si="135">+IFERROR(G65/F65-1,"nm")</f>
        <v>-0.22756892230576442</v>
      </c>
      <c r="H66" s="47">
        <f t="shared" ref="H66" si="136">+IFERROR(H65/G65-1,"nm")</f>
        <v>0.58014276443867629</v>
      </c>
      <c r="I66" s="47">
        <f>+IFERROR(I65/H65-1,"nm")</f>
        <v>0.3523613963039014</v>
      </c>
      <c r="J66" s="47"/>
    </row>
    <row r="67" spans="1:15" x14ac:dyDescent="0.3">
      <c r="A67" s="46" t="s">
        <v>132</v>
      </c>
      <c r="B67" s="47">
        <f t="shared" ref="B67:H67" si="137">+IFERROR(B65/B$18,"nm")</f>
        <v>0</v>
      </c>
      <c r="C67" s="47">
        <f t="shared" si="137"/>
        <v>0.12103765917095638</v>
      </c>
      <c r="D67" s="47">
        <f t="shared" si="137"/>
        <v>9.9040483701366977E-2</v>
      </c>
      <c r="E67" s="47">
        <f t="shared" si="137"/>
        <v>0.10683271625715247</v>
      </c>
      <c r="F67" s="47">
        <f t="shared" si="137"/>
        <v>0.12545591749465476</v>
      </c>
      <c r="G67" s="47">
        <f t="shared" si="137"/>
        <v>0.1063932615299641</v>
      </c>
      <c r="H67" s="47">
        <f t="shared" si="137"/>
        <v>0.14174282554281389</v>
      </c>
      <c r="I67" s="47">
        <f>+IFERROR(I65/I$18,"nm")</f>
        <v>0.17942570696888793</v>
      </c>
      <c r="J67" s="47"/>
      <c r="K67" s="47">
        <f t="shared" ref="K67:O67" si="138">+IFERROR(K65/K$18,"nm")</f>
        <v>0.19620709195099992</v>
      </c>
      <c r="L67" s="47">
        <f t="shared" si="138"/>
        <v>0.21556237399101855</v>
      </c>
      <c r="M67" s="47">
        <f t="shared" si="138"/>
        <v>0.24877846789628538</v>
      </c>
      <c r="N67" s="47">
        <f t="shared" si="138"/>
        <v>0.29143703725135162</v>
      </c>
      <c r="O67" s="47">
        <f t="shared" si="138"/>
        <v>0.34112955002271728</v>
      </c>
    </row>
    <row r="68" spans="1:15" x14ac:dyDescent="0.3">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9"/>
      <c r="K68" s="59">
        <f>I68*(1+AVERAGE(C69:I69))</f>
        <v>199.70219833999809</v>
      </c>
      <c r="L68" s="59">
        <f>K68*(1+AVERAGE(D69:K69))</f>
        <v>202.44146203973571</v>
      </c>
      <c r="M68" s="59">
        <f>L68*(1+AVERAGE(E69:L69))</f>
        <v>216.32830733888522</v>
      </c>
      <c r="N68" s="59">
        <f>M68*(1+AVERAGE(F69:M69))</f>
        <v>213.93252437585087</v>
      </c>
      <c r="O68" s="59">
        <f>N68*(1+AVERAGE(G69:N69))</f>
        <v>212.85342357955119</v>
      </c>
    </row>
    <row r="69" spans="1:15" x14ac:dyDescent="0.3">
      <c r="A69" s="46" t="s">
        <v>130</v>
      </c>
      <c r="B69" s="47" t="str">
        <f t="shared" ref="B69" si="139">+IFERROR(B68/A68-1,"nm")</f>
        <v>nm</v>
      </c>
      <c r="C69" s="47" t="str">
        <f t="shared" ref="C69" si="140">+IFERROR(C68/B68-1,"nm")</f>
        <v>nm</v>
      </c>
      <c r="D69" s="47">
        <f t="shared" ref="D69" si="141">+IFERROR(D68/C68-1,"nm")</f>
        <v>-0.26068376068376065</v>
      </c>
      <c r="E69" s="47">
        <f t="shared" ref="E69" si="142">+IFERROR(E68/D68-1,"nm")</f>
        <v>0.38728323699421963</v>
      </c>
      <c r="F69" s="47">
        <f t="shared" ref="F69" si="143">+IFERROR(F68/E68-1,"nm")</f>
        <v>-2.9166666666666674E-2</v>
      </c>
      <c r="G69" s="47">
        <f t="shared" ref="G69" si="144">+IFERROR(G68/F68-1,"nm")</f>
        <v>-0.40343347639484983</v>
      </c>
      <c r="H69" s="47">
        <f t="shared" ref="H69" si="145">+IFERROR(H68/G68-1,"nm")</f>
        <v>0.10071942446043169</v>
      </c>
      <c r="I69" s="47">
        <f>+IFERROR(I68/H68-1,"nm")</f>
        <v>0.28758169934640532</v>
      </c>
      <c r="J69" s="47"/>
    </row>
    <row r="70" spans="1:15" x14ac:dyDescent="0.3">
      <c r="A70" s="46" t="s">
        <v>134</v>
      </c>
      <c r="B70" s="47">
        <f t="shared" ref="B70:H70" si="146">+IFERROR(B68/B$18,"nm")</f>
        <v>0</v>
      </c>
      <c r="C70" s="47">
        <f t="shared" si="146"/>
        <v>1.5849363316174477E-2</v>
      </c>
      <c r="D70" s="47">
        <f t="shared" si="146"/>
        <v>1.1369610935856993E-2</v>
      </c>
      <c r="E70" s="47">
        <f t="shared" si="146"/>
        <v>1.6156176371592057E-2</v>
      </c>
      <c r="F70" s="47">
        <f t="shared" si="146"/>
        <v>1.4652245000628852E-2</v>
      </c>
      <c r="G70" s="47">
        <f t="shared" si="146"/>
        <v>9.5967964650648992E-3</v>
      </c>
      <c r="H70" s="47">
        <f t="shared" si="146"/>
        <v>8.9062227137784496E-3</v>
      </c>
      <c r="I70" s="47">
        <f>+IFERROR(I68/I$18,"nm")</f>
        <v>1.0733939955320656E-2</v>
      </c>
      <c r="J70" s="47"/>
      <c r="K70" s="47">
        <f t="shared" ref="K70:O70" si="147">+IFERROR(K68/K$18,"nm")</f>
        <v>1.0409570978380274E-2</v>
      </c>
      <c r="L70" s="47">
        <f t="shared" si="147"/>
        <v>1.0142259588028727E-2</v>
      </c>
      <c r="M70" s="47">
        <f t="shared" si="147"/>
        <v>1.0397163972999821E-2</v>
      </c>
      <c r="N70" s="47">
        <f t="shared" si="147"/>
        <v>9.7098257132801277E-3</v>
      </c>
      <c r="O70" s="47">
        <f t="shared" si="147"/>
        <v>9.1565208893142711E-3</v>
      </c>
    </row>
    <row r="71" spans="1:15" x14ac:dyDescent="0.3">
      <c r="A71" s="57" t="s">
        <v>103</v>
      </c>
      <c r="B71" s="57"/>
      <c r="C71" s="57"/>
      <c r="D71" s="57"/>
      <c r="E71" s="57"/>
      <c r="F71" s="57"/>
      <c r="G71" s="57"/>
      <c r="H71" s="57"/>
      <c r="I71" s="57"/>
      <c r="J71" s="57"/>
      <c r="K71" s="39"/>
      <c r="L71" s="39"/>
      <c r="M71" s="39"/>
      <c r="N71" s="39"/>
      <c r="O71" s="39"/>
    </row>
    <row r="72" spans="1:15" x14ac:dyDescent="0.3">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c r="J72" s="9"/>
      <c r="K72" s="59">
        <f>I72*(1+AVERAGE(C73:I73))</f>
        <v>8627.16040419007</v>
      </c>
      <c r="L72" s="59">
        <f>K72*(1+AVERAGE(D73:K73))</f>
        <v>9731.1009488677992</v>
      </c>
      <c r="M72" s="59">
        <f>L72*(1+AVERAGE(E73:L73))</f>
        <v>10992.928079877451</v>
      </c>
      <c r="N72" s="59">
        <f>M72*(1+AVERAGE(F73:M73))</f>
        <v>12192.919335807746</v>
      </c>
      <c r="O72" s="59">
        <f>N72*(1+AVERAGE(G73:N73))</f>
        <v>13117.335931631289</v>
      </c>
    </row>
    <row r="73" spans="1:15" x14ac:dyDescent="0.3">
      <c r="A73" s="44" t="s">
        <v>130</v>
      </c>
      <c r="B73" s="47" t="str">
        <f t="shared" ref="B73" si="148">+IFERROR(B72/A72-1,"nm")</f>
        <v>nm</v>
      </c>
      <c r="C73" s="47">
        <f>+IFERROR(C72/B72-1,"nm")</f>
        <v>0.23410498858819695</v>
      </c>
      <c r="D73" s="47">
        <f t="shared" ref="D73" si="149">+IFERROR(D72/C72-1,"nm")</f>
        <v>0.11941875825627468</v>
      </c>
      <c r="E73" s="47">
        <f t="shared" ref="E73" si="150">+IFERROR(E72/D72-1,"nm")</f>
        <v>0.21170639603493036</v>
      </c>
      <c r="F73" s="47">
        <f t="shared" ref="F73" si="151">+IFERROR(F72/E72-1,"nm")</f>
        <v>0.20919361121932223</v>
      </c>
      <c r="G73" s="47">
        <f t="shared" ref="G73" si="152">+IFERROR(G72/F72-1,"nm")</f>
        <v>7.5869845360824639E-2</v>
      </c>
      <c r="H73" s="47">
        <f t="shared" ref="H73" si="153">+IFERROR(H72/G72-1,"nm")</f>
        <v>0.24120377301991325</v>
      </c>
      <c r="I73" s="47">
        <f>+IFERROR(I72/H72-1,"nm")</f>
        <v>-8.9626055488540413E-2</v>
      </c>
      <c r="J73" s="47"/>
    </row>
    <row r="74" spans="1:15" x14ac:dyDescent="0.3">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3"/>
      <c r="K74" s="60">
        <f>I74*(1+AVERAGE(C75:I75))</f>
        <v>6266.2742442497247</v>
      </c>
      <c r="L74" s="60">
        <f>K74*(1+AVERAGE(D75:K75))</f>
        <v>7111.9755185804452</v>
      </c>
      <c r="M74" s="60">
        <f>L74*(1+AVERAGE(E75:L75))</f>
        <v>8088.102197984952</v>
      </c>
      <c r="N74" s="60">
        <f>M74*(1+AVERAGE(F75:M75))</f>
        <v>9076.8633460872261</v>
      </c>
      <c r="O74" s="60">
        <f>N74*(1+AVERAGE(G75:N75))</f>
        <v>9893.4416530632898</v>
      </c>
    </row>
    <row r="75" spans="1:15" x14ac:dyDescent="0.3">
      <c r="A75" s="44" t="s">
        <v>130</v>
      </c>
      <c r="B75" s="47" t="str">
        <f t="shared" ref="B75" si="154">+IFERROR(B74/A74-1,"nm")</f>
        <v>nm</v>
      </c>
      <c r="C75" s="47">
        <f t="shared" ref="C75" si="155">+IFERROR(C74/B74-1,"nm")</f>
        <v>0.28918650793650791</v>
      </c>
      <c r="D75" s="47">
        <f t="shared" ref="D75" si="156">+IFERROR(D74/C74-1,"nm")</f>
        <v>0.12350904193920731</v>
      </c>
      <c r="E75" s="47">
        <f t="shared" ref="E75" si="157">+IFERROR(E74/D74-1,"nm")</f>
        <v>0.19726027397260282</v>
      </c>
      <c r="F75" s="47">
        <f t="shared" ref="F75" si="158">+IFERROR(F74/E74-1,"nm")</f>
        <v>0.21910755148741412</v>
      </c>
      <c r="G75" s="47">
        <f t="shared" ref="G75" si="159">+IFERROR(G74/F74-1,"nm")</f>
        <v>8.7517597372125833E-2</v>
      </c>
      <c r="H75" s="47">
        <f t="shared" ref="H75" si="160">+IFERROR(H74/G74-1,"nm")</f>
        <v>0.24012944983818763</v>
      </c>
      <c r="I75" s="47">
        <f>+IFERROR(I74/H74-1,"nm")</f>
        <v>-5.7759220598469052E-2</v>
      </c>
      <c r="J75" s="47"/>
    </row>
    <row r="76" spans="1:15" x14ac:dyDescent="0.3">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c r="J76" s="47"/>
    </row>
    <row r="77" spans="1:15" x14ac:dyDescent="0.3">
      <c r="A77" s="44" t="s">
        <v>139</v>
      </c>
      <c r="B77" s="47" t="str">
        <f t="shared" ref="B77:E77" si="161">+IFERROR(B75-B76,"nm")</f>
        <v>nm</v>
      </c>
      <c r="C77" s="47">
        <f t="shared" si="161"/>
        <v>0</v>
      </c>
      <c r="D77" s="47">
        <f t="shared" si="161"/>
        <v>0</v>
      </c>
      <c r="E77" s="47">
        <f t="shared" si="161"/>
        <v>0</v>
      </c>
      <c r="F77" s="47">
        <f>+IFERROR(F75-F76,"nm")</f>
        <v>0</v>
      </c>
      <c r="G77" s="47">
        <f t="shared" ref="G77:H77" si="162">+IFERROR(G75-G76,"nm")</f>
        <v>0</v>
      </c>
      <c r="H77" s="47">
        <f t="shared" si="162"/>
        <v>0</v>
      </c>
      <c r="I77" s="47">
        <f>+IFERROR(I75-I76,"nm")</f>
        <v>4.2240779401530953E-2</v>
      </c>
      <c r="J77" s="47"/>
    </row>
    <row r="78" spans="1:15" x14ac:dyDescent="0.3">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3"/>
      <c r="K78" s="60">
        <f>I78*(1+AVERAGE(C79:I79))</f>
        <v>2172.5486366633004</v>
      </c>
      <c r="L78" s="60">
        <f>K78*(1+AVERAGE(D79:K79))</f>
        <v>2428.417785107436</v>
      </c>
      <c r="M78" s="60">
        <f>L78*(1+AVERAGE(E79:L79))</f>
        <v>2710.3940052663779</v>
      </c>
      <c r="N78" s="60">
        <f>M78*(1+AVERAGE(F79:M79))</f>
        <v>2921.2733226183918</v>
      </c>
      <c r="O78" s="60">
        <f>N78*(1+AVERAGE(G79:N79))</f>
        <v>3030.6036764218093</v>
      </c>
    </row>
    <row r="79" spans="1:15" x14ac:dyDescent="0.3">
      <c r="A79" s="44" t="s">
        <v>130</v>
      </c>
      <c r="B79" s="47" t="str">
        <f t="shared" ref="B79" si="163">+IFERROR(B78/A78-1,"nm")</f>
        <v>nm</v>
      </c>
      <c r="C79" s="47">
        <f t="shared" ref="C79" si="164">+IFERROR(C78/B78-1,"nm")</f>
        <v>0.14054054054054044</v>
      </c>
      <c r="D79" s="47">
        <f t="shared" ref="D79" si="165">+IFERROR(D78/C78-1,"nm")</f>
        <v>0.12606635071090055</v>
      </c>
      <c r="E79" s="47">
        <f t="shared" ref="E79" si="166">+IFERROR(E78/D78-1,"nm")</f>
        <v>0.26936026936026947</v>
      </c>
      <c r="F79" s="47">
        <f t="shared" ref="F79" si="167">+IFERROR(F78/E78-1,"nm")</f>
        <v>0.19893899204244025</v>
      </c>
      <c r="G79" s="47">
        <f t="shared" ref="G79" si="168">+IFERROR(G78/F78-1,"nm")</f>
        <v>4.8672566371681381E-2</v>
      </c>
      <c r="H79" s="47">
        <f t="shared" ref="H79" si="169">+IFERROR(H78/G78-1,"nm")</f>
        <v>0.2378691983122363</v>
      </c>
      <c r="I79" s="47">
        <f>+IFERROR(I78/H78-1,"nm")</f>
        <v>-0.17426501917341286</v>
      </c>
      <c r="J79" s="47"/>
    </row>
    <row r="80" spans="1:15" x14ac:dyDescent="0.3">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c r="J80" s="47"/>
    </row>
    <row r="81" spans="1:15" x14ac:dyDescent="0.3">
      <c r="A81" s="44" t="s">
        <v>139</v>
      </c>
      <c r="B81" s="47" t="str">
        <f t="shared" ref="B81:H81" si="170">+IFERROR(B79-B80,"nm")</f>
        <v>nm</v>
      </c>
      <c r="C81" s="47">
        <f t="shared" si="170"/>
        <v>0</v>
      </c>
      <c r="D81" s="47">
        <f t="shared" si="170"/>
        <v>0</v>
      </c>
      <c r="E81" s="47">
        <f t="shared" si="170"/>
        <v>0</v>
      </c>
      <c r="F81" s="47">
        <f t="shared" si="170"/>
        <v>0</v>
      </c>
      <c r="G81" s="47">
        <f t="shared" si="170"/>
        <v>0</v>
      </c>
      <c r="H81" s="47">
        <f t="shared" si="170"/>
        <v>0</v>
      </c>
      <c r="I81" s="47">
        <f>+IFERROR(I79-I80,"nm")</f>
        <v>3.5734980826587132E-2</v>
      </c>
      <c r="J81" s="47"/>
    </row>
    <row r="82" spans="1:15" x14ac:dyDescent="0.3">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3"/>
      <c r="K82" s="60">
        <f>I82*(1+AVERAGE(C83:I83))</f>
        <v>206.0545389983707</v>
      </c>
      <c r="L82" s="60">
        <f>K82*(1+AVERAGE(D83:K83))</f>
        <v>220.95221861309321</v>
      </c>
      <c r="M82" s="60">
        <f>L82*(1+AVERAGE(E83:L83))</f>
        <v>240.79661458307817</v>
      </c>
      <c r="N82" s="60">
        <f>M82*(1+AVERAGE(F83:M83))</f>
        <v>267.36330697095292</v>
      </c>
      <c r="O82" s="60">
        <f>N82*(1+AVERAGE(G83:N83))</f>
        <v>301.20926695989834</v>
      </c>
    </row>
    <row r="83" spans="1:15" x14ac:dyDescent="0.3">
      <c r="A83" s="44" t="s">
        <v>130</v>
      </c>
      <c r="B83" s="47" t="str">
        <f t="shared" ref="B83" si="171">+IFERROR(B82/A82-1,"nm")</f>
        <v>nm</v>
      </c>
      <c r="C83" s="47">
        <f t="shared" ref="C83" si="172">+IFERROR(C82/B82-1,"nm")</f>
        <v>3.9682539682539764E-2</v>
      </c>
      <c r="D83" s="47">
        <f t="shared" ref="D83" si="173">+IFERROR(D82/C82-1,"nm")</f>
        <v>-1.5267175572519109E-2</v>
      </c>
      <c r="E83" s="47">
        <f t="shared" ref="E83" si="174">+IFERROR(E82/D82-1,"nm")</f>
        <v>7.7519379844961378E-3</v>
      </c>
      <c r="F83" s="47">
        <f t="shared" ref="F83" si="175">+IFERROR(F82/E82-1,"nm")</f>
        <v>6.1538461538461542E-2</v>
      </c>
      <c r="G83" s="47">
        <f t="shared" ref="G83" si="176">+IFERROR(G82/F82-1,"nm")</f>
        <v>7.2463768115942129E-2</v>
      </c>
      <c r="H83" s="47">
        <f t="shared" ref="H83" si="177">+IFERROR(H82/G82-1,"nm")</f>
        <v>0.31756756756756754</v>
      </c>
      <c r="I83" s="47">
        <f>+IFERROR(I82/H82-1,"nm")</f>
        <v>-1.025641025641022E-2</v>
      </c>
      <c r="J83" s="47"/>
    </row>
    <row r="84" spans="1:15" x14ac:dyDescent="0.3">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c r="J84" s="47"/>
    </row>
    <row r="85" spans="1:15" x14ac:dyDescent="0.3">
      <c r="A85" s="44" t="s">
        <v>139</v>
      </c>
      <c r="B85" s="47" t="str">
        <f t="shared" ref="B85:H85" si="178">+IFERROR(B83-B84,"nm")</f>
        <v>nm</v>
      </c>
      <c r="C85" s="47">
        <f t="shared" si="178"/>
        <v>0</v>
      </c>
      <c r="D85" s="47">
        <f t="shared" si="178"/>
        <v>0</v>
      </c>
      <c r="E85" s="47">
        <f t="shared" si="178"/>
        <v>0</v>
      </c>
      <c r="F85" s="47">
        <f t="shared" si="178"/>
        <v>0</v>
      </c>
      <c r="G85" s="47">
        <f t="shared" si="178"/>
        <v>0</v>
      </c>
      <c r="H85" s="47">
        <f t="shared" si="178"/>
        <v>0</v>
      </c>
      <c r="I85" s="47">
        <f>+IFERROR(I83-I84,"nm")</f>
        <v>4.9743589743589778E-2</v>
      </c>
      <c r="J85" s="47"/>
    </row>
    <row r="86" spans="1:15" x14ac:dyDescent="0.3">
      <c r="A86" s="9" t="s">
        <v>131</v>
      </c>
      <c r="B86" s="48">
        <f t="shared" ref="B86:H86" si="179">+B92+B89</f>
        <v>1039</v>
      </c>
      <c r="C86" s="48">
        <f t="shared" si="179"/>
        <v>1420</v>
      </c>
      <c r="D86" s="48">
        <f t="shared" si="179"/>
        <v>1561</v>
      </c>
      <c r="E86" s="48">
        <f t="shared" si="179"/>
        <v>1863</v>
      </c>
      <c r="F86" s="48">
        <f t="shared" si="179"/>
        <v>2426</v>
      </c>
      <c r="G86" s="48">
        <f t="shared" si="179"/>
        <v>2534</v>
      </c>
      <c r="H86" s="48">
        <f t="shared" si="179"/>
        <v>3289</v>
      </c>
      <c r="I86" s="48">
        <f>+I92+I89</f>
        <v>2406</v>
      </c>
      <c r="J86" s="48"/>
      <c r="K86" s="59">
        <f>I86*(1+AVERAGE(C87:I87))</f>
        <v>2761.9697538092742</v>
      </c>
      <c r="L86" s="59">
        <f>K86*(1+AVERAGE(D87:K87))</f>
        <v>3069.9096915260311</v>
      </c>
      <c r="M86" s="59">
        <f>L86*(1+AVERAGE(E87:L87))</f>
        <v>3419.6715339376024</v>
      </c>
      <c r="N86" s="59">
        <f>M86*(1+AVERAGE(F87:M87))</f>
        <v>3741.2879867559773</v>
      </c>
      <c r="O86" s="59">
        <f>N86*(1+AVERAGE(G87:N87))</f>
        <v>3833.5668216765025</v>
      </c>
    </row>
    <row r="87" spans="1:15" x14ac:dyDescent="0.3">
      <c r="A87" s="46" t="s">
        <v>130</v>
      </c>
      <c r="B87" s="47" t="str">
        <f t="shared" ref="B87" si="180">+IFERROR(B86/A86-1,"nm")</f>
        <v>nm</v>
      </c>
      <c r="C87" s="47">
        <f t="shared" ref="C87" si="181">+IFERROR(C86/B86-1,"nm")</f>
        <v>0.36669874879692022</v>
      </c>
      <c r="D87" s="47">
        <f t="shared" ref="D87" si="182">+IFERROR(D86/C86-1,"nm")</f>
        <v>9.9295774647887303E-2</v>
      </c>
      <c r="E87" s="47">
        <f t="shared" ref="E87" si="183">+IFERROR(E86/D86-1,"nm")</f>
        <v>0.19346572709801402</v>
      </c>
      <c r="F87" s="47">
        <f t="shared" ref="F87" si="184">+IFERROR(F86/E86-1,"nm")</f>
        <v>0.3022007514761138</v>
      </c>
      <c r="G87" s="47">
        <f t="shared" ref="G87" si="185">+IFERROR(G86/F86-1,"nm")</f>
        <v>4.4517724649629109E-2</v>
      </c>
      <c r="H87" s="47">
        <f t="shared" ref="H87" si="186">+IFERROR(H86/G86-1,"nm")</f>
        <v>0.29794790844514596</v>
      </c>
      <c r="I87" s="47">
        <f>+IFERROR(I86/H86-1,"nm")</f>
        <v>-0.26847065977500761</v>
      </c>
      <c r="J87" s="47"/>
      <c r="K87" s="1"/>
      <c r="L87" s="1"/>
      <c r="M87" s="1"/>
      <c r="N87" s="1"/>
      <c r="O87" s="1"/>
    </row>
    <row r="88" spans="1:15" x14ac:dyDescent="0.3">
      <c r="A88" s="46" t="s">
        <v>132</v>
      </c>
      <c r="B88" s="47">
        <f t="shared" ref="B88:H88" si="187">+IFERROR(B86/B$18,"nm")</f>
        <v>7.5618631732168845E-2</v>
      </c>
      <c r="C88" s="47">
        <f t="shared" si="187"/>
        <v>9.6179897046870771E-2</v>
      </c>
      <c r="D88" s="47">
        <f t="shared" si="187"/>
        <v>0.10258937960042061</v>
      </c>
      <c r="E88" s="47">
        <f t="shared" si="187"/>
        <v>0.12541231908448333</v>
      </c>
      <c r="F88" s="47">
        <f t="shared" si="187"/>
        <v>0.15255942648723431</v>
      </c>
      <c r="G88" s="47">
        <f t="shared" si="187"/>
        <v>0.17495167080916874</v>
      </c>
      <c r="H88" s="47">
        <f t="shared" si="187"/>
        <v>0.19145468304325047</v>
      </c>
      <c r="I88" s="47">
        <f>+IFERROR(I86/I$18,"nm")</f>
        <v>0.13109573366752031</v>
      </c>
      <c r="J88" s="47"/>
      <c r="K88" s="47">
        <f t="shared" ref="K88:O88" si="188">+IFERROR(K86/K$18,"nm")</f>
        <v>0.14396897195627237</v>
      </c>
      <c r="L88" s="47">
        <f t="shared" si="188"/>
        <v>0.15380160116187455</v>
      </c>
      <c r="M88" s="47">
        <f t="shared" si="188"/>
        <v>0.16435614048628042</v>
      </c>
      <c r="N88" s="47">
        <f t="shared" si="188"/>
        <v>0.16980706603904272</v>
      </c>
      <c r="O88" s="47">
        <f t="shared" si="188"/>
        <v>0.16491223910309363</v>
      </c>
    </row>
    <row r="89" spans="1:15" x14ac:dyDescent="0.3">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9"/>
      <c r="K89" s="59">
        <f>I89*(1+AVERAGE(C90:I90))</f>
        <v>40.502912099402785</v>
      </c>
      <c r="L89" s="59">
        <f>K89*(1+AVERAGE(D90:K90))</f>
        <v>39.636508050164608</v>
      </c>
      <c r="M89" s="59">
        <f>L89*(1+AVERAGE(E90:L90))</f>
        <v>37.628150549246406</v>
      </c>
      <c r="N89" s="59">
        <f>M89*(1+AVERAGE(F90:M90))</f>
        <v>34.896497671922724</v>
      </c>
      <c r="O89" s="59">
        <f>N89*(1+AVERAGE(G90:N90))</f>
        <v>32.765006720578405</v>
      </c>
    </row>
    <row r="90" spans="1:15" x14ac:dyDescent="0.3">
      <c r="A90" s="46" t="s">
        <v>130</v>
      </c>
      <c r="B90" s="47" t="str">
        <f>+IFERROR(B89/A89-1,"nm")</f>
        <v>nm</v>
      </c>
      <c r="C90" s="47">
        <f>+IFERROR(C89/B89-1,"nm")</f>
        <v>4.3478260869565188E-2</v>
      </c>
      <c r="D90" s="47">
        <f t="shared" ref="D90" si="189">+IFERROR(D89/C89-1,"nm")</f>
        <v>0.125</v>
      </c>
      <c r="E90" s="47">
        <f t="shared" ref="E90" si="190">+IFERROR(E89/D89-1,"nm")</f>
        <v>3.7037037037036979E-2</v>
      </c>
      <c r="F90" s="47">
        <f t="shared" ref="F90" si="191">+IFERROR(F89/E89-1,"nm")</f>
        <v>-0.1071428571428571</v>
      </c>
      <c r="G90" s="47">
        <f t="shared" ref="G90" si="192">+IFERROR(G89/F89-1,"nm")</f>
        <v>-0.12</v>
      </c>
      <c r="H90" s="47">
        <f t="shared" ref="H90" si="193">+IFERROR(H89/G89-1,"nm")</f>
        <v>4.5454545454545414E-2</v>
      </c>
      <c r="I90" s="47">
        <f>+IFERROR(I89/H89-1,"nm")</f>
        <v>-0.10869565217391308</v>
      </c>
      <c r="J90" s="47"/>
    </row>
    <row r="91" spans="1:15" x14ac:dyDescent="0.3">
      <c r="A91" s="46" t="s">
        <v>134</v>
      </c>
      <c r="B91" s="47">
        <f t="shared" ref="B91:H91" si="194">+IFERROR(B89/B$18,"nm")</f>
        <v>3.3478893740902477E-3</v>
      </c>
      <c r="C91" s="47">
        <f t="shared" si="194"/>
        <v>3.251151449471688E-3</v>
      </c>
      <c r="D91" s="47">
        <f t="shared" si="194"/>
        <v>3.5488958990536278E-3</v>
      </c>
      <c r="E91" s="47">
        <f t="shared" si="194"/>
        <v>3.7697744867048132E-3</v>
      </c>
      <c r="F91" s="47">
        <f t="shared" si="194"/>
        <v>3.1442585838259338E-3</v>
      </c>
      <c r="G91" s="47">
        <f t="shared" si="194"/>
        <v>3.0378348522507597E-3</v>
      </c>
      <c r="H91" s="47">
        <f t="shared" si="194"/>
        <v>2.6776878747307759E-3</v>
      </c>
      <c r="I91" s="47">
        <f>+IFERROR(I89/I$18,"nm")</f>
        <v>2.2339671988230807E-3</v>
      </c>
      <c r="J91" s="47"/>
      <c r="K91" s="47">
        <f t="shared" ref="K91:O91" si="195">+IFERROR(K89/K$18,"nm")</f>
        <v>2.1112333356091313E-3</v>
      </c>
      <c r="L91" s="47">
        <f t="shared" si="195"/>
        <v>1.9857777638893634E-3</v>
      </c>
      <c r="M91" s="47">
        <f t="shared" si="195"/>
        <v>1.8084829307538101E-3</v>
      </c>
      <c r="N91" s="47">
        <f t="shared" si="195"/>
        <v>1.5838587956030503E-3</v>
      </c>
      <c r="O91" s="47">
        <f t="shared" si="195"/>
        <v>1.4094838759470202E-3</v>
      </c>
    </row>
    <row r="92" spans="1:15" x14ac:dyDescent="0.3">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9"/>
      <c r="K92" s="59">
        <f>I92*(1+AVERAGE(C93:I93))</f>
        <v>2727.7498565183037</v>
      </c>
      <c r="L92" s="59">
        <f>K92*(1+AVERAGE(D93:K93))</f>
        <v>3042.3533042792765</v>
      </c>
      <c r="M92" s="59">
        <f>L92*(1+AVERAGE(E93:L93))</f>
        <v>3403.5475847589341</v>
      </c>
      <c r="N92" s="59">
        <f>M92*(1+AVERAGE(F93:M93))</f>
        <v>3739.2556642671316</v>
      </c>
      <c r="O92" s="59">
        <f>N92*(1+AVERAGE(G93:N93))</f>
        <v>3838.5359740696799</v>
      </c>
    </row>
    <row r="93" spans="1:15" x14ac:dyDescent="0.3">
      <c r="A93" s="46" t="s">
        <v>130</v>
      </c>
      <c r="B93" s="47" t="str">
        <f t="shared" ref="B93" si="196">+IFERROR(B92/A92-1,"nm")</f>
        <v>nm</v>
      </c>
      <c r="C93" s="47">
        <f t="shared" ref="C93" si="197">+IFERROR(C92/B92-1,"nm")</f>
        <v>0.38167170191339372</v>
      </c>
      <c r="D93" s="47">
        <f t="shared" ref="D93" si="198">+IFERROR(D92/C92-1,"nm")</f>
        <v>9.8396501457725938E-2</v>
      </c>
      <c r="E93" s="47">
        <f t="shared" ref="E93" si="199">+IFERROR(E92/D92-1,"nm")</f>
        <v>0.19907100199071004</v>
      </c>
      <c r="F93" s="47">
        <f t="shared" ref="F93" si="200">+IFERROR(F92/E92-1,"nm")</f>
        <v>0.31488655229662421</v>
      </c>
      <c r="G93" s="47">
        <f t="shared" ref="G93" si="201">+IFERROR(G92/F92-1,"nm")</f>
        <v>4.7979797979798011E-2</v>
      </c>
      <c r="H93" s="47">
        <f t="shared" ref="H93" si="202">+IFERROR(H92/G92-1,"nm")</f>
        <v>0.30240963855421676</v>
      </c>
      <c r="I93" s="47">
        <f>+IFERROR(I92/H92-1,"nm")</f>
        <v>-0.27073697193956214</v>
      </c>
      <c r="J93" s="47"/>
    </row>
    <row r="94" spans="1:15" x14ac:dyDescent="0.3">
      <c r="A94" s="46" t="s">
        <v>132</v>
      </c>
      <c r="B94" s="47">
        <f t="shared" ref="B94:H94" si="203">+IFERROR(B92/B$18,"nm")</f>
        <v>7.2270742358078607E-2</v>
      </c>
      <c r="C94" s="47">
        <f t="shared" si="203"/>
        <v>9.2928745597399082E-2</v>
      </c>
      <c r="D94" s="47">
        <f t="shared" si="203"/>
        <v>9.9040483701366977E-2</v>
      </c>
      <c r="E94" s="47">
        <f t="shared" si="203"/>
        <v>0.12164254459777853</v>
      </c>
      <c r="F94" s="47">
        <f t="shared" si="203"/>
        <v>0.14941516790340836</v>
      </c>
      <c r="G94" s="47">
        <f t="shared" si="203"/>
        <v>0.17191383595691798</v>
      </c>
      <c r="H94" s="47">
        <f t="shared" si="203"/>
        <v>0.1887769951685197</v>
      </c>
      <c r="I94" s="47">
        <f>+IFERROR(I92/I$18,"nm")</f>
        <v>0.12886176646869721</v>
      </c>
      <c r="J94" s="47"/>
      <c r="K94" s="47">
        <f t="shared" ref="K94:O94" si="204">+IFERROR(K92/K$18,"nm")</f>
        <v>0.14218524372150965</v>
      </c>
      <c r="L94" s="47">
        <f t="shared" si="204"/>
        <v>0.15242103400952919</v>
      </c>
      <c r="M94" s="47">
        <f t="shared" si="204"/>
        <v>0.16358119177260927</v>
      </c>
      <c r="N94" s="47">
        <f t="shared" si="204"/>
        <v>0.16971482435107385</v>
      </c>
      <c r="O94" s="47">
        <f t="shared" si="204"/>
        <v>0.16512600192130505</v>
      </c>
    </row>
    <row r="95" spans="1:15" x14ac:dyDescent="0.3">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9"/>
      <c r="K95" s="59">
        <f>I95*(1+AVERAGE(C96:I96))</f>
        <v>96.832137832803099</v>
      </c>
      <c r="L95" s="59">
        <f>K95*(1+AVERAGE(D96:K96))</f>
        <v>129.954901895197</v>
      </c>
      <c r="M95" s="59">
        <f>L95*(1+AVERAGE(E96:L96))</f>
        <v>179.16340628466514</v>
      </c>
      <c r="N95" s="59">
        <f>M95*(1+AVERAGE(F96:M96))</f>
        <v>242.00924877671548</v>
      </c>
      <c r="O95" s="59">
        <f>N95*(1+AVERAGE(G96:N96))</f>
        <v>383.85560178312875</v>
      </c>
    </row>
    <row r="96" spans="1:15" x14ac:dyDescent="0.3">
      <c r="A96" s="46" t="s">
        <v>130</v>
      </c>
      <c r="B96" s="47" t="str">
        <f t="shared" ref="B96" si="205">+IFERROR(B95/A95-1,"nm")</f>
        <v>nm</v>
      </c>
      <c r="C96" s="47">
        <f t="shared" ref="C96" si="206">+IFERROR(C95/B95-1,"nm")</f>
        <v>-0.3623188405797102</v>
      </c>
      <c r="D96" s="47">
        <f t="shared" ref="D96" si="207">+IFERROR(D95/C95-1,"nm")</f>
        <v>0.15909090909090917</v>
      </c>
      <c r="E96" s="47">
        <f t="shared" ref="E96" si="208">+IFERROR(E95/D95-1,"nm")</f>
        <v>0.49019607843137258</v>
      </c>
      <c r="F96" s="47">
        <f t="shared" ref="F96" si="209">+IFERROR(F95/E95-1,"nm")</f>
        <v>-0.35526315789473684</v>
      </c>
      <c r="G96" s="47">
        <f t="shared" ref="G96" si="210">+IFERROR(G95/F95-1,"nm")</f>
        <v>-0.4285714285714286</v>
      </c>
      <c r="H96" s="47">
        <f t="shared" ref="H96" si="211">+IFERROR(H95/G95-1,"nm")</f>
        <v>2.3571428571428572</v>
      </c>
      <c r="I96" s="47">
        <f>+IFERROR(I95/H95-1,"nm")</f>
        <v>-0.17021276595744683</v>
      </c>
      <c r="J96" s="47"/>
    </row>
    <row r="97" spans="1:15" x14ac:dyDescent="0.3">
      <c r="A97" s="46" t="s">
        <v>134</v>
      </c>
      <c r="B97" s="47">
        <f t="shared" ref="B97:H97" si="212">+IFERROR(B95/B$18,"nm")</f>
        <v>5.0218340611353713E-3</v>
      </c>
      <c r="C97" s="47">
        <f t="shared" si="212"/>
        <v>2.980222162015714E-3</v>
      </c>
      <c r="D97" s="47">
        <f t="shared" si="212"/>
        <v>3.3517350157728706E-3</v>
      </c>
      <c r="E97" s="47">
        <f t="shared" si="212"/>
        <v>5.1161225176708175E-3</v>
      </c>
      <c r="F97" s="47">
        <f t="shared" si="212"/>
        <v>3.081373412149415E-3</v>
      </c>
      <c r="G97" s="47">
        <f t="shared" si="212"/>
        <v>1.9331676332504833E-3</v>
      </c>
      <c r="H97" s="47">
        <f t="shared" si="212"/>
        <v>5.4717969614063678E-3</v>
      </c>
      <c r="I97" s="47">
        <f>+IFERROR(I95/I$18,"nm")</f>
        <v>4.2499863782487881E-3</v>
      </c>
      <c r="J97" s="47"/>
      <c r="K97" s="47">
        <f t="shared" ref="K97:O97" si="213">+IFERROR(K95/K$18,"nm")</f>
        <v>5.0474207101253452E-3</v>
      </c>
      <c r="L97" s="47">
        <f t="shared" si="213"/>
        <v>6.5107035706904095E-3</v>
      </c>
      <c r="M97" s="47">
        <f t="shared" si="213"/>
        <v>8.610945724198394E-3</v>
      </c>
      <c r="N97" s="47">
        <f t="shared" si="213"/>
        <v>1.0984153220645195E-2</v>
      </c>
      <c r="O97" s="47">
        <f t="shared" si="213"/>
        <v>1.651268641631181E-2</v>
      </c>
    </row>
    <row r="98" spans="1:15" x14ac:dyDescent="0.3">
      <c r="A98" s="58" t="s">
        <v>119</v>
      </c>
      <c r="B98" s="57"/>
      <c r="C98" s="57"/>
      <c r="D98" s="57"/>
      <c r="E98" s="57"/>
      <c r="F98" s="57"/>
      <c r="G98" s="57"/>
      <c r="H98" s="57"/>
      <c r="I98" s="57"/>
      <c r="J98" s="57"/>
      <c r="K98" s="39"/>
      <c r="L98" s="39"/>
      <c r="M98" s="39"/>
      <c r="N98" s="39"/>
      <c r="O98" s="39"/>
    </row>
    <row r="99" spans="1:15" x14ac:dyDescent="0.3">
      <c r="A99" s="9" t="s">
        <v>137</v>
      </c>
      <c r="B99" s="9">
        <f>+Historicals!B119</f>
        <v>0</v>
      </c>
      <c r="C99" s="9">
        <f>+Historicals!C119</f>
        <v>4317</v>
      </c>
      <c r="D99" s="9">
        <f>+Historicals!D119</f>
        <v>4737</v>
      </c>
      <c r="E99" s="9">
        <f>+Historicals!E119</f>
        <v>5166</v>
      </c>
      <c r="F99" s="9">
        <f>+Historicals!F119</f>
        <v>5254</v>
      </c>
      <c r="G99" s="9">
        <f>+Historicals!G119</f>
        <v>5028</v>
      </c>
      <c r="H99" s="9">
        <f>+Historicals!H119</f>
        <v>5343</v>
      </c>
      <c r="I99" s="9">
        <f>+Historicals!I119</f>
        <v>5955</v>
      </c>
      <c r="J99" s="9"/>
      <c r="K99" s="59">
        <f>I99*(1+AVERAGE(C100:I100))</f>
        <v>6291.521614776053</v>
      </c>
      <c r="L99" s="59">
        <f>K99*(1+AVERAGE(D100:K100))</f>
        <v>6647.0603239620941</v>
      </c>
      <c r="M99" s="59">
        <f>L99*(1+AVERAGE(E100:L100))</f>
        <v>6968.4786795845157</v>
      </c>
      <c r="N99" s="59">
        <f>M99*(1+AVERAGE(F100:M100))</f>
        <v>7231.9066276088124</v>
      </c>
      <c r="O99" s="59">
        <f>N99*(1+AVERAGE(G100:N100))</f>
        <v>7555.3577755491924</v>
      </c>
    </row>
    <row r="100" spans="1:15" x14ac:dyDescent="0.3">
      <c r="A100" s="44" t="s">
        <v>130</v>
      </c>
      <c r="B100" s="47" t="str">
        <f t="shared" ref="B100" si="214">+IFERROR(B99/A99-1,"nm")</f>
        <v>nm</v>
      </c>
      <c r="C100" s="47" t="str">
        <f>+IFERROR(C99/B99-1,"nm")</f>
        <v>nm</v>
      </c>
      <c r="D100" s="47">
        <f t="shared" ref="D100" si="215">+IFERROR(D99/C99-1,"nm")</f>
        <v>9.7289784572619942E-2</v>
      </c>
      <c r="E100" s="47">
        <f t="shared" ref="E100" si="216">+IFERROR(E99/D99-1,"nm")</f>
        <v>9.0563647878403986E-2</v>
      </c>
      <c r="F100" s="47">
        <f t="shared" ref="F100" si="217">+IFERROR(F99/E99-1,"nm")</f>
        <v>1.7034456058846237E-2</v>
      </c>
      <c r="G100" s="47">
        <f t="shared" ref="G100" si="218">+IFERROR(G99/F99-1,"nm")</f>
        <v>-4.3014845831747195E-2</v>
      </c>
      <c r="H100" s="47">
        <f t="shared" ref="H100" si="219">+IFERROR(H99/G99-1,"nm")</f>
        <v>6.2649164677804237E-2</v>
      </c>
      <c r="I100" s="47">
        <f>+IFERROR(I99/H99-1,"nm")</f>
        <v>0.11454239191465465</v>
      </c>
      <c r="J100" s="47"/>
    </row>
    <row r="101" spans="1:15" x14ac:dyDescent="0.3">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3"/>
      <c r="K101" s="60">
        <f>I101*(1+AVERAGE(C102:I102))</f>
        <v>4357.1405684303627</v>
      </c>
      <c r="L101" s="60">
        <f>K101*(1+AVERAGE(D102:K102))</f>
        <v>4618.0184707033968</v>
      </c>
      <c r="M101" s="60">
        <f>L101*(1+AVERAGE(E102:L102))</f>
        <v>4837.9114057256429</v>
      </c>
      <c r="N101" s="60">
        <f>M101*(1+AVERAGE(F102:M102))</f>
        <v>5019.0929050305795</v>
      </c>
      <c r="O101" s="60">
        <f>N101*(1+AVERAGE(G102:N102))</f>
        <v>5247.7202269291993</v>
      </c>
    </row>
    <row r="102" spans="1:15" x14ac:dyDescent="0.3">
      <c r="A102" s="44" t="s">
        <v>130</v>
      </c>
      <c r="B102" s="47" t="str">
        <f t="shared" ref="B102" si="220">+IFERROR(B101/A101-1,"nm")</f>
        <v>nm</v>
      </c>
      <c r="C102" s="47" t="str">
        <f t="shared" ref="C102" si="221">+IFERROR(C101/B101-1,"nm")</f>
        <v>nm</v>
      </c>
      <c r="D102" s="47">
        <f t="shared" ref="D102" si="222">+IFERROR(D101/C101-1,"nm")</f>
        <v>0.12116040955631391</v>
      </c>
      <c r="E102" s="47">
        <f t="shared" ref="E102" si="223">+IFERROR(E101/D101-1,"nm")</f>
        <v>8.8280060882800715E-2</v>
      </c>
      <c r="F102" s="47">
        <f t="shared" ref="F102" si="224">+IFERROR(F101/E101-1,"nm")</f>
        <v>1.3146853146853044E-2</v>
      </c>
      <c r="G102" s="47">
        <f t="shared" ref="G102" si="225">+IFERROR(G101/F101-1,"nm")</f>
        <v>-4.7763666482606326E-2</v>
      </c>
      <c r="H102" s="47">
        <f t="shared" ref="H102" si="226">+IFERROR(H101/G101-1,"nm")</f>
        <v>6.0887213685126174E-2</v>
      </c>
      <c r="I102" s="47">
        <f>+IFERROR(I101/H101-1,"nm")</f>
        <v>0.12353101940420874</v>
      </c>
      <c r="J102" s="47"/>
    </row>
    <row r="103" spans="1:15" x14ac:dyDescent="0.3">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c r="J103" s="47"/>
    </row>
    <row r="104" spans="1:15" x14ac:dyDescent="0.3">
      <c r="A104" s="44" t="s">
        <v>139</v>
      </c>
      <c r="B104" s="47" t="str">
        <f t="shared" ref="B104:E104" si="227">+IFERROR(B102-B103,"nm")</f>
        <v>nm</v>
      </c>
      <c r="C104" s="47" t="str">
        <f t="shared" si="227"/>
        <v>nm</v>
      </c>
      <c r="D104" s="47">
        <f t="shared" si="227"/>
        <v>0</v>
      </c>
      <c r="E104" s="47">
        <f t="shared" si="227"/>
        <v>0</v>
      </c>
      <c r="F104" s="47">
        <f>+IFERROR(F102-F103,"nm")</f>
        <v>0</v>
      </c>
      <c r="G104" s="47">
        <f t="shared" ref="G104:H104" si="228">+IFERROR(G102-G103,"nm")</f>
        <v>0</v>
      </c>
      <c r="H104" s="47">
        <f t="shared" si="228"/>
        <v>0</v>
      </c>
      <c r="I104" s="47">
        <f>+IFERROR(I102-I103,"nm")</f>
        <v>-4.646898059579127E-2</v>
      </c>
      <c r="J104" s="47"/>
    </row>
    <row r="105" spans="1:15" x14ac:dyDescent="0.3">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3"/>
      <c r="K105" s="60">
        <f>I105*(1+AVERAGE(C106:I106))</f>
        <v>1713.0037701190577</v>
      </c>
      <c r="L105" s="60">
        <f>K105*(1+AVERAGE(D106:K106))</f>
        <v>1822.5974636286369</v>
      </c>
      <c r="M105" s="60">
        <f>L105*(1+AVERAGE(E106:L106))</f>
        <v>1940.3327513164413</v>
      </c>
      <c r="N105" s="60">
        <f>M105*(1+AVERAGE(F106:M106))</f>
        <v>2030.6934513808708</v>
      </c>
      <c r="O105" s="60">
        <f>N105*(1+AVERAGE(G106:N106))</f>
        <v>2132.6640645088005</v>
      </c>
    </row>
    <row r="106" spans="1:15" x14ac:dyDescent="0.3">
      <c r="A106" s="44" t="s">
        <v>130</v>
      </c>
      <c r="B106" s="47" t="str">
        <f t="shared" ref="B106" si="229">+IFERROR(B105/A105-1,"nm")</f>
        <v>nm</v>
      </c>
      <c r="C106" s="47" t="str">
        <f t="shared" ref="C106" si="230">+IFERROR(C105/B105-1,"nm")</f>
        <v>nm</v>
      </c>
      <c r="D106" s="47">
        <f t="shared" ref="D106" si="231">+IFERROR(D105/C105-1,"nm")</f>
        <v>6.0877350044762801E-2</v>
      </c>
      <c r="E106" s="47">
        <f t="shared" ref="E106" si="232">+IFERROR(E105/D105-1,"nm")</f>
        <v>0.13670886075949373</v>
      </c>
      <c r="F106" s="47">
        <f t="shared" ref="F106" si="233">+IFERROR(F105/E105-1,"nm")</f>
        <v>3.563474387527843E-2</v>
      </c>
      <c r="G106" s="47">
        <f t="shared" ref="G106" si="234">+IFERROR(G105/F105-1,"nm")</f>
        <v>-2.1505376344086002E-2</v>
      </c>
      <c r="H106" s="47">
        <f t="shared" ref="H106" si="235">+IFERROR(H105/G105-1,"nm")</f>
        <v>9.4505494505494614E-2</v>
      </c>
      <c r="I106" s="47">
        <f>+IFERROR(I105/H105-1,"nm")</f>
        <v>7.7643908969210251E-2</v>
      </c>
      <c r="J106" s="47"/>
    </row>
    <row r="107" spans="1:15" x14ac:dyDescent="0.3">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c r="J107" s="47"/>
    </row>
    <row r="108" spans="1:15" x14ac:dyDescent="0.3">
      <c r="A108" s="44" t="s">
        <v>139</v>
      </c>
      <c r="B108" s="47" t="str">
        <f t="shared" ref="B108:H108" si="236">+IFERROR(B106-B107,"nm")</f>
        <v>nm</v>
      </c>
      <c r="C108" s="47" t="str">
        <f t="shared" si="236"/>
        <v>nm</v>
      </c>
      <c r="D108" s="47">
        <f t="shared" si="236"/>
        <v>0</v>
      </c>
      <c r="E108" s="47">
        <f t="shared" si="236"/>
        <v>0</v>
      </c>
      <c r="F108" s="47">
        <f t="shared" si="236"/>
        <v>0</v>
      </c>
      <c r="G108" s="47">
        <f t="shared" si="236"/>
        <v>0</v>
      </c>
      <c r="H108" s="47">
        <f t="shared" si="236"/>
        <v>0</v>
      </c>
      <c r="I108" s="47">
        <f>+IFERROR(I106-I107,"nm")</f>
        <v>-4.2356091030789744E-2</v>
      </c>
      <c r="J108" s="47"/>
    </row>
    <row r="109" spans="1:15" x14ac:dyDescent="0.3">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3"/>
      <c r="K109" s="60">
        <f>I109*(1+AVERAGE(C110:I110))</f>
        <v>229.96120069093772</v>
      </c>
      <c r="L109" s="60">
        <f>K109*(1+AVERAGE(D110:K110))</f>
        <v>225.99211035563135</v>
      </c>
      <c r="M109" s="60">
        <f>L109*(1+AVERAGE(E110:L110))</f>
        <v>221.8136136137318</v>
      </c>
      <c r="N109" s="60">
        <f>M109*(1+AVERAGE(F110:M110))</f>
        <v>221.46395087906905</v>
      </c>
      <c r="O109" s="60">
        <f>N109*(1+AVERAGE(G110:N110))</f>
        <v>223.11629350191751</v>
      </c>
    </row>
    <row r="110" spans="1:15" x14ac:dyDescent="0.3">
      <c r="A110" s="44" t="s">
        <v>130</v>
      </c>
      <c r="B110" s="47" t="str">
        <f t="shared" ref="B110" si="237">+IFERROR(B109/A109-1,"nm")</f>
        <v>nm</v>
      </c>
      <c r="C110" s="47" t="str">
        <f t="shared" ref="C110" si="238">+IFERROR(C109/B109-1,"nm")</f>
        <v>nm</v>
      </c>
      <c r="D110" s="47">
        <f t="shared" ref="D110" si="239">+IFERROR(D109/C109-1,"nm")</f>
        <v>-1.1111111111111072E-2</v>
      </c>
      <c r="E110" s="47">
        <f t="shared" ref="E110" si="240">+IFERROR(E109/D109-1,"nm")</f>
        <v>-8.6142322097378266E-2</v>
      </c>
      <c r="F110" s="47">
        <f t="shared" ref="F110" si="241">+IFERROR(F109/E109-1,"nm")</f>
        <v>-2.8688524590163911E-2</v>
      </c>
      <c r="G110" s="47">
        <f t="shared" ref="G110" si="242">+IFERROR(G109/F109-1,"nm")</f>
        <v>-9.7046413502109741E-2</v>
      </c>
      <c r="H110" s="47">
        <f t="shared" ref="H110" si="243">+IFERROR(H109/G109-1,"nm")</f>
        <v>-0.11214953271028039</v>
      </c>
      <c r="I110" s="47">
        <f>+IFERROR(I109/H109-1,"nm")</f>
        <v>0.23157894736842111</v>
      </c>
      <c r="J110" s="47"/>
    </row>
    <row r="111" spans="1:15" x14ac:dyDescent="0.3">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c r="J111" s="47"/>
    </row>
    <row r="112" spans="1:15" x14ac:dyDescent="0.3">
      <c r="A112" s="44" t="s">
        <v>139</v>
      </c>
      <c r="B112" s="47" t="str">
        <f t="shared" ref="B112:H112" si="244">+IFERROR(B110-B111,"nm")</f>
        <v>nm</v>
      </c>
      <c r="C112" s="47" t="str">
        <f t="shared" si="244"/>
        <v>nm</v>
      </c>
      <c r="D112" s="47">
        <f t="shared" si="244"/>
        <v>0</v>
      </c>
      <c r="E112" s="47">
        <f t="shared" si="244"/>
        <v>0</v>
      </c>
      <c r="F112" s="47">
        <f t="shared" si="244"/>
        <v>0</v>
      </c>
      <c r="G112" s="47">
        <f t="shared" si="244"/>
        <v>0</v>
      </c>
      <c r="H112" s="47">
        <f t="shared" si="244"/>
        <v>0</v>
      </c>
      <c r="I112" s="47">
        <f>+IFERROR(I110-I111,"nm")</f>
        <v>-4.842105263157892E-2</v>
      </c>
      <c r="J112" s="47"/>
    </row>
    <row r="113" spans="1:15" x14ac:dyDescent="0.3">
      <c r="A113" s="9" t="s">
        <v>131</v>
      </c>
      <c r="B113" s="48">
        <f t="shared" ref="B113:H113" si="245">+B119+B116</f>
        <v>0</v>
      </c>
      <c r="C113" s="48">
        <f t="shared" si="245"/>
        <v>1044</v>
      </c>
      <c r="D113" s="48">
        <f t="shared" si="245"/>
        <v>1034</v>
      </c>
      <c r="E113" s="48">
        <f t="shared" si="245"/>
        <v>1244</v>
      </c>
      <c r="F113" s="48">
        <f t="shared" si="245"/>
        <v>1376</v>
      </c>
      <c r="G113" s="48">
        <f t="shared" si="245"/>
        <v>1230</v>
      </c>
      <c r="H113" s="48">
        <f t="shared" si="245"/>
        <v>1573</v>
      </c>
      <c r="I113" s="48">
        <f>+I119+I116</f>
        <v>1938</v>
      </c>
      <c r="J113" s="48"/>
      <c r="K113" s="59">
        <f>I113*(1+AVERAGE(C114:I114))</f>
        <v>2165.5287524834293</v>
      </c>
      <c r="L113" s="59">
        <f>K113*(1+AVERAGE(D114:K114))</f>
        <v>2419.7702671994002</v>
      </c>
      <c r="M113" s="59">
        <f>L113*(1+AVERAGE(E114:L114))</f>
        <v>2765.3143936266288</v>
      </c>
      <c r="N113" s="59">
        <f>M113*(1+AVERAGE(F114:M114))</f>
        <v>3118.5191167225289</v>
      </c>
      <c r="O113" s="59">
        <f>N113*(1+AVERAGE(G114:N114))</f>
        <v>3539.3090342826222</v>
      </c>
    </row>
    <row r="114" spans="1:15" x14ac:dyDescent="0.3">
      <c r="A114" s="46" t="s">
        <v>130</v>
      </c>
      <c r="B114" s="47" t="str">
        <f t="shared" ref="B114" si="246">+IFERROR(B113/A113-1,"nm")</f>
        <v>nm</v>
      </c>
      <c r="C114" s="47" t="str">
        <f t="shared" ref="C114" si="247">+IFERROR(C113/B113-1,"nm")</f>
        <v>nm</v>
      </c>
      <c r="D114" s="47">
        <f t="shared" ref="D114" si="248">+IFERROR(D113/C113-1,"nm")</f>
        <v>-9.5785440613026518E-3</v>
      </c>
      <c r="E114" s="47">
        <f t="shared" ref="E114" si="249">+IFERROR(E113/D113-1,"nm")</f>
        <v>0.20309477756286265</v>
      </c>
      <c r="F114" s="47">
        <f t="shared" ref="F114" si="250">+IFERROR(F113/E113-1,"nm")</f>
        <v>0.10610932475884249</v>
      </c>
      <c r="G114" s="47">
        <f t="shared" ref="G114" si="251">+IFERROR(G113/F113-1,"nm")</f>
        <v>-0.10610465116279066</v>
      </c>
      <c r="H114" s="47">
        <f t="shared" ref="H114" si="252">+IFERROR(H113/G113-1,"nm")</f>
        <v>0.27886178861788613</v>
      </c>
      <c r="I114" s="47">
        <f>+IFERROR(I113/H113-1,"nm")</f>
        <v>0.23204068658614108</v>
      </c>
      <c r="J114" s="47"/>
    </row>
    <row r="115" spans="1:15" x14ac:dyDescent="0.3">
      <c r="A115" s="46" t="s">
        <v>132</v>
      </c>
      <c r="B115" s="47">
        <f t="shared" ref="B115:H115" si="253">+IFERROR(B113/B$18,"nm")</f>
        <v>0</v>
      </c>
      <c r="C115" s="47">
        <f t="shared" si="253"/>
        <v>7.0712544026009211E-2</v>
      </c>
      <c r="D115" s="47">
        <f t="shared" si="253"/>
        <v>6.7954784437434274E-2</v>
      </c>
      <c r="E115" s="47">
        <f t="shared" si="253"/>
        <v>8.374284752608549E-2</v>
      </c>
      <c r="F115" s="47">
        <f t="shared" si="253"/>
        <v>8.6529996226889699E-2</v>
      </c>
      <c r="G115" s="47">
        <f t="shared" si="253"/>
        <v>8.4921292460646225E-2</v>
      </c>
      <c r="H115" s="47">
        <f t="shared" si="253"/>
        <v>9.1565283194598057E-2</v>
      </c>
      <c r="I115" s="47">
        <f>+IFERROR(I113/I$18,"nm")</f>
        <v>0.10559581539802756</v>
      </c>
      <c r="J115" s="47"/>
      <c r="K115" s="47">
        <f t="shared" ref="K115:O115" si="254">+IFERROR(K113/K$18,"nm")</f>
        <v>0.11287920434566689</v>
      </c>
      <c r="L115" s="47">
        <f t="shared" si="254"/>
        <v>0.12122980117834162</v>
      </c>
      <c r="M115" s="47">
        <f t="shared" si="254"/>
        <v>0.1329064491887906</v>
      </c>
      <c r="N115" s="47">
        <f t="shared" si="254"/>
        <v>0.14154125089324726</v>
      </c>
      <c r="O115" s="47">
        <f t="shared" si="254"/>
        <v>0.15225386823076198</v>
      </c>
    </row>
    <row r="116" spans="1:15" x14ac:dyDescent="0.3">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9"/>
      <c r="K116" s="59">
        <f>I116*(1+AVERAGE(C117:I117))</f>
        <v>42.331243436392533</v>
      </c>
      <c r="L116" s="59">
        <f>K116*(1+AVERAGE(D117:K117))</f>
        <v>42.665099306455382</v>
      </c>
      <c r="M116" s="59">
        <f>L116*(1+AVERAGE(E117:L117))</f>
        <v>40.630880320609329</v>
      </c>
      <c r="N116" s="59">
        <f>M116*(1+AVERAGE(F117:M117))</f>
        <v>38.021236956764589</v>
      </c>
      <c r="O116" s="59">
        <f>N116*(1+AVERAGE(G117:N117))</f>
        <v>35.226059121083566</v>
      </c>
    </row>
    <row r="117" spans="1:15" x14ac:dyDescent="0.3">
      <c r="A117" s="46" t="s">
        <v>130</v>
      </c>
      <c r="B117" s="47" t="str">
        <f>+IFERROR(B116/A116-1,"nm")</f>
        <v>nm</v>
      </c>
      <c r="C117" s="47" t="str">
        <f>+IFERROR(C116/B116-1,"nm")</f>
        <v>nm</v>
      </c>
      <c r="D117" s="47">
        <f t="shared" ref="D117" si="255">+IFERROR(D116/C116-1,"nm")</f>
        <v>0.28571428571428581</v>
      </c>
      <c r="E117" s="47">
        <f t="shared" ref="E117" si="256">+IFERROR(E116/D116-1,"nm")</f>
        <v>1.8518518518518601E-2</v>
      </c>
      <c r="F117" s="47">
        <f t="shared" ref="F117" si="257">+IFERROR(F116/E116-1,"nm")</f>
        <v>-3.6363636363636376E-2</v>
      </c>
      <c r="G117" s="47">
        <f t="shared" ref="G117" si="258">+IFERROR(G116/F116-1,"nm")</f>
        <v>-0.13207547169811318</v>
      </c>
      <c r="H117" s="47">
        <f t="shared" ref="H117" si="259">+IFERROR(H116/G116-1,"nm")</f>
        <v>-6.5217391304347783E-2</v>
      </c>
      <c r="I117" s="47">
        <f>+IFERROR(I116/H116-1,"nm")</f>
        <v>-2.3255813953488413E-2</v>
      </c>
      <c r="J117" s="47"/>
    </row>
    <row r="118" spans="1:15" x14ac:dyDescent="0.3">
      <c r="A118" s="46" t="s">
        <v>134</v>
      </c>
      <c r="B118" s="47">
        <f t="shared" ref="B118:H118" si="260">+IFERROR(B116/B$18,"nm")</f>
        <v>0</v>
      </c>
      <c r="C118" s="47">
        <f t="shared" si="260"/>
        <v>2.8447575182877268E-3</v>
      </c>
      <c r="D118" s="47">
        <f t="shared" si="260"/>
        <v>3.5488958990536278E-3</v>
      </c>
      <c r="E118" s="47">
        <f t="shared" si="260"/>
        <v>3.7024570851565131E-3</v>
      </c>
      <c r="F118" s="47">
        <f t="shared" si="260"/>
        <v>3.33291409885549E-3</v>
      </c>
      <c r="G118" s="47">
        <f t="shared" si="260"/>
        <v>3.1759182546257938E-3</v>
      </c>
      <c r="H118" s="47">
        <f t="shared" si="260"/>
        <v>2.5030560568135513E-3</v>
      </c>
      <c r="I118" s="47">
        <f>+IFERROR(I116/I$18,"nm")</f>
        <v>2.2884542036724241E-3</v>
      </c>
      <c r="J118" s="47"/>
      <c r="K118" s="47">
        <f t="shared" ref="K118:O118" si="261">+IFERROR(K116/K$18,"nm")</f>
        <v>2.2065359661389613E-3</v>
      </c>
      <c r="L118" s="47">
        <f t="shared" si="261"/>
        <v>2.1375093232144284E-3</v>
      </c>
      <c r="M118" s="47">
        <f t="shared" si="261"/>
        <v>1.9528000299976072E-3</v>
      </c>
      <c r="N118" s="47">
        <f t="shared" si="261"/>
        <v>1.7256823633086768E-3</v>
      </c>
      <c r="O118" s="47">
        <f t="shared" si="261"/>
        <v>1.5153533392422652E-3</v>
      </c>
    </row>
    <row r="119" spans="1:15" x14ac:dyDescent="0.3">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9"/>
      <c r="K119" s="59">
        <f>I119*(1+AVERAGE(C120:I120))</f>
        <v>2126.803282365513</v>
      </c>
      <c r="L119" s="59">
        <f>K119*(1+AVERAGE(D120:K120))</f>
        <v>2385.7026381227424</v>
      </c>
      <c r="M119" s="59">
        <f>L119*(1+AVERAGE(E120:L120))</f>
        <v>2744.6775113928325</v>
      </c>
      <c r="N119" s="59">
        <f>M119*(1+AVERAGE(F120:M120))</f>
        <v>3114.5783279765624</v>
      </c>
      <c r="O119" s="59">
        <f>N119*(1+AVERAGE(G120:N120))</f>
        <v>3557.2441764992864</v>
      </c>
    </row>
    <row r="120" spans="1:15" x14ac:dyDescent="0.3">
      <c r="A120" s="46" t="s">
        <v>130</v>
      </c>
      <c r="B120" s="47" t="str">
        <f t="shared" ref="B120" si="262">+IFERROR(B119/A119-1,"nm")</f>
        <v>nm</v>
      </c>
      <c r="C120" s="47" t="str">
        <f t="shared" ref="C120" si="263">+IFERROR(C119/B119-1,"nm")</f>
        <v>nm</v>
      </c>
      <c r="D120" s="47">
        <f t="shared" ref="D120" si="264">+IFERROR(D119/C119-1,"nm")</f>
        <v>-2.1956087824351322E-2</v>
      </c>
      <c r="E120" s="47">
        <f t="shared" ref="E120" si="265">+IFERROR(E119/D119-1,"nm")</f>
        <v>0.21326530612244898</v>
      </c>
      <c r="F120" s="47">
        <f t="shared" ref="F120" si="266">+IFERROR(F119/E119-1,"nm")</f>
        <v>0.11269974768713209</v>
      </c>
      <c r="G120" s="47">
        <f t="shared" ref="G120" si="267">+IFERROR(G119/F119-1,"nm")</f>
        <v>-0.1050642479213908</v>
      </c>
      <c r="H120" s="47">
        <f t="shared" ref="H120" si="268">+IFERROR(H119/G119-1,"nm")</f>
        <v>0.29222972972972983</v>
      </c>
      <c r="I120" s="47">
        <f>+IFERROR(I119/H119-1,"nm")</f>
        <v>0.23921568627450984</v>
      </c>
      <c r="J120" s="47"/>
    </row>
    <row r="121" spans="1:15" x14ac:dyDescent="0.3">
      <c r="A121" s="46" t="s">
        <v>132</v>
      </c>
      <c r="B121" s="47">
        <f t="shared" ref="B121:H121" si="269">+IFERROR(B119/B$18,"nm")</f>
        <v>0</v>
      </c>
      <c r="C121" s="47">
        <f t="shared" si="269"/>
        <v>6.7867786507721489E-2</v>
      </c>
      <c r="D121" s="47">
        <f t="shared" si="269"/>
        <v>6.4405888538380654E-2</v>
      </c>
      <c r="E121" s="47">
        <f t="shared" si="269"/>
        <v>8.0040390440928977E-2</v>
      </c>
      <c r="F121" s="47">
        <f t="shared" si="269"/>
        <v>8.3197082128034214E-2</v>
      </c>
      <c r="G121" s="47">
        <f t="shared" si="269"/>
        <v>8.1745374206020432E-2</v>
      </c>
      <c r="H121" s="47">
        <f t="shared" si="269"/>
        <v>8.90622271377845E-2</v>
      </c>
      <c r="I121" s="47">
        <f>+IFERROR(I119/I$18,"nm")</f>
        <v>0.10330736119435514</v>
      </c>
      <c r="J121" s="47"/>
      <c r="K121" s="47">
        <f t="shared" ref="K121:O121" si="270">+IFERROR(K119/K$18,"nm")</f>
        <v>0.11086062100900639</v>
      </c>
      <c r="L121" s="47">
        <f t="shared" si="270"/>
        <v>0.11952302266487524</v>
      </c>
      <c r="M121" s="47">
        <f t="shared" si="270"/>
        <v>0.13191460003545652</v>
      </c>
      <c r="N121" s="47">
        <f t="shared" si="270"/>
        <v>0.14136238902075812</v>
      </c>
      <c r="O121" s="47">
        <f t="shared" si="270"/>
        <v>0.15302540153099256</v>
      </c>
    </row>
    <row r="122" spans="1:15" x14ac:dyDescent="0.3">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9"/>
      <c r="K122" s="59">
        <f>I122*(1+AVERAGE(C123:I123))</f>
        <v>55.699053056006498</v>
      </c>
      <c r="L122" s="59">
        <f>K122*(1+AVERAGE(D123:K123))</f>
        <v>55.399723416711197</v>
      </c>
      <c r="M122" s="59">
        <f>L122*(1+AVERAGE(E123:L123))</f>
        <v>55.578584541063684</v>
      </c>
      <c r="N122" s="59">
        <f>M122*(1+AVERAGE(F123:M123))</f>
        <v>58.157907544198885</v>
      </c>
      <c r="O122" s="59">
        <f>N122*(1+AVERAGE(G123:N123))</f>
        <v>62.547872542473897</v>
      </c>
    </row>
    <row r="123" spans="1:15" x14ac:dyDescent="0.3">
      <c r="A123" s="46" t="s">
        <v>130</v>
      </c>
      <c r="B123" s="47" t="str">
        <f t="shared" ref="B123" si="271">+IFERROR(B122/A122-1,"nm")</f>
        <v>nm</v>
      </c>
      <c r="C123" s="47" t="str">
        <f t="shared" ref="C123" si="272">+IFERROR(C122/B122-1,"nm")</f>
        <v>nm</v>
      </c>
      <c r="D123" s="47">
        <f t="shared" ref="D123" si="273">+IFERROR(D122/C122-1,"nm")</f>
        <v>-4.8387096774193505E-2</v>
      </c>
      <c r="E123" s="47">
        <f t="shared" ref="E123" si="274">+IFERROR(E122/D122-1,"nm")</f>
        <v>-0.16949152542372881</v>
      </c>
      <c r="F123" s="47">
        <f t="shared" ref="F123" si="275">+IFERROR(F122/E122-1,"nm")</f>
        <v>-4.081632653061229E-2</v>
      </c>
      <c r="G123" s="47">
        <f t="shared" ref="G123" si="276">+IFERROR(G122/F122-1,"nm")</f>
        <v>-0.12765957446808507</v>
      </c>
      <c r="H123" s="47">
        <f t="shared" ref="H123" si="277">+IFERROR(H122/G122-1,"nm")</f>
        <v>0.31707317073170738</v>
      </c>
      <c r="I123" s="47">
        <f>+IFERROR(I122/H122-1,"nm")</f>
        <v>3.7037037037036979E-2</v>
      </c>
      <c r="J123" s="47"/>
    </row>
    <row r="124" spans="1:15" x14ac:dyDescent="0.3">
      <c r="A124" s="46" t="s">
        <v>134</v>
      </c>
      <c r="B124" s="47">
        <f t="shared" ref="B124:H124" si="278">+IFERROR(B122/B$18,"nm")</f>
        <v>0</v>
      </c>
      <c r="C124" s="47">
        <f t="shared" si="278"/>
        <v>4.1994039555675973E-3</v>
      </c>
      <c r="D124" s="47">
        <f t="shared" si="278"/>
        <v>3.8774973711882231E-3</v>
      </c>
      <c r="E124" s="47">
        <f t="shared" si="278"/>
        <v>3.2985526758667117E-3</v>
      </c>
      <c r="F124" s="47">
        <f t="shared" si="278"/>
        <v>2.9556030687963777E-3</v>
      </c>
      <c r="G124" s="47">
        <f t="shared" si="278"/>
        <v>2.8307097486882076E-3</v>
      </c>
      <c r="H124" s="47">
        <f t="shared" si="278"/>
        <v>3.1433727225100411E-3</v>
      </c>
      <c r="I124" s="47">
        <f>+IFERROR(I122/I$18,"nm")</f>
        <v>3.0512722715632322E-3</v>
      </c>
      <c r="J124" s="47"/>
      <c r="K124" s="47">
        <f t="shared" ref="K124:O124" si="279">+IFERROR(K122/K$18,"nm")</f>
        <v>2.9033393274316317E-3</v>
      </c>
      <c r="L124" s="47">
        <f t="shared" si="279"/>
        <v>2.7755103640132368E-3</v>
      </c>
      <c r="M124" s="47">
        <f t="shared" si="279"/>
        <v>2.671216097278644E-3</v>
      </c>
      <c r="N124" s="47">
        <f t="shared" si="279"/>
        <v>2.639632041695178E-3</v>
      </c>
      <c r="O124" s="47">
        <f t="shared" si="279"/>
        <v>2.6906821224009199E-3</v>
      </c>
    </row>
    <row r="125" spans="1:15" x14ac:dyDescent="0.3">
      <c r="A125" s="58" t="s">
        <v>108</v>
      </c>
      <c r="B125" s="57"/>
      <c r="C125" s="57"/>
      <c r="D125" s="57"/>
      <c r="E125" s="57"/>
      <c r="F125" s="57"/>
      <c r="G125" s="57"/>
      <c r="H125" s="57"/>
      <c r="I125" s="57"/>
      <c r="J125" s="57"/>
      <c r="K125" s="39"/>
      <c r="L125" s="39"/>
      <c r="M125" s="39"/>
      <c r="N125" s="39"/>
      <c r="O125" s="39"/>
    </row>
    <row r="126" spans="1:15" x14ac:dyDescent="0.3">
      <c r="A126" s="41" t="s">
        <v>148</v>
      </c>
      <c r="B126" s="3">
        <v>115</v>
      </c>
      <c r="C126" s="3">
        <v>73</v>
      </c>
      <c r="D126" s="3">
        <v>73</v>
      </c>
      <c r="E126" s="3">
        <v>88</v>
      </c>
      <c r="F126" s="3">
        <v>42</v>
      </c>
      <c r="G126" s="3">
        <v>30</v>
      </c>
      <c r="H126" s="3">
        <v>25</v>
      </c>
      <c r="I126" s="3">
        <v>102</v>
      </c>
      <c r="J126" s="3"/>
      <c r="K126" s="59">
        <f>I126*(1+AVERAGE(C127:I127))</f>
        <v>130.34367017650095</v>
      </c>
      <c r="L126" s="59">
        <f>K126*(1+AVERAGE(D127:K127))</f>
        <v>180.53404770823454</v>
      </c>
      <c r="M126" s="59">
        <f>L126*(1+AVERAGE(E127:L127))</f>
        <v>263.95418157009539</v>
      </c>
      <c r="N126" s="59">
        <f>M126*(1+AVERAGE(F127:M127))</f>
        <v>402.85292800389135</v>
      </c>
      <c r="O126" s="59">
        <f>N126*(1+AVERAGE(G127:N127))</f>
        <v>755.7009370079345</v>
      </c>
    </row>
    <row r="127" spans="1:15" x14ac:dyDescent="0.3">
      <c r="A127" s="42" t="s">
        <v>130</v>
      </c>
      <c r="C127" s="56">
        <f>C126/B126-1</f>
        <v>-0.36521739130434783</v>
      </c>
      <c r="D127" s="56">
        <f t="shared" ref="D127" si="280">D126/C126-1</f>
        <v>0</v>
      </c>
      <c r="E127" s="56">
        <f t="shared" ref="E127" si="281">E126/D126-1</f>
        <v>0.20547945205479445</v>
      </c>
      <c r="F127" s="56">
        <f t="shared" ref="F127" si="282">F126/E126-1</f>
        <v>-0.52272727272727271</v>
      </c>
      <c r="G127" s="56">
        <f t="shared" ref="G127" si="283">G126/F126-1</f>
        <v>-0.2857142857142857</v>
      </c>
      <c r="H127" s="56">
        <f t="shared" ref="H127" si="284">H126/G126-1</f>
        <v>-0.16666666666666663</v>
      </c>
      <c r="I127" s="56">
        <f t="shared" ref="I127" si="285">I126/H126-1</f>
        <v>3.08</v>
      </c>
      <c r="J127" s="56"/>
    </row>
    <row r="128" spans="1:15" x14ac:dyDescent="0.3">
      <c r="A128" s="41" t="s">
        <v>131</v>
      </c>
      <c r="B128" s="1">
        <f>B131+B134</f>
        <v>-2053</v>
      </c>
      <c r="C128" s="1">
        <f t="shared" ref="C128:I128" si="286">C131+C134</f>
        <v>-2366</v>
      </c>
      <c r="D128" s="1">
        <f t="shared" si="286"/>
        <v>-2444</v>
      </c>
      <c r="E128" s="1">
        <f t="shared" si="286"/>
        <v>-2441</v>
      </c>
      <c r="F128" s="1">
        <f t="shared" si="286"/>
        <v>-3067</v>
      </c>
      <c r="G128" s="1">
        <f t="shared" si="286"/>
        <v>-3254</v>
      </c>
      <c r="H128" s="1">
        <f t="shared" si="286"/>
        <v>-3434</v>
      </c>
      <c r="I128" s="1">
        <f t="shared" si="286"/>
        <v>-4042</v>
      </c>
      <c r="J128" s="1"/>
      <c r="K128" s="59">
        <f>I128*(1+AVERAGE(C129:I129))</f>
        <v>-4465.8284093551638</v>
      </c>
      <c r="L128" s="59">
        <f>K128*(1+AVERAGE(D129:K129))</f>
        <v>-4898.6661577440136</v>
      </c>
      <c r="M128" s="59">
        <f>L128*(1+AVERAGE(E129:L129))</f>
        <v>-5436.1144429559545</v>
      </c>
      <c r="N128" s="59">
        <f>M128*(1+AVERAGE(F129:M129))</f>
        <v>-6183.2994580365821</v>
      </c>
      <c r="O128" s="59">
        <f>N128*(1+AVERAGE(G129:N129))</f>
        <v>-6787.9048831780774</v>
      </c>
    </row>
    <row r="129" spans="1:15" x14ac:dyDescent="0.3">
      <c r="A129" s="42" t="s">
        <v>130</v>
      </c>
      <c r="C129" s="56">
        <f>C128/B128-1</f>
        <v>0.15245981490501714</v>
      </c>
      <c r="D129" s="56">
        <f t="shared" ref="D129" si="287">D128/C128-1</f>
        <v>3.2967032967033072E-2</v>
      </c>
      <c r="E129" s="56">
        <f t="shared" ref="E129" si="288">E128/D128-1</f>
        <v>-1.2274959083469206E-3</v>
      </c>
      <c r="F129" s="56">
        <f t="shared" ref="F129" si="289">F128/E128-1</f>
        <v>0.25645227365833678</v>
      </c>
      <c r="G129" s="56">
        <f t="shared" ref="G129" si="290">G128/F128-1</f>
        <v>6.0971633518095869E-2</v>
      </c>
      <c r="H129" s="56">
        <f t="shared" ref="H129" si="291">H128/G128-1</f>
        <v>5.5316533497234088E-2</v>
      </c>
      <c r="I129" s="56">
        <f t="shared" ref="I129" si="292">I128/H128-1</f>
        <v>0.1770529994175889</v>
      </c>
      <c r="J129" s="56"/>
    </row>
    <row r="130" spans="1:15" x14ac:dyDescent="0.3">
      <c r="A130" s="42" t="s">
        <v>132</v>
      </c>
      <c r="B130" s="56">
        <f>B128/B126</f>
        <v>-17.85217391304348</v>
      </c>
      <c r="C130" s="56">
        <f t="shared" ref="C130:O130" si="293">C128/C126</f>
        <v>-32.410958904109592</v>
      </c>
      <c r="D130" s="56">
        <f t="shared" si="293"/>
        <v>-33.479452054794521</v>
      </c>
      <c r="E130" s="56">
        <f t="shared" si="293"/>
        <v>-27.738636363636363</v>
      </c>
      <c r="F130" s="56">
        <f t="shared" si="293"/>
        <v>-73.023809523809518</v>
      </c>
      <c r="G130" s="56">
        <f t="shared" si="293"/>
        <v>-108.46666666666667</v>
      </c>
      <c r="H130" s="56">
        <f t="shared" si="293"/>
        <v>-137.36000000000001</v>
      </c>
      <c r="I130" s="56">
        <f t="shared" si="293"/>
        <v>-39.627450980392155</v>
      </c>
      <c r="J130" s="56"/>
      <c r="K130" s="56">
        <f t="shared" si="293"/>
        <v>-34.261950759157671</v>
      </c>
      <c r="L130" s="56">
        <f t="shared" si="293"/>
        <v>-27.134306353452324</v>
      </c>
      <c r="M130" s="56">
        <f t="shared" si="293"/>
        <v>-20.594916930733852</v>
      </c>
      <c r="N130" s="56">
        <f t="shared" si="293"/>
        <v>-15.348776261039996</v>
      </c>
      <c r="O130" s="56">
        <f t="shared" si="293"/>
        <v>-8.9822634203069782</v>
      </c>
    </row>
    <row r="131" spans="1:15" x14ac:dyDescent="0.3">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1"/>
      <c r="K131" s="59">
        <f>I131*(1+AVERAGE(C132:I132))</f>
        <v>222.01267386947592</v>
      </c>
      <c r="L131" s="59">
        <f>K131*(1+AVERAGE(D132:K132))</f>
        <v>220.85826450020093</v>
      </c>
      <c r="M131" s="59">
        <f>L131*(1+AVERAGE(E132:L132))</f>
        <v>218.90402442442675</v>
      </c>
      <c r="N131" s="59">
        <f>M131*(1+AVERAGE(F132:M132))</f>
        <v>220.24084818081886</v>
      </c>
      <c r="O131" s="59">
        <f>N131*(1+AVERAGE(G132:N132))</f>
        <v>229.4770200624389</v>
      </c>
    </row>
    <row r="132" spans="1:15" x14ac:dyDescent="0.3">
      <c r="A132" s="42" t="s">
        <v>130</v>
      </c>
      <c r="C132" s="56">
        <f>C131/B131-1</f>
        <v>9.5238095238095344E-2</v>
      </c>
      <c r="D132" s="56">
        <f t="shared" ref="D132" si="294">D131/C131-1</f>
        <v>1.304347826086949E-2</v>
      </c>
      <c r="E132" s="56">
        <f t="shared" ref="E132" si="295">E131/D131-1</f>
        <v>-6.8669527896995763E-2</v>
      </c>
      <c r="F132" s="56">
        <f t="shared" ref="F132" si="296">F131/E131-1</f>
        <v>-0.10138248847926268</v>
      </c>
      <c r="G132" s="56">
        <f t="shared" ref="G132" si="297">G131/F131-1</f>
        <v>9.7435897435897534E-2</v>
      </c>
      <c r="H132" s="56">
        <f t="shared" ref="H132" si="298">H131/G131-1</f>
        <v>3.7383177570093462E-2</v>
      </c>
      <c r="I132" s="56">
        <f t="shared" ref="I132" si="299">I131/H131-1</f>
        <v>-9.009009009009028E-3</v>
      </c>
      <c r="J132" s="56"/>
    </row>
    <row r="133" spans="1:15" x14ac:dyDescent="0.3">
      <c r="A133" s="42" t="s">
        <v>134</v>
      </c>
      <c r="B133" s="56">
        <f>B131/B126</f>
        <v>1.826086956521739</v>
      </c>
      <c r="C133" s="56">
        <f t="shared" ref="C133:O133" si="300">C131/C126</f>
        <v>3.1506849315068495</v>
      </c>
      <c r="D133" s="56">
        <f t="shared" si="300"/>
        <v>3.1917808219178081</v>
      </c>
      <c r="E133" s="56">
        <f t="shared" si="300"/>
        <v>2.4659090909090908</v>
      </c>
      <c r="F133" s="56">
        <f t="shared" si="300"/>
        <v>4.6428571428571432</v>
      </c>
      <c r="G133" s="56">
        <f t="shared" si="300"/>
        <v>7.1333333333333337</v>
      </c>
      <c r="H133" s="56">
        <f t="shared" si="300"/>
        <v>8.8800000000000008</v>
      </c>
      <c r="I133" s="56">
        <f t="shared" si="300"/>
        <v>2.1568627450980391</v>
      </c>
      <c r="J133" s="56"/>
      <c r="K133" s="56">
        <f t="shared" si="300"/>
        <v>1.7032869610687205</v>
      </c>
      <c r="L133" s="56">
        <f t="shared" si="300"/>
        <v>1.2233607305871486</v>
      </c>
      <c r="M133" s="56">
        <f t="shared" si="300"/>
        <v>0.82932584406242804</v>
      </c>
      <c r="N133" s="56">
        <f t="shared" si="300"/>
        <v>0.54670286069930574</v>
      </c>
      <c r="O133" s="56">
        <f t="shared" si="300"/>
        <v>0.30366115592103532</v>
      </c>
    </row>
    <row r="134" spans="1:15" x14ac:dyDescent="0.3">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1"/>
      <c r="K134" s="59">
        <f>I134*(1+AVERAGE(C135:I135))</f>
        <v>-4677.002484945283</v>
      </c>
      <c r="L134" s="59">
        <f>K134*(1+AVERAGE(D135:K135))</f>
        <v>-5093.6136219180016</v>
      </c>
      <c r="M134" s="59">
        <f>L134*(1+AVERAGE(E135:L135))</f>
        <v>-5606.2932813733805</v>
      </c>
      <c r="N134" s="59">
        <f>M134*(1+AVERAGE(F135:M135))</f>
        <v>-6321.5929651788756</v>
      </c>
      <c r="O134" s="59">
        <f>N134*(1+AVERAGE(G135:N135))</f>
        <v>-6918.1749338987274</v>
      </c>
    </row>
    <row r="135" spans="1:15" x14ac:dyDescent="0.3">
      <c r="A135" s="42" t="s">
        <v>130</v>
      </c>
      <c r="C135" s="56">
        <f>C134/B134-1</f>
        <v>0.1471498011489174</v>
      </c>
      <c r="D135" s="56">
        <f t="shared" ref="D135" si="301">D134/C134-1</f>
        <v>3.1201848998459125E-2</v>
      </c>
      <c r="E135" s="56">
        <f t="shared" ref="E135" si="302">E134/D134-1</f>
        <v>-7.097497198356395E-3</v>
      </c>
      <c r="F135" s="56">
        <f t="shared" ref="F135" si="303">F134/E134-1</f>
        <v>0.22723852520692245</v>
      </c>
      <c r="G135" s="56">
        <f t="shared" ref="G135" si="304">G134/F134-1</f>
        <v>6.3151440833844275E-2</v>
      </c>
      <c r="H135" s="56">
        <f t="shared" ref="H135" si="305">H134/G134-1</f>
        <v>5.4209919261822392E-2</v>
      </c>
      <c r="I135" s="56">
        <f t="shared" ref="I135" si="306">I134/H134-1</f>
        <v>0.16575492341356668</v>
      </c>
      <c r="J135" s="56"/>
    </row>
    <row r="136" spans="1:15" x14ac:dyDescent="0.3">
      <c r="A136" s="42" t="s">
        <v>132</v>
      </c>
      <c r="B136" s="56">
        <f>B134/B126</f>
        <v>-19.678260869565218</v>
      </c>
      <c r="C136" s="56">
        <f t="shared" ref="C136:O136" si="307">C134/C126</f>
        <v>-35.561643835616437</v>
      </c>
      <c r="D136" s="56">
        <f t="shared" si="307"/>
        <v>-36.671232876712331</v>
      </c>
      <c r="E136" s="56">
        <f t="shared" si="307"/>
        <v>-30.204545454545453</v>
      </c>
      <c r="F136" s="56">
        <f t="shared" si="307"/>
        <v>-77.666666666666671</v>
      </c>
      <c r="G136" s="56">
        <f t="shared" si="307"/>
        <v>-115.6</v>
      </c>
      <c r="H136" s="56">
        <f t="shared" si="307"/>
        <v>-146.24</v>
      </c>
      <c r="I136" s="56">
        <f t="shared" si="307"/>
        <v>-41.784313725490193</v>
      </c>
      <c r="J136" s="56"/>
      <c r="K136" s="56">
        <f t="shared" si="307"/>
        <v>-35.882083714629651</v>
      </c>
      <c r="L136" s="56">
        <f t="shared" si="307"/>
        <v>-28.214144016478897</v>
      </c>
      <c r="M136" s="56">
        <f t="shared" si="307"/>
        <v>-21.239645638591938</v>
      </c>
      <c r="N136" s="56">
        <f t="shared" si="307"/>
        <v>-15.692061607946938</v>
      </c>
      <c r="O136" s="56">
        <f t="shared" si="307"/>
        <v>-9.1546464945379444</v>
      </c>
    </row>
    <row r="137" spans="1:15" x14ac:dyDescent="0.3">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1"/>
      <c r="K137" s="59">
        <f>I137*(1+AVERAGE(C138:I138))</f>
        <v>229.41463866081367</v>
      </c>
      <c r="L137" s="59">
        <f>K137*(1+AVERAGE(D138:K138))</f>
        <v>232.74605450871258</v>
      </c>
      <c r="M137" s="59">
        <f>L137*(1+AVERAGE(E138:L138))</f>
        <v>233.19333964876179</v>
      </c>
      <c r="N137" s="59">
        <f>M137*(1+AVERAGE(F138:M138))</f>
        <v>232.07587062406051</v>
      </c>
      <c r="O137" s="59">
        <f>N137*(1+AVERAGE(G138:N138))</f>
        <v>232.75692942991719</v>
      </c>
    </row>
    <row r="138" spans="1:15" x14ac:dyDescent="0.3">
      <c r="A138" s="42" t="s">
        <v>130</v>
      </c>
      <c r="C138" s="56">
        <f>C137/B137-1</f>
        <v>0.14666666666666672</v>
      </c>
      <c r="D138" s="56">
        <f t="shared" ref="D138" si="308">D137/C137-1</f>
        <v>7.7519379844961156E-2</v>
      </c>
      <c r="E138" s="56">
        <f t="shared" ref="E138" si="309">E137/D137-1</f>
        <v>2.877697841726623E-2</v>
      </c>
      <c r="F138" s="56">
        <f t="shared" ref="F138" si="310">F137/E137-1</f>
        <v>-2.7972027972028024E-2</v>
      </c>
      <c r="G138" s="56">
        <f t="shared" ref="G138" si="311">G137/F137-1</f>
        <v>0.57553956834532372</v>
      </c>
      <c r="H138" s="56">
        <f t="shared" ref="H138" si="312">H137/G137-1</f>
        <v>-0.36529680365296802</v>
      </c>
      <c r="I138" s="56">
        <f t="shared" ref="I138" si="313">I137/H137-1</f>
        <v>-0.20143884892086328</v>
      </c>
      <c r="J138" s="56"/>
      <c r="K138" s="59"/>
    </row>
    <row r="139" spans="1:15" x14ac:dyDescent="0.3">
      <c r="A139" s="42" t="s">
        <v>134</v>
      </c>
      <c r="B139" s="56">
        <f>B137/B126</f>
        <v>1.9565217391304348</v>
      </c>
      <c r="C139" s="56">
        <f t="shared" ref="C139:O139" si="314">C137/C126</f>
        <v>3.5342465753424657</v>
      </c>
      <c r="D139" s="56">
        <f t="shared" si="314"/>
        <v>3.8082191780821919</v>
      </c>
      <c r="E139" s="56">
        <f t="shared" si="314"/>
        <v>3.25</v>
      </c>
      <c r="F139" s="56">
        <f t="shared" si="314"/>
        <v>6.6190476190476186</v>
      </c>
      <c r="G139" s="56">
        <f t="shared" si="314"/>
        <v>14.6</v>
      </c>
      <c r="H139" s="56">
        <f t="shared" si="314"/>
        <v>11.12</v>
      </c>
      <c r="I139" s="56">
        <f t="shared" si="314"/>
        <v>2.1764705882352939</v>
      </c>
      <c r="J139" s="56"/>
      <c r="K139" s="56">
        <f t="shared" si="314"/>
        <v>1.760075025892387</v>
      </c>
      <c r="L139" s="56">
        <f t="shared" si="314"/>
        <v>1.2892086421551858</v>
      </c>
      <c r="M139" s="56">
        <f t="shared" si="314"/>
        <v>0.88346143357776363</v>
      </c>
      <c r="N139" s="56">
        <f t="shared" si="314"/>
        <v>0.57608088334862195</v>
      </c>
      <c r="O139" s="56">
        <f t="shared" si="314"/>
        <v>0.30800137730605109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2024-01-15T17:53:06Z</dcterms:modified>
</cp:coreProperties>
</file>