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1C5C5C7-C8EA-4F63-8C44-FFEA10BF024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J58" i="4"/>
  <c r="J41" i="4"/>
  <c r="J55" i="4"/>
  <c r="J51" i="4"/>
  <c r="K59" i="4"/>
  <c r="L59" i="4" s="1"/>
  <c r="M59" i="4" s="1"/>
  <c r="N59" i="4" s="1"/>
  <c r="J59" i="4"/>
  <c r="I60" i="4"/>
  <c r="J12" i="4"/>
  <c r="K58" i="4"/>
  <c r="L58" i="4"/>
  <c r="M58" i="4"/>
  <c r="N58" i="4"/>
  <c r="K52" i="4"/>
  <c r="L52" i="4"/>
  <c r="M52" i="4"/>
  <c r="N52" i="4"/>
  <c r="J52" i="4"/>
  <c r="J50" i="4"/>
  <c r="I23" i="4"/>
  <c r="K47" i="4"/>
  <c r="L47" i="4"/>
  <c r="M47" i="4"/>
  <c r="N47" i="4"/>
  <c r="J47" i="4"/>
  <c r="I41" i="4"/>
  <c r="J35" i="3"/>
  <c r="J8" i="3"/>
  <c r="J10" i="3"/>
  <c r="K19" i="4"/>
  <c r="L19" i="4" s="1"/>
  <c r="M19" i="4" s="1"/>
  <c r="N19" i="4" s="1"/>
  <c r="K13" i="4"/>
  <c r="J10" i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" i="4" l="1"/>
  <c r="D64" i="4"/>
  <c r="H16" i="4"/>
  <c r="G60" i="4"/>
  <c r="D51" i="4"/>
  <c r="G16" i="4"/>
  <c r="G19" i="4" s="1"/>
  <c r="D39" i="4"/>
  <c r="D43" i="4" s="1"/>
  <c r="B16" i="4"/>
  <c r="E13" i="4"/>
  <c r="D13" i="4"/>
  <c r="I18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3" i="4" l="1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15" i="3" l="1"/>
  <c r="J16" i="3"/>
  <c r="J3" i="4"/>
  <c r="J23" i="4" s="1"/>
  <c r="J4" i="3"/>
  <c r="J4" i="4" s="1"/>
  <c r="J150" i="3"/>
  <c r="J151" i="3" s="1"/>
  <c r="J17" i="3"/>
  <c r="J152" i="3" l="1"/>
  <c r="J18" i="3"/>
  <c r="J19" i="3"/>
  <c r="J9" i="3" l="1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L23" i="4"/>
  <c r="K23" i="4"/>
  <c r="K51" i="4" s="1"/>
  <c r="M51" i="4" l="1"/>
  <c r="N51" i="4"/>
  <c r="L51" i="4"/>
  <c r="J10" i="4" l="1"/>
  <c r="J11" i="4"/>
  <c r="J48" i="4" s="1"/>
  <c r="J49" i="4" s="1"/>
  <c r="J53" i="4" l="1"/>
  <c r="J14" i="4"/>
  <c r="J16" i="4" l="1"/>
  <c r="J17" i="4" s="1"/>
  <c r="K17" i="4" l="1"/>
  <c r="J61" i="4"/>
  <c r="J18" i="4"/>
  <c r="J64" i="4" l="1"/>
  <c r="J66" i="4" s="1"/>
  <c r="J68" i="4" s="1"/>
  <c r="J39" i="4"/>
  <c r="J43" i="4" s="1"/>
  <c r="K18" i="4"/>
  <c r="L17" i="4"/>
  <c r="K61" i="4"/>
  <c r="K64" i="4" s="1"/>
  <c r="L61" i="4" l="1"/>
  <c r="L64" i="4" s="1"/>
  <c r="M17" i="4"/>
  <c r="L18" i="4"/>
  <c r="K67" i="4"/>
  <c r="K26" i="4" s="1"/>
  <c r="J21" i="4"/>
  <c r="J31" i="4" s="1"/>
  <c r="J44" i="4" s="1"/>
  <c r="K50" i="4" l="1"/>
  <c r="K10" i="4" s="1"/>
  <c r="K11" i="4" s="1"/>
  <c r="M18" i="4"/>
  <c r="M61" i="4"/>
  <c r="M64" i="4" s="1"/>
  <c r="N17" i="4"/>
  <c r="K12" i="4" l="1"/>
  <c r="K48" i="4" s="1"/>
  <c r="K49" i="4" s="1"/>
  <c r="K14" i="4"/>
  <c r="K41" i="4" s="1"/>
  <c r="N18" i="4"/>
  <c r="N61" i="4"/>
  <c r="N64" i="4" s="1"/>
  <c r="K16" i="4" l="1"/>
  <c r="K39" i="4"/>
  <c r="K43" i="4" s="1"/>
  <c r="K55" i="4"/>
  <c r="K66" i="4" s="1"/>
  <c r="K68" i="4" s="1"/>
  <c r="K53" i="4"/>
  <c r="L67" i="4" l="1"/>
  <c r="L26" i="4" s="1"/>
  <c r="K21" i="4"/>
  <c r="K31" i="4" s="1"/>
  <c r="K44" i="4" s="1"/>
  <c r="L50" i="4" l="1"/>
  <c r="L10" i="4" s="1"/>
  <c r="L11" i="4" s="1"/>
  <c r="L12" i="4" l="1"/>
  <c r="L48" i="4" s="1"/>
  <c r="L49" i="4" s="1"/>
  <c r="L53" i="4" l="1"/>
  <c r="L55" i="4"/>
  <c r="L66" i="4" s="1"/>
  <c r="L68" i="4" s="1"/>
  <c r="L14" i="4"/>
  <c r="L41" i="4" s="1"/>
  <c r="L16" i="4" l="1"/>
  <c r="L39" i="4"/>
  <c r="L43" i="4" s="1"/>
  <c r="M67" i="4"/>
  <c r="M26" i="4" s="1"/>
  <c r="L21" i="4"/>
  <c r="L31" i="4" s="1"/>
  <c r="M50" i="4" l="1"/>
  <c r="M10" i="4" s="1"/>
  <c r="M11" i="4" s="1"/>
  <c r="L44" i="4"/>
  <c r="M12" i="4" l="1"/>
  <c r="M48" i="4" s="1"/>
  <c r="M49" i="4" s="1"/>
  <c r="M14" i="4"/>
  <c r="M41" i="4" s="1"/>
  <c r="M16" i="4" l="1"/>
  <c r="M39" i="4"/>
  <c r="M43" i="4" s="1"/>
  <c r="M55" i="4"/>
  <c r="M66" i="4" s="1"/>
  <c r="M68" i="4" s="1"/>
  <c r="M53" i="4"/>
  <c r="M21" i="4" l="1"/>
  <c r="M31" i="4" s="1"/>
  <c r="M44" i="4" s="1"/>
  <c r="N67" i="4"/>
  <c r="N26" i="4" s="1"/>
  <c r="N50" i="4" l="1"/>
  <c r="N10" i="4" s="1"/>
  <c r="N11" i="4" s="1"/>
  <c r="N12" i="4" l="1"/>
  <c r="N48" i="4" s="1"/>
  <c r="N49" i="4" s="1"/>
  <c r="N14" i="4"/>
  <c r="N41" i="4" s="1"/>
  <c r="N16" i="4" l="1"/>
  <c r="N39" i="4"/>
  <c r="N43" i="4" s="1"/>
  <c r="N53" i="4"/>
  <c r="N55" i="4"/>
  <c r="N66" i="4" s="1"/>
  <c r="N68" i="4" s="1"/>
  <c r="N21" i="4" s="1"/>
  <c r="N31" i="4" s="1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<sst xmlns="http://schemas.openxmlformats.org/spreadsheetml/2006/main" count="552" uniqueCount="237">
  <si>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</si>
  <si>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</si>
  <si>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</si>
  <si>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</si>
  <si>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</si>
  <si>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</si>
  <si>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</si>
  <si>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</si>
  <si>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</si>
  <si>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</si>
  <si>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</si>
  <si>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</si>
  <si>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</si>
  <si>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</si>
  <si>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</si>
  <si>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</si>
  <si>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</si>
  <si>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</si>
  <si>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</si>
  <si>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</si>
  <si>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</si>
  <si>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</si>
  <si>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</si>
  <si>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</si>
  <si>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</si>
  <si>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</si>
  <si>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</si>
  <si>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</si>
  <si>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</si>
  <si>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</si>
  <si>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</si>
  <si>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</si>
  <si>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</si>
  <si>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</si>
  <si>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</si>
  <si>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</si>
  <si>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</si>
  <si>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</si>
  <si>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</si>
  <si>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</si>
  <si>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</si>
  <si>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</si>
  <si>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</si>
  <si>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</si>
  <si>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</si>
  <si>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</si>
  <si>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</si>
  <si>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</si>
  <si>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</si>
  <si>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</si>
  <si>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</si>
  <si>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</si>
  <si>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</si>
  <si>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</si>
  <si>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</si>
  <si>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</si>
  <si>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</si>
  <si>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</si>
  <si>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</si>
  <si>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</si>
  <si>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</si>
  <si>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</si>
  <si>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</si>
  <si>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</si>
  <si>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</si>
  <si>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</si>
  <si>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</si>
  <si>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</si>
  <si>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</si>
  <si>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</si>
  <si>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</si>
  <si>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</si>
  <si>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</si>
  <si>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</si>
  <si>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</si>
  <si>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</si>
  <si>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</si>
  <si>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</si>
  <si>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</si>
  <si>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</si>
  <si>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</si>
  <si>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</si>
  <si>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</si>
  <si>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</si>
  <si>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</si>
  <si>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</si>
  <si>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</si>
  <si>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</si>
  <si>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</si>
  <si>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</si>
  <si>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</si>
  <si>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</si>
  <si>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</si>
  <si>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</si>
  <si>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</si>
  <si>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</si>
  <si>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</si>
  <si>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</si>
  <si>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</si>
  <si>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</si>
  <si>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</si>
  <si>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</si>
  <si>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</si>
  <si>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</si>
  <si>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</si>
  <si>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</si>
  <si>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</si>
  <si>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</si>
  <si>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</si>
  <si>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</si>
  <si>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</si>
  <si>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</si>
  <si>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</si>
  <si>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</si>
  <si>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</si>
  <si>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</si>
  <si>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</si>
  <si>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</si>
  <si>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</si>
  <si>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</si>
  <si>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</si>
  <si>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</si>
  <si>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</si>
  <si>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</si>
  <si>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</si>
  <si>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</si>
  <si>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</si>
  <si>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</si>
  <si>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</si>
  <si>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</si>
  <si>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</si>
  <si>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</si>
  <si>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</si>
  <si>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</si>
  <si>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</si>
  <si>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</si>
  <si>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</si>
  <si>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</si>
  <si>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</si>
  <si>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</si>
  <si>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</si>
  <si>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</si>
  <si>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</si>
  <si>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</si>
  <si>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</si>
  <si>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</si>
  <si>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</si>
  <si>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</si>
  <si>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</si>
  <si>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</si>
  <si>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</si>
  <si>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</si>
  <si>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</si>
  <si>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</si>
  <si>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</si>
  <si>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</si>
  <si>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</si>
  <si>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</si>
  <si>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</si>
  <si>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</si>
  <si>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</si>
  <si>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</si>
  <si>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</si>
  <si>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</si>
  <si>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</si>
  <si>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</si>
  <si>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</si>
  <si>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</si>
  <si>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</si>
  <si>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</si>
  <si>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</si>
  <si>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</si>
  <si>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</si>
  <si>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</si>
  <si>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</si>
  <si>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</si>
  <si>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</si>
  <si>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</si>
  <si>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</si>
  <si>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</si>
  <si>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</si>
  <si>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</si>
  <si>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</si>
  <si>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</si>
  <si>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</si>
  <si>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</si>
  <si>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</si>
  <si>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</si>
  <si>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</si>
  <si>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</si>
  <si>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</si>
  <si>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</si>
  <si>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</si>
  <si>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</si>
  <si>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</si>
  <si>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</si>
  <si>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</si>
  <si>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</si>
  <si>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</si>
  <si>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</si>
  <si>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</si>
  <si>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</si>
  <si>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</si>
  <si>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</si>
  <si>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</si>
  <si>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</si>
  <si>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</si>
  <si>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</si>
  <si>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</si>
  <si>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</si>
  <si>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</si>
  <si>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</si>
  <si>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</si>
  <si>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</si>
  <si>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</si>
  <si>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</si>
  <si>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</si>
  <si>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</si>
  <si>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</si>
  <si>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</si>
  <si>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</si>
  <si>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</si>
  <si>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</si>
  <si>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</si>
  <si>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</si>
  <si>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</si>
  <si>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</si>
  <si>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</si>
  <si>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</si>
  <si>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</si>
  <si>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</si>
  <si>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</si>
  <si>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</si>
  <si>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Forecast Cash interest on Cash flow, as a % of opening net debt, and link the cash interest to income statement interest</t>
  </si>
  <si>
    <t>Add opening retained earnings to this</t>
  </si>
  <si>
    <t>Remove multiplication by -1 and include row 50 in this formula with - sign</t>
  </si>
  <si>
    <t xml:space="preserve">Do not multiply the whole thing by - sign, Opening balance - Capex - D&amp;A  from cash flow below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</si>
</sst>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77" activePane="bottomLeft" state="frozen"/>
      <selection pane="bottomLeft" activeCell="I104" sqref="I104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3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3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16" zoomScale="93" zoomScaleNormal="100" workbookViewId="0">
      <selection activeCell="O22" sqref="O22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26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232</v>
      </c>
    </row>
    <row r="2" spans="1:18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841.03499999999997</v>
      </c>
      <c r="K10" s="70">
        <f t="shared" ref="K10:N10" si="1">K50</f>
        <v>1102.2514498100093</v>
      </c>
      <c r="L10" s="70">
        <f t="shared" si="1"/>
        <v>1376.4962497668316</v>
      </c>
      <c r="M10" s="70">
        <f t="shared" si="1"/>
        <v>1709.988104384897</v>
      </c>
      <c r="N10" s="70">
        <f t="shared" si="1"/>
        <v>2115.6340997366642</v>
      </c>
    </row>
    <row r="11" spans="1:18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5982.5283470848053</v>
      </c>
      <c r="K11" s="5">
        <f t="shared" ref="K11:N11" si="2">K7-K10</f>
        <v>6377.1413755481499</v>
      </c>
      <c r="L11" s="5">
        <f t="shared" si="2"/>
        <v>6884.9182478845141</v>
      </c>
      <c r="M11" s="5">
        <f t="shared" si="2"/>
        <v>7483.0405979643756</v>
      </c>
      <c r="N11" s="5">
        <f t="shared" si="2"/>
        <v>8186.8974935339374</v>
      </c>
    </row>
    <row r="12" spans="1:18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568.34019297305656</v>
      </c>
      <c r="K12" s="3">
        <f t="shared" ref="K12:N12" si="3">K11*K13</f>
        <v>605.82843067707427</v>
      </c>
      <c r="L12" s="3">
        <f t="shared" si="3"/>
        <v>654.06723354902886</v>
      </c>
      <c r="M12" s="3">
        <f t="shared" si="3"/>
        <v>710.88885680661565</v>
      </c>
      <c r="N12" s="3">
        <f t="shared" si="3"/>
        <v>777.75526188572405</v>
      </c>
      <c r="P12" t="s">
        <v>223</v>
      </c>
    </row>
    <row r="13" spans="1:18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5414.1881541117491</v>
      </c>
      <c r="K14" s="7">
        <f t="shared" ref="K14:N14" si="6">K11-K12</f>
        <v>5771.3129448710752</v>
      </c>
      <c r="L14" s="7">
        <f t="shared" si="6"/>
        <v>6230.8510143354852</v>
      </c>
      <c r="M14" s="7">
        <f t="shared" si="6"/>
        <v>6772.1517411577597</v>
      </c>
      <c r="N14" s="7">
        <f t="shared" si="6"/>
        <v>7409.1422316482131</v>
      </c>
    </row>
    <row r="15" spans="1:18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3.3611796337917488</v>
      </c>
      <c r="K16" s="54">
        <f t="shared" ref="K16" si="8">K14/K15</f>
        <v>3.5828861093066027</v>
      </c>
      <c r="L16" s="54">
        <f t="shared" ref="L16" si="9">L14/L15</f>
        <v>3.8681717248171625</v>
      </c>
      <c r="M16" s="54">
        <f t="shared" ref="M16" si="10">M14/M15</f>
        <v>4.2042163776742987</v>
      </c>
      <c r="N16" s="54">
        <f t="shared" ref="N16" si="11">N14/N15</f>
        <v>4.5996661482792485</v>
      </c>
    </row>
    <row r="17" spans="1:16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1.1764128718271121</v>
      </c>
      <c r="K17" s="54">
        <f>J17</f>
        <v>1.1764128718271121</v>
      </c>
      <c r="L17" s="54">
        <f t="shared" ref="L17:N17" si="12">K17</f>
        <v>1.1764128718271121</v>
      </c>
      <c r="M17" s="54">
        <f t="shared" si="12"/>
        <v>1.1764128718271121</v>
      </c>
      <c r="N17" s="54">
        <f t="shared" si="12"/>
        <v>1.1764128718271121</v>
      </c>
      <c r="P17" t="s">
        <v>224</v>
      </c>
    </row>
    <row r="18" spans="1:16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3.1554629253735644E-2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3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11602.646840105361</v>
      </c>
      <c r="K21" s="3">
        <f t="shared" ref="K21:N21" si="17">K68</f>
        <v>14489.434208071911</v>
      </c>
      <c r="L21" s="3">
        <f t="shared" si="17"/>
        <v>17999.874782998915</v>
      </c>
      <c r="M21" s="3">
        <f t="shared" si="17"/>
        <v>22269.832628806991</v>
      </c>
      <c r="N21" s="3">
        <f t="shared" si="17"/>
        <v>27461.077149342542</v>
      </c>
    </row>
    <row r="22" spans="1:16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227</v>
      </c>
    </row>
    <row r="24" spans="1:16" x14ac:dyDescent="0.3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 t="shared" ref="J26:M26" si="22">(J67+J52-J47)*-1</f>
        <v>-6956.4784600672747</v>
      </c>
      <c r="K26" s="3">
        <f t="shared" si="22"/>
        <v>-9520.3589528807861</v>
      </c>
      <c r="L26" s="3">
        <f t="shared" si="22"/>
        <v>-12194.274815508114</v>
      </c>
      <c r="M26" s="3">
        <f t="shared" si="22"/>
        <v>-15460.394412180382</v>
      </c>
      <c r="N26" s="3">
        <f>(N67+N52-N47)*-1</f>
        <v>-19449.44298068139</v>
      </c>
      <c r="O26" t="s">
        <v>236</v>
      </c>
    </row>
    <row r="27" spans="1:16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5" thickBot="1" x14ac:dyDescent="0.3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28745.150380038085</v>
      </c>
      <c r="K31" s="7">
        <f t="shared" ref="K31:N31" si="28">K21+K22+K23+K25+K26+K27+K28+K29+K30</f>
        <v>30085.698815191125</v>
      </c>
      <c r="L31" s="7">
        <f t="shared" si="28"/>
        <v>32105.043380290801</v>
      </c>
      <c r="M31" s="7">
        <f t="shared" si="28"/>
        <v>34485.583752290615</v>
      </c>
      <c r="N31" s="7">
        <f t="shared" si="28"/>
        <v>37292.741195923474</v>
      </c>
      <c r="P31" t="s">
        <v>226</v>
      </c>
    </row>
    <row r="32" spans="1:16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 t="s">
        <v>229</v>
      </c>
    </row>
    <row r="37" spans="1:16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3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 t="shared" si="35"/>
        <v>15281</v>
      </c>
      <c r="J39" s="3">
        <f>J40+J41+J42</f>
        <v>12318.072300172636</v>
      </c>
      <c r="K39" s="3">
        <f t="shared" ref="K39:N39" si="36">K40+K41+K42</f>
        <v>12524.889590931964</v>
      </c>
      <c r="L39" s="3">
        <f t="shared" si="36"/>
        <v>12826.604785396374</v>
      </c>
      <c r="M39" s="3">
        <f t="shared" si="36"/>
        <v>13202.191493468648</v>
      </c>
      <c r="N39" s="3">
        <f t="shared" si="36"/>
        <v>13665.182264271602</v>
      </c>
    </row>
    <row r="40" spans="1:16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J59+J14+J61</f>
        <v>513.07230017263691</v>
      </c>
      <c r="K41" s="3">
        <f t="shared" ref="K41:N41" si="38">K59+K14+K61</f>
        <v>719.88959093196308</v>
      </c>
      <c r="L41" s="3">
        <f t="shared" si="38"/>
        <v>1021.6047853963732</v>
      </c>
      <c r="M41" s="3">
        <f t="shared" si="38"/>
        <v>1397.1914934686479</v>
      </c>
      <c r="N41" s="3">
        <f t="shared" si="38"/>
        <v>1860.1822642716011</v>
      </c>
      <c r="O41" t="s">
        <v>234</v>
      </c>
      <c r="P41" t="s">
        <v>231</v>
      </c>
    </row>
    <row r="42" spans="1:16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5" thickBot="1" x14ac:dyDescent="0.3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34000.072300172636</v>
      </c>
      <c r="K43" s="7">
        <f t="shared" si="39"/>
        <v>34206.889590931962</v>
      </c>
      <c r="L43" s="7">
        <f t="shared" si="39"/>
        <v>34508.604785396376</v>
      </c>
      <c r="M43" s="7">
        <f t="shared" si="39"/>
        <v>34884.19149346865</v>
      </c>
      <c r="N43" s="7">
        <f t="shared" si="39"/>
        <v>35347.1822642716</v>
      </c>
    </row>
    <row r="44" spans="1:16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5254.9219201345513</v>
      </c>
      <c r="K44" s="57">
        <f t="shared" ref="K44:N44" si="40">+K43-K31</f>
        <v>4121.1907757408371</v>
      </c>
      <c r="L44" s="57">
        <f t="shared" si="40"/>
        <v>2403.5614051055745</v>
      </c>
      <c r="M44" s="57">
        <f t="shared" si="40"/>
        <v>398.60774117803521</v>
      </c>
      <c r="N44" s="57">
        <f t="shared" si="40"/>
        <v>-1945.5589316518744</v>
      </c>
    </row>
    <row r="45" spans="1:16" x14ac:dyDescent="0.3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568.34019297305656</v>
      </c>
      <c r="K48" s="51">
        <f t="shared" ref="K48:N48" si="41">K12</f>
        <v>605.82843067707427</v>
      </c>
      <c r="L48" s="51">
        <f t="shared" si="41"/>
        <v>654.06723354902886</v>
      </c>
      <c r="M48" s="51">
        <f t="shared" si="41"/>
        <v>710.88885680661565</v>
      </c>
      <c r="N48" s="51">
        <f t="shared" si="41"/>
        <v>777.75526188572405</v>
      </c>
    </row>
    <row r="49" spans="1:16" x14ac:dyDescent="0.3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6255.223154111749</v>
      </c>
      <c r="K49" s="9">
        <f t="shared" ref="K49" si="44">K46-K48</f>
        <v>6873.5643946810851</v>
      </c>
      <c r="L49" s="9">
        <f t="shared" ref="L49" si="45">L46-L48</f>
        <v>7607.3472641023163</v>
      </c>
      <c r="M49" s="9">
        <f t="shared" ref="M49" si="46">M46-M48</f>
        <v>8482.139845542657</v>
      </c>
      <c r="N49" s="9">
        <f t="shared" ref="N49" si="47">N46-N48</f>
        <v>9524.7763313848773</v>
      </c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841.03499999999997</v>
      </c>
      <c r="K50" s="3">
        <f t="shared" ref="K50:N50" si="48">K67*K13</f>
        <v>1102.2514498100093</v>
      </c>
      <c r="L50" s="3">
        <f t="shared" si="48"/>
        <v>1376.4962497668316</v>
      </c>
      <c r="M50" s="3">
        <f t="shared" si="48"/>
        <v>1709.988104384897</v>
      </c>
      <c r="N50" s="3">
        <f t="shared" si="48"/>
        <v>2115.6340997366642</v>
      </c>
      <c r="P50" t="s">
        <v>233</v>
      </c>
    </row>
    <row r="51" spans="1:16" x14ac:dyDescent="0.3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>I23-J23</f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P52" t="s">
        <v>225</v>
      </c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7650.7626940444725</v>
      </c>
      <c r="K53" s="9">
        <f t="shared" si="50"/>
        <v>7938.2107219056616</v>
      </c>
      <c r="L53" s="9">
        <f t="shared" si="50"/>
        <v>8719.6868038661141</v>
      </c>
      <c r="M53" s="9">
        <f t="shared" si="50"/>
        <v>9644.9180934971882</v>
      </c>
      <c r="N53" s="9">
        <f t="shared" si="50"/>
        <v>10740.204487912162</v>
      </c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6" x14ac:dyDescent="0.3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>J49+J51+J47+J54</f>
        <v>6773.6949070269411</v>
      </c>
      <c r="K55" s="26">
        <f t="shared" ref="K55" si="52">K49+K51+K47+K54</f>
        <v>6971.1497873229246</v>
      </c>
      <c r="L55" s="26">
        <f t="shared" ref="L55" si="53">L49+L51+L47+L54</f>
        <v>7649.408702890968</v>
      </c>
      <c r="M55" s="26">
        <f t="shared" ref="M55" si="54">M49+M51+M47+M54</f>
        <v>8456.0925615885772</v>
      </c>
      <c r="N55" s="26">
        <f t="shared" ref="N55" si="55">N49+N51+N47+N54</f>
        <v>9415.0127646042893</v>
      </c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6" x14ac:dyDescent="0.3">
      <c r="A58" s="27" t="s">
        <v>194</v>
      </c>
      <c r="B58" s="26">
        <f>B57+B56+B52</f>
        <v>-175</v>
      </c>
      <c r="C58" s="26">
        <f t="shared" ref="C58:I58" si="56">C57+C56+C52</f>
        <v>-1034</v>
      </c>
      <c r="D58" s="26">
        <f t="shared" si="56"/>
        <v>-1008</v>
      </c>
      <c r="E58" s="26">
        <f t="shared" si="56"/>
        <v>276</v>
      </c>
      <c r="F58" s="26">
        <f t="shared" si="56"/>
        <v>-264</v>
      </c>
      <c r="G58" s="26">
        <f t="shared" si="56"/>
        <v>-1028</v>
      </c>
      <c r="H58" s="26">
        <f t="shared" si="56"/>
        <v>-3800</v>
      </c>
      <c r="I58" s="26">
        <f t="shared" si="56"/>
        <v>-1524</v>
      </c>
      <c r="J58" s="26">
        <f>J57+J56+(J52*-1)</f>
        <v>877.06778701753126</v>
      </c>
      <c r="K58" s="26">
        <f t="shared" ref="K58:N58" si="57">K57+K56+(K52*-1)</f>
        <v>967.06093458273665</v>
      </c>
      <c r="L58" s="26">
        <f t="shared" si="57"/>
        <v>1070.2781009751459</v>
      </c>
      <c r="M58" s="26">
        <f t="shared" si="57"/>
        <v>1188.8255319086113</v>
      </c>
      <c r="N58" s="26">
        <f t="shared" si="57"/>
        <v>1325.191723307873</v>
      </c>
      <c r="O58" t="s">
        <v>235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(I59*J60)+I59</f>
        <v>-3006.15</v>
      </c>
      <c r="K59" s="3">
        <f t="shared" ref="K59:N59" si="58">(J59*K60)+J59</f>
        <v>-3156.4575</v>
      </c>
      <c r="L59" s="3">
        <f t="shared" si="58"/>
        <v>-3314.2803749999998</v>
      </c>
      <c r="M59" s="3">
        <f t="shared" si="58"/>
        <v>-3479.9943937499997</v>
      </c>
      <c r="N59" s="3">
        <f t="shared" si="58"/>
        <v>-3653.9941134374999</v>
      </c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H60" si="59">+IFERROR(D59/C59-1,"nm")*-1</f>
        <v>-1.0984987184181616E-3</v>
      </c>
      <c r="E60" s="53">
        <f t="shared" si="59"/>
        <v>-0.28785662033650339</v>
      </c>
      <c r="F60" s="53">
        <f t="shared" si="59"/>
        <v>-1.8460664583924924E-2</v>
      </c>
      <c r="G60" s="53">
        <f t="shared" si="59"/>
        <v>0.39152258784160621</v>
      </c>
      <c r="H60" s="53">
        <f t="shared" si="59"/>
        <v>1.2584784601283228</v>
      </c>
      <c r="I60" s="53">
        <f>+IFERROR(I59/H59-1,"nm")*-1</f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-1894.9658539391121</v>
      </c>
      <c r="K61" s="3">
        <f>K17*K15*-1</f>
        <v>-1894.9658539391121</v>
      </c>
      <c r="L61" s="3">
        <f>L17*L15*-1</f>
        <v>-1894.9658539391121</v>
      </c>
      <c r="M61" s="3">
        <f>M17*M15*-1</f>
        <v>-1894.9658539391121</v>
      </c>
      <c r="N61" s="3">
        <f>N17*N15*-1</f>
        <v>-1894.9658539391121</v>
      </c>
      <c r="P61" t="s">
        <v>228</v>
      </c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0">C59+C61+C62+C63</f>
        <v>-2671</v>
      </c>
      <c r="D64" s="26">
        <f t="shared" si="60"/>
        <v>-1942</v>
      </c>
      <c r="E64" s="26">
        <f t="shared" si="60"/>
        <v>-4835</v>
      </c>
      <c r="F64" s="26">
        <f t="shared" si="60"/>
        <v>-5293</v>
      </c>
      <c r="G64" s="26">
        <f t="shared" si="60"/>
        <v>2491</v>
      </c>
      <c r="H64" s="26">
        <f t="shared" si="60"/>
        <v>-1459</v>
      </c>
      <c r="I64" s="26">
        <f t="shared" si="60"/>
        <v>-4700</v>
      </c>
      <c r="J64" s="26">
        <f t="shared" ref="J64" si="61">J59+J61+J62+J63</f>
        <v>-4901.1158539391126</v>
      </c>
      <c r="K64" s="26">
        <f t="shared" ref="K64" si="62">K59+K61+K62+K63</f>
        <v>-5051.4233539391116</v>
      </c>
      <c r="L64" s="26">
        <f t="shared" ref="L64" si="63">L59+L61+L62+L63</f>
        <v>-5209.2462289391115</v>
      </c>
      <c r="M64" s="26">
        <f t="shared" ref="M64" si="64">M59+M61+M62+M63</f>
        <v>-5374.9602476891123</v>
      </c>
      <c r="N64" s="26">
        <f t="shared" ref="N64" si="65">N59+N61+N62+N63</f>
        <v>-5548.9599673766115</v>
      </c>
    </row>
    <row r="65" spans="1:16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3">
      <c r="A66" s="27" t="s">
        <v>201</v>
      </c>
      <c r="B66" s="26">
        <f>B55+B58+B64+B65</f>
        <v>1632</v>
      </c>
      <c r="C66" s="26">
        <f t="shared" ref="C66:I66" si="66">C55+C58+C64+C65</f>
        <v>-714</v>
      </c>
      <c r="D66" s="26">
        <f t="shared" si="66"/>
        <v>670</v>
      </c>
      <c r="E66" s="26">
        <f t="shared" si="66"/>
        <v>441</v>
      </c>
      <c r="F66" s="26">
        <f t="shared" si="66"/>
        <v>217</v>
      </c>
      <c r="G66" s="26">
        <f t="shared" si="66"/>
        <v>3882</v>
      </c>
      <c r="H66" s="26">
        <f t="shared" si="66"/>
        <v>1541</v>
      </c>
      <c r="I66" s="26">
        <f t="shared" si="66"/>
        <v>-1036</v>
      </c>
      <c r="J66" s="26">
        <f t="shared" ref="J66" si="67">J55+J58+J64+J65</f>
        <v>2749.6468401053598</v>
      </c>
      <c r="K66" s="26">
        <f t="shared" ref="K66" si="68">K55+K58+K64+K65</f>
        <v>2886.7873679665499</v>
      </c>
      <c r="L66" s="26">
        <f t="shared" ref="L66" si="69">L55+L58+L64+L65</f>
        <v>3510.4405749270027</v>
      </c>
      <c r="M66" s="26">
        <f t="shared" ref="M66" si="70">M55+M58+M64+M65</f>
        <v>4269.9578458080759</v>
      </c>
      <c r="N66" s="26">
        <f t="shared" ref="N66" si="71">N55+N58+N64+N65</f>
        <v>5191.2445205355507</v>
      </c>
    </row>
    <row r="67" spans="1:16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8853</v>
      </c>
      <c r="K67" s="3">
        <f t="shared" si="72"/>
        <v>11602.646840105361</v>
      </c>
      <c r="L67" s="3">
        <f t="shared" si="72"/>
        <v>14489.434208071911</v>
      </c>
      <c r="M67" s="3">
        <f t="shared" si="72"/>
        <v>17999.874782998915</v>
      </c>
      <c r="N67" s="3">
        <f t="shared" si="72"/>
        <v>22269.832628806991</v>
      </c>
      <c r="P67" s="69" t="s">
        <v>229</v>
      </c>
    </row>
    <row r="68" spans="1:16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3">D66+D67</f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8853</v>
      </c>
      <c r="J68" s="7">
        <f>J66+J67</f>
        <v>11602.646840105361</v>
      </c>
      <c r="K68" s="7">
        <f t="shared" si="73"/>
        <v>14489.434208071911</v>
      </c>
      <c r="L68" s="7">
        <f t="shared" si="73"/>
        <v>17999.874782998915</v>
      </c>
      <c r="M68" s="7">
        <f t="shared" si="73"/>
        <v>22269.832628806991</v>
      </c>
      <c r="N68" s="7">
        <f t="shared" si="73"/>
        <v>27461.077149342542</v>
      </c>
      <c r="P68" t="s">
        <v>230</v>
      </c>
    </row>
    <row r="69" spans="1:16" ht="15" thickTop="1" x14ac:dyDescent="0.3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2024-01-15T19:42:16Z</dcterms:modified>
</cp:coreProperties>
</file>