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9150631D-8BB2-49E2-86EF-B7BA8D9DC99B}"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D16" i="3"/>
  <c r="E16" i="3"/>
  <c r="F16" i="3"/>
  <c r="G16" i="3"/>
  <c r="H16" i="3"/>
  <c r="I16" i="3"/>
  <c r="B16" i="3"/>
  <c r="C13" i="3"/>
  <c r="D13" i="3"/>
  <c r="E13" i="3"/>
  <c r="F13" i="3"/>
  <c r="G13" i="3"/>
  <c r="H13" i="3"/>
  <c r="I13" i="3"/>
  <c r="B13" i="3"/>
  <c r="C10" i="3"/>
  <c r="D10" i="3"/>
  <c r="E10" i="3"/>
  <c r="F10" i="3"/>
  <c r="G10" i="3"/>
  <c r="H10" i="3"/>
  <c r="I10" i="3"/>
  <c r="B10" i="3"/>
  <c r="I7" i="3"/>
  <c r="C7" i="3"/>
  <c r="D7" i="3"/>
  <c r="E7" i="3"/>
  <c r="F7" i="3"/>
  <c r="G7" i="3"/>
  <c r="H7" i="3"/>
  <c r="B7" i="3"/>
  <c r="D15" i="3"/>
  <c r="E15" i="3"/>
  <c r="F15" i="3"/>
  <c r="G15" i="3"/>
  <c r="H15" i="3"/>
  <c r="I15" i="3"/>
  <c r="C15" i="3"/>
  <c r="D12" i="3"/>
  <c r="E12" i="3"/>
  <c r="F12" i="3"/>
  <c r="G12" i="3"/>
  <c r="H12" i="3"/>
  <c r="I12" i="3"/>
  <c r="C12" i="3"/>
  <c r="D9" i="3"/>
  <c r="E9" i="3"/>
  <c r="F9" i="3"/>
  <c r="G9" i="3"/>
  <c r="H9" i="3"/>
  <c r="I9" i="3"/>
  <c r="C9" i="3"/>
  <c r="D6" i="3"/>
  <c r="E6" i="3"/>
  <c r="F6" i="3"/>
  <c r="G6" i="3"/>
  <c r="H6" i="3"/>
  <c r="I6" i="3"/>
  <c r="C6" i="3"/>
  <c r="D4" i="3"/>
  <c r="E4" i="3"/>
  <c r="F4" i="3"/>
  <c r="G4" i="3"/>
  <c r="H4" i="3"/>
  <c r="I4" i="3"/>
  <c r="C4" i="3"/>
  <c r="B5" i="3"/>
  <c r="I5" i="3"/>
  <c r="H5" i="3"/>
  <c r="G5" i="3"/>
  <c r="F5" i="3"/>
  <c r="E5" i="3"/>
  <c r="D5" i="3"/>
  <c r="C5" i="3"/>
  <c r="C38" i="3"/>
  <c r="D38" i="3"/>
  <c r="E38" i="3"/>
  <c r="F38" i="3"/>
  <c r="G38" i="3"/>
  <c r="B38" i="3"/>
  <c r="C18" i="3"/>
  <c r="D18" i="3"/>
  <c r="E18" i="3"/>
  <c r="F18" i="3"/>
  <c r="G18" i="3"/>
  <c r="B18" i="3"/>
  <c r="C14" i="3"/>
  <c r="D14" i="3"/>
  <c r="E14" i="3"/>
  <c r="F14" i="3"/>
  <c r="G14" i="3"/>
  <c r="H14" i="3"/>
  <c r="I14" i="3"/>
  <c r="B14" i="3"/>
  <c r="C8" i="3"/>
  <c r="D8" i="3"/>
  <c r="E8" i="3"/>
  <c r="F8" i="3"/>
  <c r="G8" i="3"/>
  <c r="H8" i="3"/>
  <c r="I8" i="3"/>
  <c r="B8" i="3"/>
  <c r="C47" i="3"/>
  <c r="D47" i="3"/>
  <c r="E47" i="3"/>
  <c r="F47" i="3"/>
  <c r="G47" i="3"/>
  <c r="H47" i="3"/>
  <c r="H48" i="3" s="1"/>
  <c r="H50" i="3" s="1"/>
  <c r="I47" i="3"/>
  <c r="I48" i="3" s="1"/>
  <c r="I50" i="3" s="1"/>
  <c r="B47" i="3"/>
  <c r="C48" i="3" s="1"/>
  <c r="C50" i="3" s="1"/>
  <c r="C20" i="3"/>
  <c r="D20" i="3"/>
  <c r="E20" i="3"/>
  <c r="F20" i="3"/>
  <c r="G20" i="3"/>
  <c r="B20" i="3"/>
  <c r="C11" i="3"/>
  <c r="D11" i="3"/>
  <c r="E11" i="3"/>
  <c r="F11" i="3"/>
  <c r="G11" i="3"/>
  <c r="H11" i="3"/>
  <c r="I11" i="3"/>
  <c r="B11" i="3"/>
  <c r="C3" i="3"/>
  <c r="D3" i="3"/>
  <c r="E3" i="3"/>
  <c r="F3" i="3"/>
  <c r="G3" i="3"/>
  <c r="H3" i="3"/>
  <c r="I3" i="3"/>
  <c r="B3" i="3"/>
  <c r="C124" i="3"/>
  <c r="D124" i="3"/>
  <c r="E124" i="3"/>
  <c r="F124" i="3"/>
  <c r="G124" i="3"/>
  <c r="H124" i="3"/>
  <c r="I124" i="3"/>
  <c r="B124" i="3"/>
  <c r="C121" i="3"/>
  <c r="D121" i="3"/>
  <c r="E121" i="3"/>
  <c r="F121" i="3"/>
  <c r="G121" i="3"/>
  <c r="H121" i="3"/>
  <c r="I121" i="3"/>
  <c r="B121" i="3"/>
  <c r="C118" i="3"/>
  <c r="D118" i="3"/>
  <c r="E118" i="3"/>
  <c r="F118" i="3"/>
  <c r="G118" i="3"/>
  <c r="H118" i="3"/>
  <c r="I118" i="3"/>
  <c r="B118" i="3"/>
  <c r="C115" i="3"/>
  <c r="D115" i="3"/>
  <c r="E115" i="3"/>
  <c r="F115" i="3"/>
  <c r="G115" i="3"/>
  <c r="H115" i="3"/>
  <c r="I115" i="3"/>
  <c r="B115" i="3"/>
  <c r="C97" i="3"/>
  <c r="D97" i="3"/>
  <c r="E97" i="3"/>
  <c r="F97" i="3"/>
  <c r="G97" i="3"/>
  <c r="H97" i="3"/>
  <c r="I97" i="3"/>
  <c r="B97" i="3"/>
  <c r="C94" i="3"/>
  <c r="D94" i="3"/>
  <c r="E94" i="3"/>
  <c r="F94" i="3"/>
  <c r="G94" i="3"/>
  <c r="H94" i="3"/>
  <c r="I94" i="3"/>
  <c r="B94" i="3"/>
  <c r="I91" i="3"/>
  <c r="C91" i="3"/>
  <c r="D91" i="3"/>
  <c r="E91" i="3"/>
  <c r="F91" i="3"/>
  <c r="G91" i="3"/>
  <c r="H91" i="3"/>
  <c r="B91" i="3"/>
  <c r="C88" i="3"/>
  <c r="D88" i="3"/>
  <c r="E88" i="3"/>
  <c r="F88" i="3"/>
  <c r="G88" i="3"/>
  <c r="H88" i="3"/>
  <c r="I88" i="3"/>
  <c r="B88" i="3"/>
  <c r="C70" i="3"/>
  <c r="D70" i="3"/>
  <c r="E70" i="3"/>
  <c r="F70" i="3"/>
  <c r="G70" i="3"/>
  <c r="H70" i="3"/>
  <c r="I70" i="3"/>
  <c r="B70" i="3"/>
  <c r="C67" i="3"/>
  <c r="D67" i="3"/>
  <c r="E67" i="3"/>
  <c r="F67" i="3"/>
  <c r="G67" i="3"/>
  <c r="H67" i="3"/>
  <c r="I67" i="3"/>
  <c r="B67" i="3"/>
  <c r="C64" i="3"/>
  <c r="D64" i="3"/>
  <c r="E64" i="3"/>
  <c r="F64" i="3"/>
  <c r="G64" i="3"/>
  <c r="H64" i="3"/>
  <c r="I64" i="3"/>
  <c r="B64" i="3"/>
  <c r="H61" i="3"/>
  <c r="I61" i="3"/>
  <c r="C61" i="3"/>
  <c r="D61" i="3"/>
  <c r="E61" i="3"/>
  <c r="F61" i="3"/>
  <c r="G61" i="3"/>
  <c r="B61" i="3"/>
  <c r="D120" i="3"/>
  <c r="E120" i="3"/>
  <c r="F120" i="3"/>
  <c r="G120" i="3"/>
  <c r="H120" i="3"/>
  <c r="I120" i="3"/>
  <c r="C120" i="3"/>
  <c r="D117" i="3"/>
  <c r="E117" i="3"/>
  <c r="F117" i="3"/>
  <c r="G117" i="3"/>
  <c r="H117" i="3"/>
  <c r="I117" i="3"/>
  <c r="C117" i="3"/>
  <c r="H114" i="3"/>
  <c r="I114" i="3"/>
  <c r="D114" i="3"/>
  <c r="E114" i="3"/>
  <c r="F114" i="3"/>
  <c r="G114" i="3"/>
  <c r="C114" i="3"/>
  <c r="D69" i="3"/>
  <c r="E69" i="3"/>
  <c r="F69" i="3"/>
  <c r="G69" i="3"/>
  <c r="H69" i="3"/>
  <c r="I69" i="3"/>
  <c r="C69" i="3"/>
  <c r="D66" i="3"/>
  <c r="E66" i="3"/>
  <c r="F66" i="3"/>
  <c r="G66" i="3"/>
  <c r="H66" i="3"/>
  <c r="I66" i="3"/>
  <c r="C66" i="3"/>
  <c r="D63" i="3"/>
  <c r="E63" i="3"/>
  <c r="F63" i="3"/>
  <c r="G63" i="3"/>
  <c r="H63" i="3"/>
  <c r="I63" i="3"/>
  <c r="C63" i="3"/>
  <c r="D60" i="3"/>
  <c r="E60" i="3"/>
  <c r="F60" i="3"/>
  <c r="G60" i="3"/>
  <c r="H60" i="3"/>
  <c r="I60" i="3"/>
  <c r="C60" i="3"/>
  <c r="D87" i="3"/>
  <c r="E87" i="3"/>
  <c r="F87" i="3"/>
  <c r="G87" i="3"/>
  <c r="H87" i="3"/>
  <c r="I87" i="3"/>
  <c r="C87" i="3"/>
  <c r="D90" i="3"/>
  <c r="E90" i="3"/>
  <c r="F90" i="3"/>
  <c r="G90" i="3"/>
  <c r="H90" i="3"/>
  <c r="I90" i="3"/>
  <c r="C90" i="3"/>
  <c r="D93" i="3"/>
  <c r="E93" i="3"/>
  <c r="F93" i="3"/>
  <c r="G93" i="3"/>
  <c r="H93" i="3"/>
  <c r="I93" i="3"/>
  <c r="C93" i="3"/>
  <c r="D96" i="3"/>
  <c r="E96" i="3"/>
  <c r="F96" i="3"/>
  <c r="G96" i="3"/>
  <c r="H96" i="3"/>
  <c r="I96" i="3"/>
  <c r="C96" i="3"/>
  <c r="D123" i="3"/>
  <c r="E123" i="3"/>
  <c r="F123" i="3"/>
  <c r="G123" i="3"/>
  <c r="H123" i="3"/>
  <c r="I123" i="3"/>
  <c r="C123" i="3"/>
  <c r="C113" i="3"/>
  <c r="D113" i="3"/>
  <c r="E113" i="3"/>
  <c r="F113" i="3"/>
  <c r="G113" i="3"/>
  <c r="H113" i="3"/>
  <c r="I113" i="3"/>
  <c r="B113" i="3"/>
  <c r="C86" i="3"/>
  <c r="D86" i="3"/>
  <c r="E86" i="3"/>
  <c r="F86" i="3"/>
  <c r="G86" i="3"/>
  <c r="H86" i="3"/>
  <c r="I86" i="3"/>
  <c r="B86" i="3"/>
  <c r="C59" i="3"/>
  <c r="D59" i="3"/>
  <c r="E59" i="3"/>
  <c r="F59" i="3"/>
  <c r="G59" i="3"/>
  <c r="H59" i="3"/>
  <c r="I59" i="3"/>
  <c r="B59" i="3"/>
  <c r="C122" i="3"/>
  <c r="D122" i="3"/>
  <c r="E122" i="3"/>
  <c r="F122" i="3"/>
  <c r="G122" i="3"/>
  <c r="H122" i="3"/>
  <c r="I122" i="3"/>
  <c r="B122" i="3"/>
  <c r="C95" i="3"/>
  <c r="D95" i="3"/>
  <c r="E95" i="3"/>
  <c r="F95" i="3"/>
  <c r="G95" i="3"/>
  <c r="H95" i="3"/>
  <c r="I95" i="3"/>
  <c r="B95" i="3"/>
  <c r="C68" i="3"/>
  <c r="D68" i="3"/>
  <c r="E68" i="3"/>
  <c r="F68" i="3"/>
  <c r="G68" i="3"/>
  <c r="H68" i="3"/>
  <c r="I68" i="3"/>
  <c r="B68" i="3"/>
  <c r="C119" i="3"/>
  <c r="D119" i="3"/>
  <c r="E119" i="3"/>
  <c r="F119" i="3"/>
  <c r="G119" i="3"/>
  <c r="H119" i="3"/>
  <c r="I119" i="3"/>
  <c r="B119" i="3"/>
  <c r="C92" i="3"/>
  <c r="D92" i="3"/>
  <c r="E92" i="3"/>
  <c r="F92" i="3"/>
  <c r="G92" i="3"/>
  <c r="H92" i="3"/>
  <c r="I92" i="3"/>
  <c r="B92" i="3"/>
  <c r="C65" i="3"/>
  <c r="D65" i="3"/>
  <c r="E65" i="3"/>
  <c r="F65" i="3"/>
  <c r="G65" i="3"/>
  <c r="H65" i="3"/>
  <c r="I65" i="3"/>
  <c r="B65" i="3"/>
  <c r="C116" i="3"/>
  <c r="D116" i="3"/>
  <c r="E116" i="3"/>
  <c r="F116" i="3"/>
  <c r="G116" i="3"/>
  <c r="H116" i="3"/>
  <c r="I116" i="3"/>
  <c r="B116" i="3"/>
  <c r="C89" i="3"/>
  <c r="D89" i="3"/>
  <c r="E89" i="3"/>
  <c r="F89" i="3"/>
  <c r="G89" i="3"/>
  <c r="H89" i="3"/>
  <c r="I89" i="3"/>
  <c r="B89" i="3"/>
  <c r="C62" i="3"/>
  <c r="D62" i="3"/>
  <c r="E62" i="3"/>
  <c r="F62" i="3"/>
  <c r="G62" i="3"/>
  <c r="H62" i="3"/>
  <c r="I62" i="3"/>
  <c r="B62" i="3"/>
  <c r="D112" i="3"/>
  <c r="E112" i="3"/>
  <c r="F112" i="3"/>
  <c r="G112" i="3"/>
  <c r="H112" i="3"/>
  <c r="I112" i="3"/>
  <c r="C112" i="3"/>
  <c r="D108" i="3"/>
  <c r="E108" i="3"/>
  <c r="F108" i="3"/>
  <c r="G108" i="3"/>
  <c r="H108" i="3"/>
  <c r="I108" i="3"/>
  <c r="C108" i="3"/>
  <c r="D104" i="3"/>
  <c r="E104" i="3"/>
  <c r="F104" i="3"/>
  <c r="G104" i="3"/>
  <c r="H104" i="3"/>
  <c r="I104" i="3"/>
  <c r="C104" i="3"/>
  <c r="C111" i="3"/>
  <c r="D111" i="3"/>
  <c r="E111" i="3"/>
  <c r="F111" i="3"/>
  <c r="G111" i="3"/>
  <c r="H111" i="3"/>
  <c r="I111" i="3"/>
  <c r="B111" i="3"/>
  <c r="D110" i="3"/>
  <c r="E110" i="3"/>
  <c r="F110" i="3"/>
  <c r="G110" i="3"/>
  <c r="H110" i="3"/>
  <c r="I110" i="3"/>
  <c r="C110" i="3"/>
  <c r="C109" i="3"/>
  <c r="D109" i="3"/>
  <c r="E109" i="3"/>
  <c r="F109" i="3"/>
  <c r="G109" i="3"/>
  <c r="H109" i="3"/>
  <c r="I109" i="3"/>
  <c r="B109" i="3"/>
  <c r="C107" i="3"/>
  <c r="D107" i="3"/>
  <c r="E107" i="3"/>
  <c r="F107" i="3"/>
  <c r="G107" i="3"/>
  <c r="H107" i="3"/>
  <c r="I107" i="3"/>
  <c r="B107" i="3"/>
  <c r="D106" i="3"/>
  <c r="E106" i="3"/>
  <c r="F106" i="3"/>
  <c r="G106" i="3"/>
  <c r="H106" i="3"/>
  <c r="I106" i="3"/>
  <c r="C106" i="3"/>
  <c r="C105" i="3"/>
  <c r="D105" i="3"/>
  <c r="E105" i="3"/>
  <c r="F105" i="3"/>
  <c r="G105" i="3"/>
  <c r="H105" i="3"/>
  <c r="I105" i="3"/>
  <c r="B105" i="3"/>
  <c r="C103" i="3"/>
  <c r="D103" i="3"/>
  <c r="E103" i="3"/>
  <c r="F103" i="3"/>
  <c r="G103" i="3"/>
  <c r="H103" i="3"/>
  <c r="I103" i="3"/>
  <c r="B103" i="3"/>
  <c r="D102" i="3"/>
  <c r="E102" i="3"/>
  <c r="F102" i="3"/>
  <c r="G102" i="3"/>
  <c r="H102" i="3"/>
  <c r="I102" i="3"/>
  <c r="C102" i="3"/>
  <c r="C101" i="3"/>
  <c r="D101" i="3"/>
  <c r="E101" i="3"/>
  <c r="F101" i="3"/>
  <c r="G101" i="3"/>
  <c r="H101" i="3"/>
  <c r="I101" i="3"/>
  <c r="B101" i="3"/>
  <c r="D100" i="3"/>
  <c r="E100" i="3"/>
  <c r="F100" i="3"/>
  <c r="G100" i="3"/>
  <c r="H100" i="3"/>
  <c r="I100" i="3"/>
  <c r="C100" i="3"/>
  <c r="I99" i="3"/>
  <c r="C99" i="3"/>
  <c r="D99" i="3"/>
  <c r="E99" i="3"/>
  <c r="F99" i="3"/>
  <c r="G99" i="3"/>
  <c r="H99" i="3"/>
  <c r="B99" i="3"/>
  <c r="D85" i="3"/>
  <c r="E85" i="3"/>
  <c r="F85" i="3"/>
  <c r="G85" i="3"/>
  <c r="H85" i="3"/>
  <c r="I85" i="3"/>
  <c r="C85" i="3"/>
  <c r="C84" i="3"/>
  <c r="D84" i="3"/>
  <c r="E84" i="3"/>
  <c r="F84" i="3"/>
  <c r="G84" i="3"/>
  <c r="H84" i="3"/>
  <c r="I84" i="3"/>
  <c r="B84" i="3"/>
  <c r="D83" i="3"/>
  <c r="E83" i="3"/>
  <c r="F83" i="3"/>
  <c r="G83" i="3"/>
  <c r="H83" i="3"/>
  <c r="I83" i="3"/>
  <c r="C83" i="3"/>
  <c r="C82" i="3"/>
  <c r="D82" i="3"/>
  <c r="E82" i="3"/>
  <c r="F82" i="3"/>
  <c r="G82" i="3"/>
  <c r="H82" i="3"/>
  <c r="I82" i="3"/>
  <c r="B82" i="3"/>
  <c r="D81" i="3"/>
  <c r="E81" i="3"/>
  <c r="F81" i="3"/>
  <c r="G81" i="3"/>
  <c r="H81" i="3"/>
  <c r="I81" i="3"/>
  <c r="C81" i="3"/>
  <c r="C80" i="3"/>
  <c r="D80" i="3"/>
  <c r="E80" i="3"/>
  <c r="F80" i="3"/>
  <c r="G80" i="3"/>
  <c r="H80" i="3"/>
  <c r="I80" i="3"/>
  <c r="B80" i="3"/>
  <c r="D79" i="3"/>
  <c r="E79" i="3"/>
  <c r="F79" i="3"/>
  <c r="G79" i="3"/>
  <c r="H79" i="3"/>
  <c r="I79" i="3"/>
  <c r="C79" i="3"/>
  <c r="C78" i="3"/>
  <c r="D78" i="3"/>
  <c r="E78" i="3"/>
  <c r="F78" i="3"/>
  <c r="G78" i="3"/>
  <c r="H78" i="3"/>
  <c r="I78" i="3"/>
  <c r="B78" i="3"/>
  <c r="C76" i="3"/>
  <c r="D76" i="3"/>
  <c r="E76" i="3"/>
  <c r="F76" i="3"/>
  <c r="F77" i="3" s="1"/>
  <c r="G76" i="3"/>
  <c r="G77" i="3" s="1"/>
  <c r="H76" i="3"/>
  <c r="H77" i="3" s="1"/>
  <c r="I76" i="3"/>
  <c r="I77" i="3" s="1"/>
  <c r="B76" i="3"/>
  <c r="D77" i="3"/>
  <c r="E77" i="3"/>
  <c r="C77" i="3"/>
  <c r="E74" i="3"/>
  <c r="D75" i="3"/>
  <c r="E75" i="3"/>
  <c r="F75" i="3"/>
  <c r="G75" i="3"/>
  <c r="H75" i="3"/>
  <c r="I75" i="3"/>
  <c r="C75" i="3"/>
  <c r="C74" i="3"/>
  <c r="D74" i="3"/>
  <c r="F74" i="3"/>
  <c r="G74" i="3"/>
  <c r="H74" i="3"/>
  <c r="I74" i="3"/>
  <c r="B74" i="3"/>
  <c r="D73" i="3"/>
  <c r="E73" i="3"/>
  <c r="F73" i="3"/>
  <c r="G73" i="3"/>
  <c r="H73" i="3"/>
  <c r="I73" i="3"/>
  <c r="C73" i="3"/>
  <c r="C72" i="3"/>
  <c r="D72" i="3"/>
  <c r="E72" i="3"/>
  <c r="F72" i="3"/>
  <c r="G72" i="3"/>
  <c r="H72" i="3"/>
  <c r="I72" i="3"/>
  <c r="B72" i="3"/>
  <c r="C57" i="3"/>
  <c r="D57" i="3"/>
  <c r="D58" i="3" s="1"/>
  <c r="E57" i="3"/>
  <c r="F57" i="3"/>
  <c r="F58" i="3" s="1"/>
  <c r="G57" i="3"/>
  <c r="G58" i="3" s="1"/>
  <c r="H57" i="3"/>
  <c r="H58" i="3" s="1"/>
  <c r="I57" i="3"/>
  <c r="I58" i="3" s="1"/>
  <c r="B57" i="3"/>
  <c r="E58" i="3"/>
  <c r="C58" i="3"/>
  <c r="D54" i="3"/>
  <c r="E54" i="3"/>
  <c r="F54" i="3"/>
  <c r="G54" i="3"/>
  <c r="H54" i="3"/>
  <c r="I54" i="3"/>
  <c r="C54" i="3"/>
  <c r="D56" i="3"/>
  <c r="E56" i="3"/>
  <c r="F56" i="3"/>
  <c r="G56" i="3"/>
  <c r="H56" i="3"/>
  <c r="I56" i="3"/>
  <c r="C56" i="3"/>
  <c r="C53" i="3"/>
  <c r="D53" i="3"/>
  <c r="E53" i="3"/>
  <c r="F53" i="3"/>
  <c r="G53" i="3"/>
  <c r="H53" i="3"/>
  <c r="I53" i="3"/>
  <c r="B53" i="3"/>
  <c r="D52" i="3"/>
  <c r="E52" i="3"/>
  <c r="F52" i="3"/>
  <c r="G52" i="3"/>
  <c r="H52" i="3"/>
  <c r="I52" i="3"/>
  <c r="C52" i="3"/>
  <c r="B49" i="3"/>
  <c r="C49" i="3"/>
  <c r="D49" i="3"/>
  <c r="E49" i="3"/>
  <c r="F49" i="3"/>
  <c r="G49" i="3"/>
  <c r="H49" i="3"/>
  <c r="I49" i="3"/>
  <c r="F48" i="3"/>
  <c r="F50" i="3" s="1"/>
  <c r="G48" i="3"/>
  <c r="G50" i="3" s="1"/>
  <c r="C46" i="3"/>
  <c r="D46" i="3"/>
  <c r="E46" i="3"/>
  <c r="F46" i="3"/>
  <c r="G46" i="3"/>
  <c r="H46" i="3"/>
  <c r="I46" i="3"/>
  <c r="I19" i="3"/>
  <c r="I55" i="3"/>
  <c r="H55" i="3"/>
  <c r="G55" i="3"/>
  <c r="F55" i="3"/>
  <c r="E55" i="3"/>
  <c r="D55" i="3"/>
  <c r="C55" i="3"/>
  <c r="B55" i="3"/>
  <c r="I51" i="3"/>
  <c r="H51" i="3"/>
  <c r="G51" i="3"/>
  <c r="F51" i="3"/>
  <c r="E51" i="3"/>
  <c r="D51" i="3"/>
  <c r="C51" i="3"/>
  <c r="B51" i="3"/>
  <c r="D48" i="3"/>
  <c r="D50" i="3" s="1"/>
  <c r="B45" i="3"/>
  <c r="C45" i="3"/>
  <c r="D45" i="3"/>
  <c r="E45" i="3"/>
  <c r="F45" i="3"/>
  <c r="H45" i="3"/>
  <c r="G45" i="3"/>
  <c r="I45" i="3"/>
  <c r="E180" i="1"/>
  <c r="D180" i="1"/>
  <c r="G177" i="1"/>
  <c r="G180" i="1" s="1"/>
  <c r="F177" i="1"/>
  <c r="F180" i="1" s="1"/>
  <c r="E177" i="1"/>
  <c r="D177" i="1"/>
  <c r="C175" i="1"/>
  <c r="B175" i="1"/>
  <c r="C173" i="1"/>
  <c r="C177" i="1" s="1"/>
  <c r="C180" i="1" s="1"/>
  <c r="B173" i="1"/>
  <c r="B177" i="1" s="1"/>
  <c r="B180" i="1" s="1"/>
  <c r="G169" i="1"/>
  <c r="G170" i="1" s="1"/>
  <c r="F169" i="1"/>
  <c r="F170" i="1" s="1"/>
  <c r="G168" i="1"/>
  <c r="F168" i="1"/>
  <c r="E168" i="1"/>
  <c r="D168" i="1"/>
  <c r="G166" i="1"/>
  <c r="F166" i="1"/>
  <c r="E166" i="1"/>
  <c r="E169" i="1" s="1"/>
  <c r="E170" i="1" s="1"/>
  <c r="D166" i="1"/>
  <c r="D169" i="1" s="1"/>
  <c r="D170" i="1" s="1"/>
  <c r="C166" i="1"/>
  <c r="C169" i="1" s="1"/>
  <c r="C170" i="1" s="1"/>
  <c r="B166" i="1"/>
  <c r="C164" i="1"/>
  <c r="B164" i="1"/>
  <c r="B168" i="1" s="1"/>
  <c r="C162" i="1"/>
  <c r="C168" i="1" s="1"/>
  <c r="B158" i="1"/>
  <c r="G155" i="1"/>
  <c r="G158" i="1" s="1"/>
  <c r="F155" i="1"/>
  <c r="F158" i="1" s="1"/>
  <c r="E155" i="1"/>
  <c r="E158" i="1" s="1"/>
  <c r="B155" i="1"/>
  <c r="D153" i="1"/>
  <c r="C153" i="1"/>
  <c r="D151" i="1"/>
  <c r="D155" i="1" s="1"/>
  <c r="D158" i="1" s="1"/>
  <c r="C151" i="1"/>
  <c r="C155" i="1" s="1"/>
  <c r="C158" i="1" s="1"/>
  <c r="B151" i="1"/>
  <c r="G147" i="1"/>
  <c r="G148" i="1" s="1"/>
  <c r="G144" i="1"/>
  <c r="F144" i="1"/>
  <c r="F147" i="1" s="1"/>
  <c r="F148" i="1" s="1"/>
  <c r="E144" i="1"/>
  <c r="E147" i="1" s="1"/>
  <c r="E148" i="1" s="1"/>
  <c r="D144" i="1"/>
  <c r="D147" i="1" s="1"/>
  <c r="D148" i="1" s="1"/>
  <c r="C142" i="1"/>
  <c r="B142" i="1"/>
  <c r="C140" i="1"/>
  <c r="C144" i="1" s="1"/>
  <c r="C147" i="1" s="1"/>
  <c r="C148" i="1" s="1"/>
  <c r="B140" i="1"/>
  <c r="B144" i="1" s="1"/>
  <c r="B147" i="1" s="1"/>
  <c r="B148" i="1" s="1"/>
  <c r="G129" i="1"/>
  <c r="F129" i="1"/>
  <c r="E129" i="1"/>
  <c r="D129" i="1"/>
  <c r="C129" i="1"/>
  <c r="B129" i="1"/>
  <c r="G58" i="1"/>
  <c r="F58" i="1"/>
  <c r="E58" i="1"/>
  <c r="D58" i="1"/>
  <c r="C58" i="1"/>
  <c r="B58" i="1"/>
  <c r="G30" i="1"/>
  <c r="G36" i="1" s="1"/>
  <c r="F30" i="1"/>
  <c r="F36" i="1" s="1"/>
  <c r="E30" i="1"/>
  <c r="E36" i="1" s="1"/>
  <c r="D30" i="1"/>
  <c r="D36" i="1" s="1"/>
  <c r="C30" i="1"/>
  <c r="C36" i="1" s="1"/>
  <c r="B30" i="1"/>
  <c r="B36" i="1" s="1"/>
  <c r="F10" i="1"/>
  <c r="F12" i="1" s="1"/>
  <c r="E7" i="1"/>
  <c r="D7" i="1"/>
  <c r="C7" i="1"/>
  <c r="B7" i="1"/>
  <c r="G4" i="1"/>
  <c r="G10" i="1" s="1"/>
  <c r="G12" i="1" s="1"/>
  <c r="F4" i="1"/>
  <c r="E4" i="1"/>
  <c r="D4" i="1"/>
  <c r="C4" i="1"/>
  <c r="B4" i="1"/>
  <c r="A17" i="3"/>
  <c r="A44" i="3"/>
  <c r="H41" i="3"/>
  <c r="G41" i="3"/>
  <c r="F41" i="3"/>
  <c r="E41" i="3"/>
  <c r="D41" i="3"/>
  <c r="C41" i="3"/>
  <c r="B41" i="3"/>
  <c r="I41" i="3"/>
  <c r="I35" i="3"/>
  <c r="H35" i="3"/>
  <c r="G35" i="3"/>
  <c r="F35" i="3"/>
  <c r="F32" i="3" s="1"/>
  <c r="E35" i="3"/>
  <c r="D35" i="3"/>
  <c r="D32" i="3" s="1"/>
  <c r="H38" i="3"/>
  <c r="F39" i="3"/>
  <c r="D39" i="3"/>
  <c r="I38" i="3"/>
  <c r="I32" i="3" s="1"/>
  <c r="B30" i="3"/>
  <c r="C30" i="3"/>
  <c r="D30" i="3"/>
  <c r="E30" i="3"/>
  <c r="F30" i="3"/>
  <c r="G30" i="3"/>
  <c r="H30" i="3"/>
  <c r="I30" i="3"/>
  <c r="I26" i="3"/>
  <c r="H26" i="3"/>
  <c r="G26" i="3"/>
  <c r="F26" i="3"/>
  <c r="E26" i="3"/>
  <c r="D26" i="3"/>
  <c r="C26" i="3"/>
  <c r="B26" i="3"/>
  <c r="H22" i="3"/>
  <c r="G22" i="3"/>
  <c r="F22" i="3"/>
  <c r="E22" i="3"/>
  <c r="D22" i="3"/>
  <c r="C22" i="3"/>
  <c r="B22" i="3"/>
  <c r="I22" i="3"/>
  <c r="D21" i="3"/>
  <c r="C21" i="3"/>
  <c r="B21" i="3"/>
  <c r="I28" i="3"/>
  <c r="H28" i="3"/>
  <c r="H29" i="3" s="1"/>
  <c r="G29" i="3"/>
  <c r="F29" i="3"/>
  <c r="E29" i="3"/>
  <c r="D29" i="3"/>
  <c r="C29" i="3"/>
  <c r="B29" i="3"/>
  <c r="I24" i="3"/>
  <c r="H24" i="3"/>
  <c r="H25" i="3" s="1"/>
  <c r="G25" i="3"/>
  <c r="F25" i="3"/>
  <c r="F27" i="3" s="1"/>
  <c r="E25" i="3"/>
  <c r="D25" i="3"/>
  <c r="C25" i="3"/>
  <c r="B25" i="3"/>
  <c r="F21" i="3"/>
  <c r="G21" i="3"/>
  <c r="H20" i="3"/>
  <c r="H21" i="3" s="1"/>
  <c r="I20" i="3"/>
  <c r="I21" i="3" s="1"/>
  <c r="J1" i="3"/>
  <c r="K1" i="3" s="1"/>
  <c r="L1" i="3" s="1"/>
  <c r="M1" i="3" s="1"/>
  <c r="N1" i="3" s="1"/>
  <c r="H1" i="3"/>
  <c r="G1" i="3" s="1"/>
  <c r="F1" i="3" s="1"/>
  <c r="E1" i="3" s="1"/>
  <c r="D1" i="3" s="1"/>
  <c r="C1" i="3" s="1"/>
  <c r="B1" i="3" s="1"/>
  <c r="E48" i="3" l="1"/>
  <c r="E50" i="3" s="1"/>
  <c r="B169" i="1"/>
  <c r="B170" i="1" s="1"/>
  <c r="C35" i="3"/>
  <c r="B35" i="3"/>
  <c r="B32" i="3" s="1"/>
  <c r="G27" i="3"/>
  <c r="D31" i="3"/>
  <c r="C10" i="1"/>
  <c r="C12" i="1" s="1"/>
  <c r="F23" i="3"/>
  <c r="H32" i="3"/>
  <c r="I33" i="3" s="1"/>
  <c r="G23" i="3"/>
  <c r="H27" i="3"/>
  <c r="H39" i="3"/>
  <c r="I23" i="3"/>
  <c r="B10" i="1"/>
  <c r="B12" i="1" s="1"/>
  <c r="H23" i="3"/>
  <c r="D10" i="1"/>
  <c r="D12" i="1" s="1"/>
  <c r="I29" i="3"/>
  <c r="I31" i="3" s="1"/>
  <c r="E10" i="1"/>
  <c r="E12" i="1" s="1"/>
  <c r="I25" i="3"/>
  <c r="I27" i="3" s="1"/>
  <c r="B31" i="3"/>
  <c r="B27" i="3"/>
  <c r="B23" i="3"/>
  <c r="F31" i="3"/>
  <c r="G31" i="3"/>
  <c r="H31" i="3"/>
  <c r="D23" i="3"/>
  <c r="C27" i="3"/>
  <c r="C31" i="3"/>
  <c r="C23" i="3"/>
  <c r="D27" i="3"/>
  <c r="E27" i="3"/>
  <c r="E31" i="3"/>
  <c r="H33" i="3"/>
  <c r="C32" i="3"/>
  <c r="D33" i="3" s="1"/>
  <c r="D36" i="3"/>
  <c r="D42" i="3"/>
  <c r="C36" i="3"/>
  <c r="C39" i="3"/>
  <c r="C42" i="3"/>
  <c r="E21" i="3"/>
  <c r="E23" i="3" s="1"/>
  <c r="E36" i="3"/>
  <c r="E39" i="3"/>
  <c r="E42" i="3"/>
  <c r="F42" i="3"/>
  <c r="G36" i="3"/>
  <c r="G39" i="3"/>
  <c r="G42" i="3"/>
  <c r="E32" i="3"/>
  <c r="F36" i="3"/>
  <c r="H36" i="3"/>
  <c r="H42" i="3"/>
  <c r="I36" i="3"/>
  <c r="I39" i="3"/>
  <c r="I42" i="3"/>
  <c r="B36" i="3"/>
  <c r="B39" i="3"/>
  <c r="B42" i="3"/>
  <c r="I177" i="1"/>
  <c r="I180" i="1" s="1"/>
  <c r="I181" i="1" s="1"/>
  <c r="H177" i="1"/>
  <c r="H180" i="1" s="1"/>
  <c r="H181" i="1" s="1"/>
  <c r="G181" i="1"/>
  <c r="F181" i="1"/>
  <c r="E181" i="1"/>
  <c r="D181" i="1"/>
  <c r="C181" i="1"/>
  <c r="B181" i="1"/>
  <c r="I166" i="1"/>
  <c r="H166" i="1"/>
  <c r="H168" i="1" s="1"/>
  <c r="H169" i="1" s="1"/>
  <c r="H170" i="1" s="1"/>
  <c r="H130" i="1"/>
  <c r="I130" i="1"/>
  <c r="C159" i="1"/>
  <c r="I155" i="1"/>
  <c r="I158" i="1" s="1"/>
  <c r="I159" i="1" s="1"/>
  <c r="H155" i="1"/>
  <c r="H158" i="1" s="1"/>
  <c r="H159" i="1" s="1"/>
  <c r="G159" i="1"/>
  <c r="F159" i="1"/>
  <c r="E159" i="1"/>
  <c r="D159" i="1"/>
  <c r="B159" i="1"/>
  <c r="I168" i="1" l="1"/>
  <c r="I169" i="1" s="1"/>
  <c r="I170" i="1" s="1"/>
  <c r="G33" i="3"/>
  <c r="B33" i="3"/>
  <c r="B34" i="3"/>
  <c r="E34" i="3"/>
  <c r="E33" i="3"/>
  <c r="C33" i="3"/>
  <c r="F33" i="3"/>
  <c r="I124" i="1"/>
  <c r="H124" i="1"/>
  <c r="I120" i="1"/>
  <c r="H120" i="1"/>
  <c r="I116" i="1"/>
  <c r="H116" i="1"/>
  <c r="H112" i="1"/>
  <c r="H18" i="3" s="1"/>
  <c r="I112" i="1"/>
  <c r="I18" i="3" s="1"/>
  <c r="I144" i="1"/>
  <c r="I147" i="1" s="1"/>
  <c r="H144" i="1"/>
  <c r="H147" i="1" s="1"/>
  <c r="I37" i="3" l="1"/>
  <c r="I40" i="3"/>
  <c r="I34" i="3"/>
  <c r="I43" i="3"/>
  <c r="H19" i="3"/>
  <c r="H40" i="3"/>
  <c r="H43" i="3"/>
  <c r="H37" i="3"/>
  <c r="H34" i="3"/>
  <c r="B19" i="3"/>
  <c r="B43" i="3"/>
  <c r="B37" i="3"/>
  <c r="B40" i="3"/>
  <c r="C19" i="3"/>
  <c r="C40" i="3"/>
  <c r="C43" i="3"/>
  <c r="C37" i="3"/>
  <c r="D19" i="3"/>
  <c r="D40" i="3"/>
  <c r="D37" i="3"/>
  <c r="D34" i="3"/>
  <c r="D43" i="3"/>
  <c r="F40" i="3"/>
  <c r="F19" i="3"/>
  <c r="F34" i="3"/>
  <c r="F43" i="3"/>
  <c r="F37" i="3"/>
  <c r="E19" i="3"/>
  <c r="E40" i="3"/>
  <c r="E37" i="3"/>
  <c r="E43" i="3"/>
  <c r="G19" i="3"/>
  <c r="G40" i="3"/>
  <c r="G37" i="3"/>
  <c r="G43" i="3"/>
  <c r="C34" i="3"/>
  <c r="G34" i="3"/>
  <c r="H129" i="1"/>
  <c r="H136" i="1" s="1"/>
  <c r="H137" i="1" s="1"/>
  <c r="I129" i="1"/>
  <c r="B136" i="1"/>
  <c r="E136" i="1" l="1"/>
  <c r="E137" i="1" s="1"/>
  <c r="G136" i="1"/>
  <c r="G137" i="1" s="1"/>
  <c r="D136" i="1"/>
  <c r="D137" i="1" s="1"/>
  <c r="F136" i="1"/>
  <c r="F137" i="1" s="1"/>
  <c r="I136" i="1"/>
  <c r="B137" i="1" s="1"/>
  <c r="C136" i="1"/>
  <c r="C137" i="1" s="1"/>
  <c r="G102" i="1"/>
  <c r="F102" i="1"/>
  <c r="E102" i="1"/>
  <c r="D102" i="1"/>
  <c r="C102" i="1"/>
  <c r="B102" i="1"/>
  <c r="H97" i="1"/>
  <c r="G97" i="1"/>
  <c r="F97" i="1"/>
  <c r="E97" i="1"/>
  <c r="D97" i="1"/>
  <c r="C97" i="1"/>
  <c r="B97" i="1"/>
  <c r="I97" i="1"/>
  <c r="H85" i="1"/>
  <c r="G85" i="1"/>
  <c r="F85" i="1"/>
  <c r="E85" i="1"/>
  <c r="D85" i="1"/>
  <c r="C85" i="1"/>
  <c r="B85" i="1"/>
  <c r="I85" i="1"/>
  <c r="G76" i="1"/>
  <c r="F76" i="1"/>
  <c r="E76" i="1"/>
  <c r="C76" i="1"/>
  <c r="B76" i="1"/>
  <c r="D76" i="1"/>
  <c r="H58" i="1"/>
  <c r="I58" i="1"/>
  <c r="H45" i="1"/>
  <c r="H59" i="1" s="1"/>
  <c r="G45" i="1"/>
  <c r="G59" i="1" s="1"/>
  <c r="F45" i="1"/>
  <c r="F59" i="1" s="1"/>
  <c r="E45" i="1"/>
  <c r="E59" i="1" s="1"/>
  <c r="D45" i="1"/>
  <c r="D59" i="1" s="1"/>
  <c r="C45" i="1"/>
  <c r="C59" i="1" s="1"/>
  <c r="B45" i="1"/>
  <c r="B59" i="1" s="1"/>
  <c r="I45" i="1"/>
  <c r="H30" i="1"/>
  <c r="H36" i="1" s="1"/>
  <c r="I30" i="1"/>
  <c r="I36" i="1" s="1"/>
  <c r="H7" i="1"/>
  <c r="I7" i="1"/>
  <c r="H4" i="1"/>
  <c r="I4" i="1"/>
  <c r="I10" i="1" l="1"/>
  <c r="I148" i="1" s="1"/>
  <c r="H10" i="1"/>
  <c r="E20" i="1"/>
  <c r="F20" i="1"/>
  <c r="H12" i="1"/>
  <c r="H20" i="1" s="1"/>
  <c r="H148" i="1"/>
  <c r="I12" i="1"/>
  <c r="I20" i="1" s="1"/>
  <c r="B20" i="1"/>
  <c r="C20" i="1"/>
  <c r="D20" i="1"/>
  <c r="E99" i="1"/>
  <c r="D99" i="1"/>
  <c r="C99" i="1"/>
  <c r="B99" i="1"/>
  <c r="F99" i="1"/>
  <c r="G99" i="1"/>
  <c r="B60" i="1"/>
  <c r="E60" i="1"/>
  <c r="F60" i="1"/>
  <c r="I59" i="1"/>
  <c r="I60" i="1" s="1"/>
  <c r="G60" i="1"/>
  <c r="H60" i="1"/>
  <c r="C60" i="1"/>
  <c r="D60" i="1"/>
  <c r="H64" i="1" l="1"/>
  <c r="H76" i="1" s="1"/>
  <c r="H99" i="1" s="1"/>
  <c r="H101" i="1" s="1"/>
  <c r="I64" i="1"/>
  <c r="I76" i="1" s="1"/>
  <c r="I99" i="1" s="1"/>
  <c r="G20" i="1"/>
  <c r="I100" i="1"/>
  <c r="H102" i="1"/>
  <c r="I101" i="1" l="1"/>
  <c r="I102"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<sst xmlns="http://schemas.openxmlformats.org/spreadsheetml/2006/main" count="374" uniqueCount="155">
  <si>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</si>
  <si>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</si>
  <si>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</si>
  <si>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</si>
  <si>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</si>
  <si>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</si>
  <si>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</si>
  <si>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</si>
  <si>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</si>
  <si>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</si>
  <si>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</si>
  <si>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</si>
  <si>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</si>
  <si>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</si>
  <si>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</si>
  <si>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</si>
  <si>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</si>
  <si>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</si>
  <si>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</si>
  <si>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</si>
  <si>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</si>
  <si>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</si>
  <si>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</si>
  <si>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</si>
  <si>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</si>
  <si>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</si>
  <si>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</si>
  <si>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</si>
  <si>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</si>
  <si>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</si>
  <si>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</si>
  <si>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</si>
  <si>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</si>
  <si>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</si>
  <si>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</si>
  <si>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</si>
  <si>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</si>
  <si>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</si>
  <si>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</si>
  <si>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</si>
  <si>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</si>
  <si>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</si>
  <si>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</si>
  <si>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</si>
  <si>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</si>
  <si>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</si>
  <si>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</si>
  <si>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</si>
  <si>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</si>
  <si>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</si>
  <si>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</si>
  <si>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</si>
  <si>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</si>
  <si>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</si>
  <si>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</si>
  <si>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</si>
  <si>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</si>
  <si>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</si>
  <si>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</si>
  <si>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</si>
  <si>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</si>
  <si>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</si>
  <si>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</si>
  <si>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</si>
  <si>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</si>
  <si>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</si>
  <si>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</si>
  <si>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</si>
  <si>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</si>
  <si>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</si>
  <si>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</si>
  <si>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</si>
  <si>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</si>
  <si>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</si>
  <si>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</si>
  <si>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</si>
  <si>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</si>
  <si>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</si>
  <si>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</si>
  <si>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</si>
  <si>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</si>
  <si>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</si>
  <si>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</si>
  <si>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</si>
  <si>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</si>
  <si>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</si>
  <si>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</si>
  <si>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</si>
  <si>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</si>
  <si>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</si>
  <si>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</si>
  <si>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</si>
  <si>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</si>
  <si>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</si>
  <si>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</si>
  <si>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</si>
  <si>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</si>
  <si>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</si>
  <si>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</si>
  <si>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</si>
  <si>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</si>
  <si>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</si>
  <si>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</si>
  <si>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</si>
  <si>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</si>
  <si>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</si>
  <si>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</si>
  <si>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</si>
  <si>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</si>
  <si>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</si>
  <si>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</si>
  <si>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</si>
  <si>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</si>
  <si>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</si>
  <si>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</si>
  <si>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</si>
  <si>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</si>
  <si>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</si>
  <si>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</si>
  <si>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</si>
  <si>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</si>
  <si>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</si>
  <si>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</si>
  <si>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</si>
  <si>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</si>
  <si>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</si>
  <si>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</si>
  <si>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</si>
  <si>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</si>
  <si>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</si>
  <si>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</si>
  <si>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</si>
  <si>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</si>
  <si>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</si>
  <si>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</si>
  <si>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</si>
  <si>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</si>
  <si>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</si>
  <si>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</si>
  <si>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</si>
  <si>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</si>
  <si>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</si>
  <si>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</si>
  <si>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</si>
  <si>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investments in reserve repurchase agreements </t>
  </si>
  <si>
    <t xml:space="preserve">Disposals of property, Plant and equipment </t>
  </si>
  <si>
    <t>long-term debt payments, including current portion</t>
  </si>
  <si>
    <t>payments of capital lease obligations</t>
  </si>
  <si>
    <t>excess tax benefits from share-based payment arrangements</t>
  </si>
  <si>
    <t xml:space="preserve">Greater China </t>
  </si>
  <si>
    <t>nm</t>
  </si>
  <si>
    <t>Asia pacific and latin America</t>
  </si>
  <si>
    <t>Should be the addition of segments linked from below rows in the segment sheet, not from the Historicals sheet</t>
  </si>
  <si>
    <t>Follow the below feedback for the other segments as well</t>
  </si>
  <si>
    <t>Should be the addition of sub-segments linked from below rows, not from the Historicals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</si>
</sst>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4" fillId="0" borderId="0" xfId="0" applyNumberFormat="1" applyFont="1"/>
    <xf numFmtId="0" fontId="14" fillId="0" borderId="0" xfId="0" applyFont="1"/>
    <xf numFmtId="166" fontId="0" fillId="0" borderId="0" xfId="0" applyNumberFormat="1"/>
    <xf numFmtId="165" fontId="0" fillId="0" borderId="0" xfId="0" applyNumberFormat="1"/>
    <xf numFmtId="166" fontId="0" fillId="0" borderId="0" xfId="2" applyNumberFormat="1" applyFont="1"/>
    <xf numFmtId="9" fontId="0" fillId="0" borderId="0" xfId="2" applyFont="1"/>
    <xf numFmtId="0" fontId="15" fillId="0" borderId="0" xfId="0" applyFont="1"/>
    <xf numFmtId="10" fontId="0" fillId="0" borderId="0" xfId="2" applyNumberFormat="1" applyFont="1"/>
    <xf numFmtId="0" fontId="16"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workbookViewId="0">
      <pane ySplit="1" topLeftCell="A49" activePane="bottomLeft" state="frozen"/>
      <selection pane="bottomLeft" activeCell="A196" sqref="A196"/>
    </sheetView>
  </sheetViews>
  <sheetFormatPr defaultColWidth="8.77734375"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E7" si="3">+B5+B6</f>
        <v>9892</v>
      </c>
      <c r="C7" s="21">
        <f t="shared" si="3"/>
        <v>10469</v>
      </c>
      <c r="D7" s="21">
        <f t="shared" si="3"/>
        <v>10563</v>
      </c>
      <c r="E7" s="21">
        <f t="shared" si="3"/>
        <v>11511</v>
      </c>
      <c r="F7" s="21">
        <v>12702</v>
      </c>
      <c r="G7" s="21">
        <v>13126</v>
      </c>
      <c r="H7" s="21">
        <f t="shared" ref="H7" si="4">+H5+H6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3">
      <c r="A11" s="2" t="s">
        <v>27</v>
      </c>
      <c r="B11" s="3">
        <v>932</v>
      </c>
      <c r="C11" s="3">
        <v>865</v>
      </c>
      <c r="D11" s="3">
        <v>646</v>
      </c>
      <c r="E11" s="3">
        <v>2392</v>
      </c>
      <c r="F11" s="3">
        <v>772</v>
      </c>
      <c r="G11" s="3">
        <v>348</v>
      </c>
      <c r="H11" s="3">
        <v>934</v>
      </c>
      <c r="I11" s="3">
        <v>605</v>
      </c>
    </row>
    <row r="12" spans="1:9" ht="15" thickBot="1" x14ac:dyDescent="0.35">
      <c r="A12" s="6" t="s">
        <v>30</v>
      </c>
      <c r="B12" s="7">
        <f t="shared" ref="B12:G12" si="7">+B10-B11</f>
        <v>3273</v>
      </c>
      <c r="C12" s="7">
        <f t="shared" si="7"/>
        <v>3758</v>
      </c>
      <c r="D12" s="7">
        <f t="shared" si="7"/>
        <v>4240</v>
      </c>
      <c r="E12" s="7">
        <f t="shared" si="7"/>
        <v>1933</v>
      </c>
      <c r="F12" s="7">
        <f t="shared" si="7"/>
        <v>4029</v>
      </c>
      <c r="G12" s="7">
        <f t="shared" si="7"/>
        <v>2539</v>
      </c>
      <c r="H12" s="7">
        <f t="shared" ref="H12" si="8">+H10-H11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v>
      </c>
      <c r="C17">
        <v>1697</v>
      </c>
      <c r="D17">
        <v>1657</v>
      </c>
      <c r="E17">
        <v>1623</v>
      </c>
      <c r="F17">
        <v>1579</v>
      </c>
      <c r="G17" s="8">
        <v>1558</v>
      </c>
      <c r="H17" s="8">
        <v>1573</v>
      </c>
      <c r="I17" s="8">
        <v>1578.8</v>
      </c>
    </row>
    <row r="18" spans="1:9" x14ac:dyDescent="0.3">
      <c r="A18" s="2" t="s">
        <v>7</v>
      </c>
      <c r="B18">
        <v>1768</v>
      </c>
      <c r="C18">
        <v>1742</v>
      </c>
      <c r="D18">
        <v>1692</v>
      </c>
      <c r="E18">
        <v>1659</v>
      </c>
      <c r="F18">
        <v>1618</v>
      </c>
      <c r="G18" s="8">
        <v>1591.6</v>
      </c>
      <c r="H18" s="8">
        <v>1609.4</v>
      </c>
      <c r="I18" s="8">
        <v>1610.8</v>
      </c>
    </row>
    <row r="20" spans="1:9" s="12" customFormat="1" x14ac:dyDescent="0.3">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49">
        <v>107</v>
      </c>
      <c r="C39" s="49">
        <v>44</v>
      </c>
      <c r="D39" s="49">
        <v>6</v>
      </c>
      <c r="E39" s="49">
        <v>6</v>
      </c>
      <c r="F39" s="49">
        <v>6</v>
      </c>
      <c r="G39" s="49">
        <v>3</v>
      </c>
      <c r="H39" s="3">
        <v>0</v>
      </c>
      <c r="I39" s="3">
        <v>500</v>
      </c>
    </row>
    <row r="40" spans="1:9" x14ac:dyDescent="0.3">
      <c r="A40" s="11" t="s">
        <v>47</v>
      </c>
      <c r="B40" s="49">
        <v>74</v>
      </c>
      <c r="C40" s="49">
        <v>1</v>
      </c>
      <c r="D40" s="49">
        <v>325</v>
      </c>
      <c r="E40" s="49">
        <v>336</v>
      </c>
      <c r="F40" s="49">
        <v>9</v>
      </c>
      <c r="G40" s="49">
        <v>248</v>
      </c>
      <c r="H40" s="3">
        <v>2</v>
      </c>
      <c r="I40" s="3">
        <v>10</v>
      </c>
    </row>
    <row r="41" spans="1:9" x14ac:dyDescent="0.3">
      <c r="A41" s="11" t="s">
        <v>11</v>
      </c>
      <c r="B41" s="49">
        <v>2131</v>
      </c>
      <c r="C41" s="49">
        <v>2191</v>
      </c>
      <c r="D41" s="49">
        <v>2048</v>
      </c>
      <c r="E41" s="49">
        <v>2279</v>
      </c>
      <c r="F41" s="49">
        <v>2612</v>
      </c>
      <c r="G41" s="49">
        <v>2248</v>
      </c>
      <c r="H41" s="3">
        <v>2836</v>
      </c>
      <c r="I41" s="3">
        <v>3358</v>
      </c>
    </row>
    <row r="42" spans="1:9" x14ac:dyDescent="0.3">
      <c r="A42" s="11" t="s">
        <v>48</v>
      </c>
      <c r="B42" s="49"/>
      <c r="C42" s="49"/>
      <c r="D42" s="49"/>
      <c r="E42" s="49"/>
      <c r="F42" s="49"/>
      <c r="G42" s="49">
        <v>445</v>
      </c>
      <c r="H42" s="3">
        <v>467</v>
      </c>
      <c r="I42" s="3">
        <v>420</v>
      </c>
    </row>
    <row r="43" spans="1:9" x14ac:dyDescent="0.3">
      <c r="A43" s="11" t="s">
        <v>12</v>
      </c>
      <c r="B43" s="49">
        <v>3949</v>
      </c>
      <c r="C43" s="49">
        <v>3037</v>
      </c>
      <c r="D43" s="49">
        <v>3011</v>
      </c>
      <c r="E43" s="49">
        <v>3269</v>
      </c>
      <c r="F43" s="49">
        <v>5010</v>
      </c>
      <c r="G43" s="49">
        <v>5184</v>
      </c>
      <c r="H43" s="3">
        <v>6063</v>
      </c>
      <c r="I43" s="3">
        <v>6220</v>
      </c>
    </row>
    <row r="44" spans="1:9" x14ac:dyDescent="0.3">
      <c r="A44" s="11" t="s">
        <v>49</v>
      </c>
      <c r="B44" s="49">
        <v>71</v>
      </c>
      <c r="C44" s="49">
        <v>85</v>
      </c>
      <c r="D44" s="49">
        <v>84</v>
      </c>
      <c r="E44" s="49">
        <v>150</v>
      </c>
      <c r="F44" s="49">
        <v>229</v>
      </c>
      <c r="G44" s="49">
        <v>156</v>
      </c>
      <c r="H44" s="3">
        <v>306</v>
      </c>
      <c r="I44" s="3">
        <v>222</v>
      </c>
    </row>
    <row r="45" spans="1:9" x14ac:dyDescent="0.3">
      <c r="A45" s="4" t="s">
        <v>13</v>
      </c>
      <c r="B45" s="5">
        <f t="shared" ref="B45:H45" si="14">+SUM(B39:B44)</f>
        <v>6332</v>
      </c>
      <c r="C45" s="5">
        <f t="shared" si="14"/>
        <v>5358</v>
      </c>
      <c r="D45" s="5">
        <f t="shared" si="14"/>
        <v>5474</v>
      </c>
      <c r="E45" s="5">
        <f t="shared" si="14"/>
        <v>6040</v>
      </c>
      <c r="F45" s="5">
        <f t="shared" si="14"/>
        <v>7866</v>
      </c>
      <c r="G45" s="5">
        <f t="shared" si="14"/>
        <v>8284</v>
      </c>
      <c r="H45" s="5">
        <f t="shared" si="14"/>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c r="C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G58" si="15">+SUM(B53:B57)</f>
        <v>12707</v>
      </c>
      <c r="C58" s="5">
        <f t="shared" si="15"/>
        <v>12258</v>
      </c>
      <c r="D58" s="5">
        <f t="shared" si="15"/>
        <v>12407</v>
      </c>
      <c r="E58" s="5">
        <f t="shared" si="15"/>
        <v>9812</v>
      </c>
      <c r="F58" s="5">
        <f t="shared" si="15"/>
        <v>9040</v>
      </c>
      <c r="G58" s="5">
        <f t="shared" si="15"/>
        <v>8055</v>
      </c>
      <c r="H58" s="5">
        <f t="shared" ref="H58" si="16">+SUM(H53:H57)</f>
        <v>12767</v>
      </c>
      <c r="I58" s="5">
        <f>+SUM(I53:I57)</f>
        <v>15281</v>
      </c>
    </row>
    <row r="59" spans="1:9" ht="15" thickBot="1" x14ac:dyDescent="0.35">
      <c r="A59" s="6" t="s">
        <v>63</v>
      </c>
      <c r="B59" s="7">
        <f t="shared" ref="B59:G59" si="17">+SUM(B45:B50)+B58</f>
        <v>21597</v>
      </c>
      <c r="C59" s="7">
        <f t="shared" si="17"/>
        <v>21396</v>
      </c>
      <c r="D59" s="7">
        <f t="shared" si="17"/>
        <v>23259</v>
      </c>
      <c r="E59" s="7">
        <f t="shared" si="17"/>
        <v>22536</v>
      </c>
      <c r="F59" s="7">
        <f t="shared" si="17"/>
        <v>23717</v>
      </c>
      <c r="G59" s="7">
        <f t="shared" si="17"/>
        <v>31342</v>
      </c>
      <c r="H59" s="7">
        <f t="shared" ref="H59" si="18">+SUM(H45:H50)+H58</f>
        <v>37740</v>
      </c>
      <c r="I59" s="7">
        <f>+SUM(I45:I50)+I58</f>
        <v>40321</v>
      </c>
    </row>
    <row r="60" spans="1:9" s="12" customFormat="1" ht="15" thickTop="1" x14ac:dyDescent="0.3">
      <c r="A60" s="12" t="s">
        <v>3</v>
      </c>
      <c r="B60" s="13">
        <f t="shared" ref="B60:H60" si="19">+B59-B36</f>
        <v>0</v>
      </c>
      <c r="C60" s="13">
        <f t="shared" si="19"/>
        <v>0</v>
      </c>
      <c r="D60" s="13">
        <f t="shared" si="19"/>
        <v>0</v>
      </c>
      <c r="E60" s="13">
        <f t="shared" si="19"/>
        <v>0</v>
      </c>
      <c r="F60" s="13">
        <f t="shared" si="19"/>
        <v>0</v>
      </c>
      <c r="G60" s="13">
        <f t="shared" si="19"/>
        <v>0</v>
      </c>
      <c r="H60" s="13">
        <f t="shared" si="19"/>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H76" si="20">+SUM(B64:B75)</f>
        <v>4680</v>
      </c>
      <c r="C76" s="26">
        <f t="shared" si="20"/>
        <v>3399</v>
      </c>
      <c r="D76" s="26">
        <f t="shared" si="20"/>
        <v>3846</v>
      </c>
      <c r="E76" s="26">
        <f t="shared" si="20"/>
        <v>4955</v>
      </c>
      <c r="F76" s="26">
        <f t="shared" si="20"/>
        <v>5903</v>
      </c>
      <c r="G76" s="26">
        <f t="shared" si="20"/>
        <v>2485</v>
      </c>
      <c r="H76" s="26">
        <f t="shared" si="20"/>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144</v>
      </c>
      <c r="B81" s="3">
        <v>-150</v>
      </c>
      <c r="C81" s="3">
        <v>150</v>
      </c>
      <c r="D81" s="3"/>
      <c r="E81" s="3"/>
      <c r="F81" s="3"/>
      <c r="G81" s="3"/>
      <c r="H81" s="3"/>
      <c r="I81" s="3"/>
    </row>
    <row r="82" spans="1:9" x14ac:dyDescent="0.3">
      <c r="A82" s="2" t="s">
        <v>14</v>
      </c>
      <c r="B82" s="3">
        <v>-963</v>
      </c>
      <c r="C82" s="3">
        <v>-1143</v>
      </c>
      <c r="D82" s="3">
        <v>-1105</v>
      </c>
      <c r="E82" s="3">
        <v>-1028</v>
      </c>
      <c r="F82" s="3">
        <v>-1119</v>
      </c>
      <c r="G82" s="3">
        <v>-1086</v>
      </c>
      <c r="H82" s="3">
        <v>-695</v>
      </c>
      <c r="I82" s="3">
        <v>-758</v>
      </c>
    </row>
    <row r="83" spans="1:9" x14ac:dyDescent="0.3">
      <c r="A83" s="2" t="s">
        <v>145</v>
      </c>
      <c r="B83" s="3">
        <v>3</v>
      </c>
      <c r="C83" s="3">
        <v>10</v>
      </c>
      <c r="D83" s="3">
        <v>13</v>
      </c>
      <c r="E83" s="3">
        <v>3</v>
      </c>
      <c r="F83" s="3"/>
      <c r="G83" s="3"/>
      <c r="H83" s="3"/>
      <c r="I83" s="3"/>
    </row>
    <row r="84" spans="1:9" x14ac:dyDescent="0.3">
      <c r="A84" s="2" t="s">
        <v>80</v>
      </c>
      <c r="B84" s="3"/>
      <c r="C84" s="3">
        <v>6</v>
      </c>
      <c r="D84" s="3">
        <v>-34</v>
      </c>
      <c r="E84" s="3">
        <v>-25</v>
      </c>
      <c r="F84" s="3">
        <v>5</v>
      </c>
      <c r="G84" s="3">
        <v>31</v>
      </c>
      <c r="H84" s="3">
        <v>171</v>
      </c>
      <c r="I84" s="3">
        <v>-19</v>
      </c>
    </row>
    <row r="85" spans="1:9" x14ac:dyDescent="0.3">
      <c r="A85" s="27" t="s">
        <v>81</v>
      </c>
      <c r="B85" s="26">
        <f t="shared" ref="B85:H85" si="21">+SUM(B78:B84)</f>
        <v>-175</v>
      </c>
      <c r="C85" s="26">
        <f t="shared" si="21"/>
        <v>-1034</v>
      </c>
      <c r="D85" s="26">
        <f t="shared" si="21"/>
        <v>-1008</v>
      </c>
      <c r="E85" s="26">
        <f t="shared" si="21"/>
        <v>276</v>
      </c>
      <c r="F85" s="26">
        <f t="shared" si="21"/>
        <v>-264</v>
      </c>
      <c r="G85" s="26">
        <f t="shared" si="21"/>
        <v>-1028</v>
      </c>
      <c r="H85" s="26">
        <f t="shared" si="21"/>
        <v>-3800</v>
      </c>
      <c r="I85" s="26">
        <f>+SUM(I78:I84)</f>
        <v>-1524</v>
      </c>
    </row>
    <row r="86" spans="1:9" x14ac:dyDescent="0.3">
      <c r="A86" s="1" t="s">
        <v>82</v>
      </c>
      <c r="B86" s="3"/>
      <c r="C86" s="3"/>
      <c r="D86" s="3"/>
      <c r="E86" s="3"/>
      <c r="F86" s="3"/>
      <c r="G86" s="3"/>
      <c r="H86" s="3"/>
      <c r="I86" s="3"/>
    </row>
    <row r="87" spans="1:9" x14ac:dyDescent="0.3">
      <c r="A87" s="2" t="s">
        <v>83</v>
      </c>
      <c r="B87" s="3"/>
      <c r="C87" s="3">
        <v>981</v>
      </c>
      <c r="D87" s="3">
        <v>1482</v>
      </c>
      <c r="E87" s="3"/>
      <c r="F87" s="3"/>
      <c r="G87" s="3">
        <v>6134</v>
      </c>
      <c r="H87" s="3">
        <v>0</v>
      </c>
      <c r="I87" s="3">
        <v>0</v>
      </c>
    </row>
    <row r="88" spans="1:9" x14ac:dyDescent="0.3">
      <c r="A88" s="2" t="s">
        <v>146</v>
      </c>
      <c r="B88" s="3">
        <v>-7</v>
      </c>
      <c r="C88" s="3">
        <v>-106</v>
      </c>
      <c r="D88" s="3">
        <v>-44</v>
      </c>
      <c r="E88" s="3">
        <v>-6</v>
      </c>
      <c r="F88" s="3">
        <v>-6</v>
      </c>
      <c r="G88" s="3"/>
      <c r="H88" s="3"/>
      <c r="I88" s="3"/>
    </row>
    <row r="89" spans="1:9" x14ac:dyDescent="0.3">
      <c r="A89" s="2" t="s">
        <v>84</v>
      </c>
      <c r="B89" s="3">
        <v>-63</v>
      </c>
      <c r="C89" s="3">
        <v>-67</v>
      </c>
      <c r="D89" s="3">
        <v>327</v>
      </c>
      <c r="E89" s="3">
        <v>13</v>
      </c>
      <c r="F89" s="3">
        <v>-325</v>
      </c>
      <c r="G89" s="3">
        <v>49</v>
      </c>
      <c r="H89" s="3">
        <v>-52</v>
      </c>
      <c r="I89" s="3">
        <v>15</v>
      </c>
    </row>
    <row r="90" spans="1:9" x14ac:dyDescent="0.3">
      <c r="A90" s="2" t="s">
        <v>85</v>
      </c>
      <c r="B90" s="3"/>
      <c r="C90" s="3"/>
      <c r="D90" s="3"/>
      <c r="E90" s="3"/>
      <c r="F90" s="3"/>
      <c r="G90" s="3">
        <v>-6</v>
      </c>
      <c r="H90" s="3">
        <v>-197</v>
      </c>
      <c r="I90" s="3">
        <v>0</v>
      </c>
    </row>
    <row r="91" spans="1:9" x14ac:dyDescent="0.3">
      <c r="A91" s="2" t="s">
        <v>147</v>
      </c>
      <c r="B91" s="3">
        <v>-19</v>
      </c>
      <c r="C91" s="3">
        <v>-7</v>
      </c>
      <c r="D91" s="3">
        <v>-17</v>
      </c>
      <c r="E91" s="3">
        <v>-23</v>
      </c>
      <c r="F91" s="3">
        <v>-27</v>
      </c>
      <c r="G91" s="3"/>
      <c r="H91" s="3"/>
      <c r="I91" s="3"/>
    </row>
    <row r="92" spans="1:9" x14ac:dyDescent="0.3">
      <c r="A92" s="2" t="s">
        <v>86</v>
      </c>
      <c r="B92" s="3">
        <v>514</v>
      </c>
      <c r="C92" s="3">
        <v>507</v>
      </c>
      <c r="D92" s="3">
        <v>489</v>
      </c>
      <c r="E92" s="3">
        <v>733</v>
      </c>
      <c r="F92" s="3">
        <v>700</v>
      </c>
      <c r="G92" s="3">
        <v>885</v>
      </c>
      <c r="H92" s="3">
        <v>1172</v>
      </c>
      <c r="I92" s="3">
        <v>1151</v>
      </c>
    </row>
    <row r="93" spans="1:9" x14ac:dyDescent="0.3">
      <c r="A93" s="2" t="s">
        <v>148</v>
      </c>
      <c r="B93" s="3">
        <v>218</v>
      </c>
      <c r="C93" s="3">
        <v>281</v>
      </c>
      <c r="D93" s="3"/>
      <c r="E93" s="3"/>
      <c r="F93" s="3"/>
      <c r="G93" s="3"/>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87</v>
      </c>
      <c r="B95" s="3">
        <v>-899</v>
      </c>
      <c r="C95" s="3">
        <v>-1022</v>
      </c>
      <c r="D95" s="3">
        <v>-1133</v>
      </c>
      <c r="E95" s="3">
        <v>-1243</v>
      </c>
      <c r="F95" s="3">
        <v>-1332</v>
      </c>
      <c r="G95" s="3">
        <v>-1452</v>
      </c>
      <c r="H95" s="3">
        <v>-1638</v>
      </c>
      <c r="I95" s="3">
        <v>-1837</v>
      </c>
    </row>
    <row r="96" spans="1:9" x14ac:dyDescent="0.3">
      <c r="A96" s="2" t="s">
        <v>88</v>
      </c>
      <c r="B96" s="3"/>
      <c r="C96" s="3"/>
      <c r="D96" s="3"/>
      <c r="E96" s="3">
        <v>-84</v>
      </c>
      <c r="F96" s="3">
        <v>-50</v>
      </c>
      <c r="G96" s="3">
        <v>-52</v>
      </c>
      <c r="H96" s="3">
        <v>-136</v>
      </c>
      <c r="I96" s="3">
        <v>-151</v>
      </c>
    </row>
    <row r="97" spans="1:9" x14ac:dyDescent="0.3">
      <c r="A97" s="27" t="s">
        <v>89</v>
      </c>
      <c r="B97" s="26">
        <f t="shared" ref="B97:H97" si="22">+SUM(B87:B96)</f>
        <v>-2790</v>
      </c>
      <c r="C97" s="26">
        <f t="shared" si="22"/>
        <v>-2671</v>
      </c>
      <c r="D97" s="26">
        <f t="shared" si="22"/>
        <v>-2119</v>
      </c>
      <c r="E97" s="26">
        <f t="shared" si="22"/>
        <v>-4864</v>
      </c>
      <c r="F97" s="26">
        <f t="shared" si="22"/>
        <v>-5326</v>
      </c>
      <c r="G97" s="26">
        <f t="shared" si="22"/>
        <v>2491</v>
      </c>
      <c r="H97" s="26">
        <f t="shared" si="22"/>
        <v>-1459</v>
      </c>
      <c r="I97" s="26">
        <f>+SUM(I87:I96)</f>
        <v>-4836</v>
      </c>
    </row>
    <row r="98" spans="1:9" x14ac:dyDescent="0.3">
      <c r="A98" s="2" t="s">
        <v>90</v>
      </c>
      <c r="B98" s="3">
        <v>-83</v>
      </c>
      <c r="C98" s="3">
        <v>-105</v>
      </c>
      <c r="D98" s="3">
        <v>-20</v>
      </c>
      <c r="E98" s="3">
        <v>45</v>
      </c>
      <c r="F98" s="3">
        <v>-129</v>
      </c>
      <c r="G98" s="3">
        <v>-66</v>
      </c>
      <c r="H98" s="3">
        <v>143</v>
      </c>
      <c r="I98" s="3">
        <v>-143</v>
      </c>
    </row>
    <row r="99" spans="1:9" x14ac:dyDescent="0.3">
      <c r="A99" s="27" t="s">
        <v>91</v>
      </c>
      <c r="B99" s="26">
        <f t="shared" ref="B99:H99" si="23">+B76+B85+B97+B98</f>
        <v>1632</v>
      </c>
      <c r="C99" s="26">
        <f t="shared" si="23"/>
        <v>-411</v>
      </c>
      <c r="D99" s="26">
        <f t="shared" si="23"/>
        <v>699</v>
      </c>
      <c r="E99" s="26">
        <f t="shared" si="23"/>
        <v>412</v>
      </c>
      <c r="F99" s="26">
        <f t="shared" si="23"/>
        <v>184</v>
      </c>
      <c r="G99" s="26">
        <f t="shared" si="23"/>
        <v>3882</v>
      </c>
      <c r="H99" s="26">
        <f t="shared" si="23"/>
        <v>1541</v>
      </c>
      <c r="I99" s="26">
        <f>+I76+I85+I97+I98</f>
        <v>-1315</v>
      </c>
    </row>
    <row r="100" spans="1:9" x14ac:dyDescent="0.3">
      <c r="A100" t="s">
        <v>92</v>
      </c>
      <c r="B100" s="3">
        <v>2220</v>
      </c>
      <c r="C100" s="3">
        <v>3852</v>
      </c>
      <c r="D100" s="3">
        <v>3138</v>
      </c>
      <c r="E100" s="3">
        <v>3808</v>
      </c>
      <c r="F100" s="3">
        <v>4249</v>
      </c>
      <c r="G100" s="3">
        <v>4466</v>
      </c>
      <c r="H100" s="3">
        <v>8348</v>
      </c>
      <c r="I100" s="3">
        <f>+H101</f>
        <v>9889</v>
      </c>
    </row>
    <row r="101" spans="1:9" ht="15" thickBot="1" x14ac:dyDescent="0.35">
      <c r="A101" s="6" t="s">
        <v>93</v>
      </c>
      <c r="B101" s="7">
        <v>3852</v>
      </c>
      <c r="C101" s="7">
        <v>3138</v>
      </c>
      <c r="D101" s="7">
        <v>3808</v>
      </c>
      <c r="E101" s="7">
        <v>4249</v>
      </c>
      <c r="F101" s="7">
        <v>4466</v>
      </c>
      <c r="G101" s="7">
        <v>8348</v>
      </c>
      <c r="H101" s="7">
        <f>+H99+H100</f>
        <v>9889</v>
      </c>
      <c r="I101" s="7">
        <f>+I99+I100</f>
        <v>8574</v>
      </c>
    </row>
    <row r="102" spans="1:9" s="12" customFormat="1" ht="15" thickTop="1" x14ac:dyDescent="0.3">
      <c r="A102" s="12" t="s">
        <v>19</v>
      </c>
      <c r="B102" s="13">
        <f t="shared" ref="B102:H102" si="24">+B101-B25</f>
        <v>0</v>
      </c>
      <c r="C102" s="13">
        <f t="shared" si="24"/>
        <v>0</v>
      </c>
      <c r="D102" s="13">
        <f t="shared" si="24"/>
        <v>0</v>
      </c>
      <c r="E102" s="13">
        <f t="shared" si="24"/>
        <v>0</v>
      </c>
      <c r="F102" s="13">
        <f t="shared" si="24"/>
        <v>0</v>
      </c>
      <c r="G102" s="13">
        <f t="shared" si="24"/>
        <v>0</v>
      </c>
      <c r="H102" s="13">
        <f t="shared" si="24"/>
        <v>0</v>
      </c>
      <c r="I102" s="13">
        <f>+I101-I25</f>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1" t="s">
        <v>95</v>
      </c>
      <c r="B105" s="3">
        <v>53</v>
      </c>
      <c r="C105" s="3">
        <v>70</v>
      </c>
      <c r="D105" s="3">
        <v>98</v>
      </c>
      <c r="E105" s="3">
        <v>125</v>
      </c>
      <c r="F105" s="3">
        <v>153</v>
      </c>
      <c r="G105" s="3">
        <v>140</v>
      </c>
      <c r="H105" s="3">
        <v>293</v>
      </c>
      <c r="I105" s="3">
        <v>290</v>
      </c>
    </row>
    <row r="106" spans="1:9" x14ac:dyDescent="0.3">
      <c r="A106" s="11" t="s">
        <v>18</v>
      </c>
      <c r="B106" s="3">
        <v>1262</v>
      </c>
      <c r="C106" s="3">
        <v>748</v>
      </c>
      <c r="D106" s="3">
        <v>703</v>
      </c>
      <c r="E106" s="3">
        <v>529</v>
      </c>
      <c r="F106" s="3">
        <v>757</v>
      </c>
      <c r="G106" s="3">
        <v>1028</v>
      </c>
      <c r="H106" s="3">
        <v>1177</v>
      </c>
      <c r="I106" s="3">
        <v>1231</v>
      </c>
    </row>
    <row r="107" spans="1:9" x14ac:dyDescent="0.3">
      <c r="A107" s="11" t="s">
        <v>96</v>
      </c>
      <c r="B107" s="3">
        <v>206</v>
      </c>
      <c r="C107" s="3">
        <v>252</v>
      </c>
      <c r="D107" s="3">
        <v>266</v>
      </c>
      <c r="E107" s="3">
        <v>294</v>
      </c>
      <c r="F107" s="3">
        <v>160</v>
      </c>
      <c r="G107" s="3">
        <v>121</v>
      </c>
      <c r="H107" s="3">
        <v>179</v>
      </c>
      <c r="I107" s="3">
        <v>160</v>
      </c>
    </row>
    <row r="108" spans="1:9" x14ac:dyDescent="0.3">
      <c r="A108" s="11" t="s">
        <v>97</v>
      </c>
      <c r="B108" s="3">
        <v>240</v>
      </c>
      <c r="C108" s="3">
        <v>271</v>
      </c>
      <c r="D108" s="3">
        <v>300</v>
      </c>
      <c r="E108" s="3">
        <v>320</v>
      </c>
      <c r="F108" s="3">
        <v>347</v>
      </c>
      <c r="G108" s="3">
        <v>385</v>
      </c>
      <c r="H108" s="3">
        <v>438</v>
      </c>
      <c r="I108" s="3">
        <v>480</v>
      </c>
    </row>
    <row r="110" spans="1:9" x14ac:dyDescent="0.3">
      <c r="A110" s="14" t="s">
        <v>100</v>
      </c>
      <c r="B110" s="14"/>
      <c r="C110" s="14"/>
      <c r="D110" s="14"/>
      <c r="E110" s="14"/>
      <c r="F110" s="14"/>
      <c r="G110" s="14"/>
      <c r="H110" s="14"/>
      <c r="I110" s="14"/>
    </row>
    <row r="111" spans="1:9" x14ac:dyDescent="0.3">
      <c r="A111" s="28" t="s">
        <v>110</v>
      </c>
      <c r="B111" s="3"/>
      <c r="C111" s="3"/>
      <c r="D111" s="3"/>
      <c r="E111" s="3"/>
      <c r="F111" s="3"/>
      <c r="G111" s="3"/>
      <c r="H111" s="3"/>
      <c r="I111" s="3"/>
    </row>
    <row r="112" spans="1:9" x14ac:dyDescent="0.3">
      <c r="A112" s="2" t="s">
        <v>101</v>
      </c>
      <c r="B112" s="49">
        <v>13740</v>
      </c>
      <c r="C112" s="49">
        <v>14764</v>
      </c>
      <c r="D112" s="49">
        <v>15216</v>
      </c>
      <c r="E112" s="49">
        <v>14855</v>
      </c>
      <c r="F112" s="49">
        <v>15902</v>
      </c>
      <c r="G112" s="49">
        <v>14484</v>
      </c>
      <c r="H112" s="3">
        <f t="shared" ref="H112" si="25">+SUM(H113:H115)</f>
        <v>17179</v>
      </c>
      <c r="I112" s="3">
        <f>+SUM(I113:I115)</f>
        <v>18353</v>
      </c>
    </row>
    <row r="113" spans="1:9" x14ac:dyDescent="0.3">
      <c r="A113" s="11" t="s">
        <v>114</v>
      </c>
      <c r="B113" s="50">
        <v>8506</v>
      </c>
      <c r="C113" s="50">
        <v>9299</v>
      </c>
      <c r="D113" s="50">
        <v>9684</v>
      </c>
      <c r="E113" s="50">
        <v>9322</v>
      </c>
      <c r="F113" s="50">
        <v>10045</v>
      </c>
      <c r="G113" s="50">
        <v>9329</v>
      </c>
      <c r="H113" s="8">
        <v>11644</v>
      </c>
      <c r="I113" s="8">
        <v>12228</v>
      </c>
    </row>
    <row r="114" spans="1:9" x14ac:dyDescent="0.3">
      <c r="A114" s="11" t="s">
        <v>115</v>
      </c>
      <c r="B114" s="50">
        <v>4410</v>
      </c>
      <c r="C114" s="50">
        <v>4746</v>
      </c>
      <c r="D114" s="50">
        <v>4886</v>
      </c>
      <c r="E114" s="50">
        <v>4938</v>
      </c>
      <c r="F114" s="50">
        <v>5260</v>
      </c>
      <c r="G114" s="50">
        <v>4639</v>
      </c>
      <c r="H114" s="8">
        <v>5028</v>
      </c>
      <c r="I114" s="8">
        <v>5492</v>
      </c>
    </row>
    <row r="115" spans="1:9" x14ac:dyDescent="0.3">
      <c r="A115" s="11" t="s">
        <v>116</v>
      </c>
      <c r="B115" s="50">
        <v>824</v>
      </c>
      <c r="C115" s="50">
        <v>719</v>
      </c>
      <c r="D115" s="50">
        <v>646</v>
      </c>
      <c r="E115" s="50">
        <v>595</v>
      </c>
      <c r="F115" s="50">
        <v>597</v>
      </c>
      <c r="G115" s="50">
        <v>516</v>
      </c>
      <c r="H115">
        <v>507</v>
      </c>
      <c r="I115">
        <v>633</v>
      </c>
    </row>
    <row r="116" spans="1:9" x14ac:dyDescent="0.3">
      <c r="A116" s="2" t="s">
        <v>102</v>
      </c>
      <c r="B116" s="49">
        <v>7126</v>
      </c>
      <c r="C116" s="49">
        <v>7568</v>
      </c>
      <c r="D116" s="49">
        <v>7970</v>
      </c>
      <c r="E116" s="49">
        <v>9242</v>
      </c>
      <c r="F116" s="49">
        <v>9812</v>
      </c>
      <c r="G116" s="49">
        <v>9347</v>
      </c>
      <c r="H116" s="3">
        <f t="shared" ref="H116" si="26">+SUM(H117:H119)</f>
        <v>11456</v>
      </c>
      <c r="I116" s="3">
        <f>+SUM(I117:I119)</f>
        <v>12479</v>
      </c>
    </row>
    <row r="117" spans="1:9" x14ac:dyDescent="0.3">
      <c r="A117" s="11" t="s">
        <v>114</v>
      </c>
      <c r="B117" s="50">
        <v>4703</v>
      </c>
      <c r="C117" s="50">
        <v>5043</v>
      </c>
      <c r="D117" s="50">
        <v>4995</v>
      </c>
      <c r="E117" s="50">
        <v>5875</v>
      </c>
      <c r="F117" s="50">
        <v>6293</v>
      </c>
      <c r="G117" s="50">
        <v>5892</v>
      </c>
      <c r="H117" s="8">
        <v>6970</v>
      </c>
      <c r="I117" s="8">
        <v>7388</v>
      </c>
    </row>
    <row r="118" spans="1:9" x14ac:dyDescent="0.3">
      <c r="A118" s="11" t="s">
        <v>115</v>
      </c>
      <c r="B118" s="50">
        <v>2051</v>
      </c>
      <c r="C118" s="50">
        <v>2149</v>
      </c>
      <c r="D118" s="50">
        <v>2395</v>
      </c>
      <c r="E118" s="50">
        <v>2940</v>
      </c>
      <c r="F118" s="50">
        <v>3087</v>
      </c>
      <c r="G118" s="50">
        <v>3053</v>
      </c>
      <c r="H118" s="8">
        <v>3996</v>
      </c>
      <c r="I118" s="8">
        <v>4527</v>
      </c>
    </row>
    <row r="119" spans="1:9" x14ac:dyDescent="0.3">
      <c r="A119" s="11" t="s">
        <v>116</v>
      </c>
      <c r="B119" s="50">
        <v>372</v>
      </c>
      <c r="C119" s="50">
        <v>376</v>
      </c>
      <c r="D119" s="50">
        <v>383</v>
      </c>
      <c r="E119" s="50">
        <v>427</v>
      </c>
      <c r="F119" s="50">
        <v>432</v>
      </c>
      <c r="G119" s="50">
        <v>402</v>
      </c>
      <c r="H119">
        <v>490</v>
      </c>
      <c r="I119">
        <v>564</v>
      </c>
    </row>
    <row r="120" spans="1:9" x14ac:dyDescent="0.3">
      <c r="A120" s="2" t="s">
        <v>103</v>
      </c>
      <c r="B120" s="49">
        <v>3067</v>
      </c>
      <c r="C120" s="49">
        <v>3785</v>
      </c>
      <c r="D120" s="49">
        <v>4237</v>
      </c>
      <c r="E120" s="49">
        <v>5134</v>
      </c>
      <c r="F120" s="49">
        <v>6208</v>
      </c>
      <c r="G120" s="49">
        <v>6679</v>
      </c>
      <c r="H120" s="3">
        <f t="shared" ref="H120" si="27">+SUM(H121:H123)</f>
        <v>8290</v>
      </c>
      <c r="I120" s="3">
        <f>+SUM(I121:I123)</f>
        <v>7547</v>
      </c>
    </row>
    <row r="121" spans="1:9" x14ac:dyDescent="0.3">
      <c r="A121" s="11" t="s">
        <v>114</v>
      </c>
      <c r="B121" s="50">
        <v>2016</v>
      </c>
      <c r="C121" s="50">
        <v>2599</v>
      </c>
      <c r="D121" s="50">
        <v>2920</v>
      </c>
      <c r="E121" s="50">
        <v>3496</v>
      </c>
      <c r="F121" s="50">
        <v>4262</v>
      </c>
      <c r="G121" s="50">
        <v>4635</v>
      </c>
      <c r="H121" s="8">
        <v>5748</v>
      </c>
      <c r="I121" s="8">
        <v>5416</v>
      </c>
    </row>
    <row r="122" spans="1:9" x14ac:dyDescent="0.3">
      <c r="A122" s="11" t="s">
        <v>115</v>
      </c>
      <c r="B122" s="50">
        <v>925</v>
      </c>
      <c r="C122" s="50">
        <v>1055</v>
      </c>
      <c r="D122" s="50">
        <v>1888</v>
      </c>
      <c r="E122" s="50">
        <v>1508</v>
      </c>
      <c r="F122" s="50">
        <v>1808</v>
      </c>
      <c r="G122" s="50">
        <v>1896</v>
      </c>
      <c r="H122" s="8">
        <v>2347</v>
      </c>
      <c r="I122" s="8">
        <v>1938</v>
      </c>
    </row>
    <row r="123" spans="1:9" x14ac:dyDescent="0.3">
      <c r="A123" s="11" t="s">
        <v>116</v>
      </c>
      <c r="B123" s="50">
        <v>126</v>
      </c>
      <c r="C123" s="50">
        <v>131</v>
      </c>
      <c r="D123" s="50">
        <v>129</v>
      </c>
      <c r="E123" s="50">
        <v>130</v>
      </c>
      <c r="F123" s="50">
        <v>138</v>
      </c>
      <c r="G123" s="50">
        <v>148</v>
      </c>
      <c r="H123">
        <v>195</v>
      </c>
      <c r="I123">
        <v>193</v>
      </c>
    </row>
    <row r="124" spans="1:9" x14ac:dyDescent="0.3">
      <c r="A124" s="2" t="s">
        <v>107</v>
      </c>
      <c r="B124" s="49">
        <v>4653</v>
      </c>
      <c r="C124" s="49">
        <v>4317</v>
      </c>
      <c r="D124" s="49">
        <v>4737</v>
      </c>
      <c r="E124" s="49">
        <v>5166</v>
      </c>
      <c r="F124" s="49">
        <v>5254</v>
      </c>
      <c r="G124" s="49">
        <v>5028</v>
      </c>
      <c r="H124" s="3">
        <f t="shared" ref="H124" si="28">+SUM(H125:H127)</f>
        <v>5343</v>
      </c>
      <c r="I124" s="3">
        <f>+SUM(I125:I127)</f>
        <v>5955</v>
      </c>
    </row>
    <row r="125" spans="1:9" x14ac:dyDescent="0.3">
      <c r="A125" s="11" t="s">
        <v>114</v>
      </c>
      <c r="B125" s="50">
        <v>3093</v>
      </c>
      <c r="C125" s="50">
        <v>2930</v>
      </c>
      <c r="D125" s="50">
        <v>3285</v>
      </c>
      <c r="E125" s="50">
        <v>3575</v>
      </c>
      <c r="F125" s="50">
        <v>3622</v>
      </c>
      <c r="G125" s="50">
        <v>3449</v>
      </c>
      <c r="H125" s="8">
        <v>3659</v>
      </c>
      <c r="I125" s="8">
        <v>4111</v>
      </c>
    </row>
    <row r="126" spans="1:9" x14ac:dyDescent="0.3">
      <c r="A126" s="11" t="s">
        <v>115</v>
      </c>
      <c r="B126" s="50">
        <v>1251</v>
      </c>
      <c r="C126" s="50">
        <v>1117</v>
      </c>
      <c r="D126" s="50">
        <v>1185</v>
      </c>
      <c r="E126" s="50">
        <v>1347</v>
      </c>
      <c r="F126" s="50">
        <v>1395</v>
      </c>
      <c r="G126" s="50">
        <v>1365</v>
      </c>
      <c r="H126" s="8">
        <v>1494</v>
      </c>
      <c r="I126" s="8">
        <v>1610</v>
      </c>
    </row>
    <row r="127" spans="1:9" x14ac:dyDescent="0.3">
      <c r="A127" s="11" t="s">
        <v>116</v>
      </c>
      <c r="B127" s="50">
        <v>309</v>
      </c>
      <c r="C127" s="50">
        <v>270</v>
      </c>
      <c r="D127" s="50">
        <v>267</v>
      </c>
      <c r="E127" s="50">
        <v>244</v>
      </c>
      <c r="F127" s="50">
        <v>237</v>
      </c>
      <c r="G127" s="50">
        <v>214</v>
      </c>
      <c r="H127">
        <v>190</v>
      </c>
      <c r="I127">
        <v>234</v>
      </c>
    </row>
    <row r="128" spans="1:9" x14ac:dyDescent="0.3">
      <c r="A128" s="2" t="s">
        <v>108</v>
      </c>
      <c r="B128" s="49">
        <v>115</v>
      </c>
      <c r="C128" s="49">
        <v>73</v>
      </c>
      <c r="D128" s="49">
        <v>73</v>
      </c>
      <c r="E128" s="49">
        <v>88</v>
      </c>
      <c r="F128" s="49">
        <v>42</v>
      </c>
      <c r="G128" s="49">
        <v>30</v>
      </c>
      <c r="H128" s="3">
        <v>25</v>
      </c>
      <c r="I128" s="3">
        <v>102</v>
      </c>
    </row>
    <row r="129" spans="1:9" x14ac:dyDescent="0.3">
      <c r="A129" s="4" t="s">
        <v>104</v>
      </c>
      <c r="B129" s="5">
        <f t="shared" ref="B129:G129" si="29">+B112+B116+B120+B124+B128</f>
        <v>28701</v>
      </c>
      <c r="C129" s="5">
        <f t="shared" si="29"/>
        <v>30507</v>
      </c>
      <c r="D129" s="5">
        <f t="shared" si="29"/>
        <v>32233</v>
      </c>
      <c r="E129" s="5">
        <f t="shared" si="29"/>
        <v>34485</v>
      </c>
      <c r="F129" s="5">
        <f t="shared" si="29"/>
        <v>37218</v>
      </c>
      <c r="G129" s="5">
        <f t="shared" si="29"/>
        <v>35568</v>
      </c>
      <c r="H129" s="5">
        <f t="shared" ref="H129:I129" si="30">+H112+H116+H120+H124+H128</f>
        <v>42293</v>
      </c>
      <c r="I129" s="5">
        <f t="shared" si="30"/>
        <v>44436</v>
      </c>
    </row>
    <row r="130" spans="1:9" x14ac:dyDescent="0.3">
      <c r="A130" s="2" t="s">
        <v>105</v>
      </c>
      <c r="B130" s="3">
        <v>1982</v>
      </c>
      <c r="C130" s="3">
        <v>1955</v>
      </c>
      <c r="D130" s="3">
        <v>2042</v>
      </c>
      <c r="E130" s="3">
        <v>1886</v>
      </c>
      <c r="F130" s="3">
        <v>1906</v>
      </c>
      <c r="G130" s="3">
        <v>1846</v>
      </c>
      <c r="H130" s="3">
        <f>+SUM(H131:H134)</f>
        <v>2205</v>
      </c>
      <c r="I130" s="3">
        <f>+SUM(I131:I134)</f>
        <v>2346</v>
      </c>
    </row>
    <row r="131" spans="1:9" x14ac:dyDescent="0.3">
      <c r="A131" s="11" t="s">
        <v>114</v>
      </c>
      <c r="B131" s="3"/>
      <c r="C131" s="3"/>
      <c r="D131" s="3"/>
      <c r="E131" s="3"/>
      <c r="F131" s="3"/>
      <c r="G131" s="3"/>
      <c r="H131" s="3">
        <v>1986</v>
      </c>
      <c r="I131" s="3">
        <v>2094</v>
      </c>
    </row>
    <row r="132" spans="1:9" x14ac:dyDescent="0.3">
      <c r="A132" s="11" t="s">
        <v>115</v>
      </c>
      <c r="B132" s="3"/>
      <c r="C132" s="3"/>
      <c r="D132" s="3"/>
      <c r="E132" s="3"/>
      <c r="F132" s="3"/>
      <c r="G132" s="3"/>
      <c r="H132" s="3">
        <v>104</v>
      </c>
      <c r="I132" s="3">
        <v>103</v>
      </c>
    </row>
    <row r="133" spans="1:9" x14ac:dyDescent="0.3">
      <c r="A133" s="11" t="s">
        <v>116</v>
      </c>
      <c r="B133" s="3"/>
      <c r="C133" s="3"/>
      <c r="D133" s="3"/>
      <c r="E133" s="3"/>
      <c r="F133" s="3"/>
      <c r="G133" s="3"/>
      <c r="H133" s="3">
        <v>29</v>
      </c>
      <c r="I133" s="3">
        <v>26</v>
      </c>
    </row>
    <row r="134" spans="1:9" x14ac:dyDescent="0.3">
      <c r="A134" s="11" t="s">
        <v>122</v>
      </c>
      <c r="B134" s="3"/>
      <c r="C134" s="3"/>
      <c r="D134" s="3"/>
      <c r="E134" s="3"/>
      <c r="F134" s="3"/>
      <c r="G134" s="3"/>
      <c r="H134" s="3">
        <v>86</v>
      </c>
      <c r="I134" s="3">
        <v>123</v>
      </c>
    </row>
    <row r="135" spans="1:9" x14ac:dyDescent="0.3">
      <c r="A135" s="2" t="s">
        <v>109</v>
      </c>
      <c r="B135" s="3">
        <v>-82</v>
      </c>
      <c r="C135" s="3">
        <v>-86</v>
      </c>
      <c r="D135" s="3">
        <v>75</v>
      </c>
      <c r="E135" s="3">
        <v>26</v>
      </c>
      <c r="F135" s="3">
        <v>-7</v>
      </c>
      <c r="G135" s="3">
        <v>-11</v>
      </c>
      <c r="H135" s="3">
        <v>40</v>
      </c>
      <c r="I135" s="3">
        <v>-72</v>
      </c>
    </row>
    <row r="136" spans="1:9" ht="15" thickBot="1" x14ac:dyDescent="0.35">
      <c r="A136" s="6" t="s">
        <v>106</v>
      </c>
      <c r="B136" s="7">
        <f t="shared" ref="B136:H136" si="31">+B129+B130+B135</f>
        <v>30601</v>
      </c>
      <c r="C136" s="7">
        <f t="shared" si="31"/>
        <v>32376</v>
      </c>
      <c r="D136" s="7">
        <f t="shared" si="31"/>
        <v>34350</v>
      </c>
      <c r="E136" s="7">
        <f t="shared" si="31"/>
        <v>36397</v>
      </c>
      <c r="F136" s="7">
        <f t="shared" si="31"/>
        <v>39117</v>
      </c>
      <c r="G136" s="7">
        <f t="shared" si="31"/>
        <v>37403</v>
      </c>
      <c r="H136" s="7">
        <f t="shared" si="31"/>
        <v>44538</v>
      </c>
      <c r="I136" s="7">
        <f>+I129+I130+I135</f>
        <v>46710</v>
      </c>
    </row>
    <row r="137" spans="1:9" s="12" customFormat="1" ht="15" thickTop="1" x14ac:dyDescent="0.3">
      <c r="A137" s="12" t="s">
        <v>112</v>
      </c>
      <c r="B137" s="13">
        <f>+I136-I2</f>
        <v>0</v>
      </c>
      <c r="C137" s="13">
        <f t="shared" ref="C137:G137" si="32">+C136-C2</f>
        <v>0</v>
      </c>
      <c r="D137" s="13">
        <f t="shared" si="32"/>
        <v>0</v>
      </c>
      <c r="E137" s="13">
        <f t="shared" si="32"/>
        <v>0</v>
      </c>
      <c r="F137" s="13">
        <f t="shared" si="32"/>
        <v>0</v>
      </c>
      <c r="G137" s="13">
        <f t="shared" si="32"/>
        <v>0</v>
      </c>
      <c r="H137" s="13">
        <f>+H136-H2</f>
        <v>0</v>
      </c>
    </row>
    <row r="138" spans="1:9" x14ac:dyDescent="0.3">
      <c r="A138" s="1" t="s">
        <v>111</v>
      </c>
    </row>
    <row r="139" spans="1:9" x14ac:dyDescent="0.3">
      <c r="A139" s="2" t="s">
        <v>101</v>
      </c>
      <c r="B139" s="3">
        <v>3645</v>
      </c>
      <c r="C139" s="3">
        <v>3763</v>
      </c>
      <c r="D139" s="3">
        <v>3875</v>
      </c>
      <c r="E139" s="3">
        <v>3600</v>
      </c>
      <c r="F139" s="3">
        <v>3925</v>
      </c>
      <c r="G139" s="3">
        <v>2899</v>
      </c>
      <c r="H139" s="3">
        <v>5089</v>
      </c>
      <c r="I139" s="3">
        <v>5114</v>
      </c>
    </row>
    <row r="140" spans="1:9" x14ac:dyDescent="0.3">
      <c r="A140" s="2" t="s">
        <v>102</v>
      </c>
      <c r="B140" s="3">
        <f>249+1275</f>
        <v>1524</v>
      </c>
      <c r="C140" s="3">
        <f>1434+289</f>
        <v>1723</v>
      </c>
      <c r="D140" s="3">
        <v>1507</v>
      </c>
      <c r="E140" s="3">
        <v>1587</v>
      </c>
      <c r="F140" s="3">
        <v>1995</v>
      </c>
      <c r="G140" s="3">
        <v>1541</v>
      </c>
      <c r="H140" s="3">
        <v>2435</v>
      </c>
      <c r="I140" s="3">
        <v>3293</v>
      </c>
    </row>
    <row r="141" spans="1:9" x14ac:dyDescent="0.3">
      <c r="A141" s="2" t="s">
        <v>103</v>
      </c>
      <c r="B141" s="3">
        <v>993</v>
      </c>
      <c r="C141" s="3">
        <v>1372</v>
      </c>
      <c r="D141" s="3">
        <v>1507</v>
      </c>
      <c r="E141" s="3">
        <v>1807</v>
      </c>
      <c r="F141" s="3">
        <v>2376</v>
      </c>
      <c r="G141" s="3">
        <v>2490</v>
      </c>
      <c r="H141" s="3">
        <v>3243</v>
      </c>
      <c r="I141" s="3">
        <v>2365</v>
      </c>
    </row>
    <row r="142" spans="1:9" x14ac:dyDescent="0.3">
      <c r="A142" s="2" t="s">
        <v>107</v>
      </c>
      <c r="B142" s="3">
        <f>100+818</f>
        <v>918</v>
      </c>
      <c r="C142" s="3">
        <f>174+892</f>
        <v>1066</v>
      </c>
      <c r="D142" s="3">
        <v>980</v>
      </c>
      <c r="E142" s="3">
        <v>1189</v>
      </c>
      <c r="F142" s="3">
        <v>1323</v>
      </c>
      <c r="G142" s="3">
        <v>1184</v>
      </c>
      <c r="H142" s="3">
        <v>1530</v>
      </c>
      <c r="I142" s="3">
        <v>1896</v>
      </c>
    </row>
    <row r="143" spans="1:9" x14ac:dyDescent="0.3">
      <c r="A143" s="2" t="s">
        <v>108</v>
      </c>
      <c r="B143" s="3">
        <v>-2267</v>
      </c>
      <c r="C143" s="3">
        <v>-2596</v>
      </c>
      <c r="D143" s="3">
        <v>-2677</v>
      </c>
      <c r="E143" s="3">
        <v>-2658</v>
      </c>
      <c r="F143" s="3">
        <v>-3262</v>
      </c>
      <c r="G143" s="3">
        <v>-3468</v>
      </c>
      <c r="H143" s="3">
        <v>-3656</v>
      </c>
      <c r="I143" s="3">
        <v>-4262</v>
      </c>
    </row>
    <row r="144" spans="1:9" x14ac:dyDescent="0.3">
      <c r="A144" s="4" t="s">
        <v>104</v>
      </c>
      <c r="B144" s="5">
        <f t="shared" ref="B144:G144" si="33">+SUM(B139:B143)</f>
        <v>4813</v>
      </c>
      <c r="C144" s="5">
        <f t="shared" si="33"/>
        <v>5328</v>
      </c>
      <c r="D144" s="5">
        <f t="shared" si="33"/>
        <v>5192</v>
      </c>
      <c r="E144" s="5">
        <f t="shared" si="33"/>
        <v>5525</v>
      </c>
      <c r="F144" s="5">
        <f t="shared" si="33"/>
        <v>6357</v>
      </c>
      <c r="G144" s="5">
        <f t="shared" si="33"/>
        <v>4646</v>
      </c>
      <c r="H144" s="5">
        <f t="shared" ref="H144:I144" si="34">+SUM(H139:H143)</f>
        <v>8641</v>
      </c>
      <c r="I144" s="5">
        <f t="shared" si="34"/>
        <v>8406</v>
      </c>
    </row>
    <row r="145" spans="1:9" x14ac:dyDescent="0.3">
      <c r="A145" s="2" t="s">
        <v>105</v>
      </c>
      <c r="B145" s="3">
        <v>517</v>
      </c>
      <c r="C145" s="3">
        <v>487</v>
      </c>
      <c r="D145" s="3">
        <v>477</v>
      </c>
      <c r="E145" s="3">
        <v>310</v>
      </c>
      <c r="F145" s="3">
        <v>303</v>
      </c>
      <c r="G145" s="3">
        <v>297</v>
      </c>
      <c r="H145" s="3">
        <v>543</v>
      </c>
      <c r="I145" s="3">
        <v>669</v>
      </c>
    </row>
    <row r="146" spans="1:9" x14ac:dyDescent="0.3">
      <c r="A146" s="2" t="s">
        <v>109</v>
      </c>
      <c r="B146" s="3">
        <v>-1097</v>
      </c>
      <c r="C146" s="3">
        <v>-1173</v>
      </c>
      <c r="D146" s="3">
        <v>-724</v>
      </c>
      <c r="E146" s="3">
        <v>-1456</v>
      </c>
      <c r="F146" s="3">
        <v>-1810</v>
      </c>
      <c r="G146" s="3">
        <v>-1967</v>
      </c>
      <c r="H146" s="3">
        <v>-2261</v>
      </c>
      <c r="I146" s="3">
        <v>-2219</v>
      </c>
    </row>
    <row r="147" spans="1:9" ht="15" thickBot="1" x14ac:dyDescent="0.35">
      <c r="A147" s="6" t="s">
        <v>113</v>
      </c>
      <c r="B147" s="7">
        <f t="shared" ref="B147" si="35">+SUM(B144:B146)</f>
        <v>4233</v>
      </c>
      <c r="C147" s="7">
        <f t="shared" ref="C147:G147" si="36">+SUM(C144:C146)</f>
        <v>4642</v>
      </c>
      <c r="D147" s="7">
        <f t="shared" si="36"/>
        <v>4945</v>
      </c>
      <c r="E147" s="7">
        <f t="shared" si="36"/>
        <v>4379</v>
      </c>
      <c r="F147" s="7">
        <f t="shared" si="36"/>
        <v>4850</v>
      </c>
      <c r="G147" s="7">
        <f t="shared" si="36"/>
        <v>2976</v>
      </c>
      <c r="H147" s="7">
        <f t="shared" ref="H147" si="37">+SUM(H144:H146)</f>
        <v>6923</v>
      </c>
      <c r="I147" s="7">
        <f>+SUM(I144:I146)</f>
        <v>6856</v>
      </c>
    </row>
    <row r="148" spans="1:9" s="12" customFormat="1" ht="15" thickTop="1" x14ac:dyDescent="0.3">
      <c r="A148" s="12" t="s">
        <v>112</v>
      </c>
      <c r="B148" s="13">
        <f t="shared" ref="B148:G148" si="38">+B147-B10-B8</f>
        <v>0</v>
      </c>
      <c r="C148" s="13">
        <f t="shared" si="38"/>
        <v>0</v>
      </c>
      <c r="D148" s="13">
        <f t="shared" si="38"/>
        <v>0</v>
      </c>
      <c r="E148" s="13">
        <f t="shared" si="38"/>
        <v>0</v>
      </c>
      <c r="F148" s="13">
        <f t="shared" si="38"/>
        <v>0</v>
      </c>
      <c r="G148" s="13">
        <f t="shared" si="38"/>
        <v>0</v>
      </c>
      <c r="H148" s="13">
        <f t="shared" ref="H148" si="39">+H147-H10-H8</f>
        <v>0</v>
      </c>
      <c r="I148" s="13">
        <f>+I147-I10-I8</f>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f>451+47</f>
        <v>498</v>
      </c>
      <c r="C151" s="3">
        <f>589+50</f>
        <v>639</v>
      </c>
      <c r="D151" s="3">
        <f>658+48</f>
        <v>706</v>
      </c>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v>308</v>
      </c>
      <c r="C153" s="3">
        <f>223+109</f>
        <v>332</v>
      </c>
      <c r="D153" s="3">
        <f>223+120</f>
        <v>343</v>
      </c>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f t="shared" ref="B155:G155" si="40">+SUM(B150:B154)</f>
        <v>2176</v>
      </c>
      <c r="C155" s="5">
        <f t="shared" si="40"/>
        <v>2458</v>
      </c>
      <c r="D155" s="5">
        <f t="shared" si="40"/>
        <v>2626</v>
      </c>
      <c r="E155" s="5">
        <f t="shared" si="40"/>
        <v>2889</v>
      </c>
      <c r="F155" s="5">
        <f t="shared" si="40"/>
        <v>2971</v>
      </c>
      <c r="G155" s="5">
        <f t="shared" si="40"/>
        <v>2870</v>
      </c>
      <c r="H155" s="5">
        <f t="shared" ref="H155:I155" si="41">+SUM(H150:H154)</f>
        <v>2971</v>
      </c>
      <c r="I155" s="5">
        <f t="shared" si="41"/>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f t="shared" ref="B158:G158" si="42">+SUM(B155:B157)</f>
        <v>3011</v>
      </c>
      <c r="C158" s="7">
        <f t="shared" si="42"/>
        <v>3520</v>
      </c>
      <c r="D158" s="7">
        <f t="shared" si="42"/>
        <v>3989</v>
      </c>
      <c r="E158" s="7">
        <f t="shared" si="42"/>
        <v>4454</v>
      </c>
      <c r="F158" s="7">
        <f t="shared" si="42"/>
        <v>4744</v>
      </c>
      <c r="G158" s="7">
        <f t="shared" si="42"/>
        <v>4866</v>
      </c>
      <c r="H158" s="7">
        <f t="shared" ref="H158" si="43">+SUM(H155:H157)</f>
        <v>4904</v>
      </c>
      <c r="I158" s="7">
        <f>+SUM(I155:I157)</f>
        <v>4791</v>
      </c>
    </row>
    <row r="159" spans="1:9" ht="15" thickTop="1" x14ac:dyDescent="0.3">
      <c r="A159" s="12" t="s">
        <v>112</v>
      </c>
      <c r="B159" s="13">
        <f t="shared" ref="B159:H159" si="44">+B158-B31</f>
        <v>0</v>
      </c>
      <c r="C159" s="13">
        <f t="shared" si="44"/>
        <v>0</v>
      </c>
      <c r="D159" s="13">
        <f t="shared" si="44"/>
        <v>0</v>
      </c>
      <c r="E159" s="13">
        <f t="shared" si="44"/>
        <v>0</v>
      </c>
      <c r="F159" s="13">
        <f t="shared" si="44"/>
        <v>0</v>
      </c>
      <c r="G159" s="13">
        <f t="shared" si="44"/>
        <v>0</v>
      </c>
      <c r="H159" s="13">
        <f t="shared" si="44"/>
        <v>0</v>
      </c>
      <c r="I159" s="13">
        <f>+I158-I31</f>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v>236</v>
      </c>
      <c r="C162" s="3">
        <f>215+17</f>
        <v>232</v>
      </c>
      <c r="D162" s="3">
        <v>173</v>
      </c>
      <c r="E162" s="3">
        <v>240</v>
      </c>
      <c r="F162" s="3">
        <v>233</v>
      </c>
      <c r="G162" s="3">
        <v>139</v>
      </c>
      <c r="H162" s="3">
        <v>153</v>
      </c>
      <c r="I162" s="3">
        <v>197</v>
      </c>
    </row>
    <row r="163" spans="1:9" x14ac:dyDescent="0.3">
      <c r="A163" s="2" t="s">
        <v>103</v>
      </c>
      <c r="B163" s="3">
        <v>69</v>
      </c>
      <c r="C163" s="3">
        <v>44</v>
      </c>
      <c r="D163" s="3">
        <v>51</v>
      </c>
      <c r="E163" s="3">
        <v>76</v>
      </c>
      <c r="F163" s="3">
        <v>49</v>
      </c>
      <c r="G163" s="3">
        <v>28</v>
      </c>
      <c r="H163" s="3">
        <v>94</v>
      </c>
      <c r="I163" s="3">
        <v>78</v>
      </c>
    </row>
    <row r="164" spans="1:9" x14ac:dyDescent="0.3">
      <c r="A164" s="2" t="s">
        <v>119</v>
      </c>
      <c r="B164" s="3">
        <f>37+15</f>
        <v>52</v>
      </c>
      <c r="C164" s="3">
        <f>13+51</f>
        <v>64</v>
      </c>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f t="shared" ref="B166:G166" si="45">+SUM(B161:B165)</f>
        <v>790</v>
      </c>
      <c r="C166" s="5">
        <f t="shared" si="45"/>
        <v>840</v>
      </c>
      <c r="D166" s="5">
        <f t="shared" si="45"/>
        <v>784</v>
      </c>
      <c r="E166" s="5">
        <f t="shared" si="45"/>
        <v>847</v>
      </c>
      <c r="F166" s="5">
        <f t="shared" si="45"/>
        <v>724</v>
      </c>
      <c r="G166" s="5">
        <f t="shared" si="45"/>
        <v>756</v>
      </c>
      <c r="H166" s="5">
        <f t="shared" ref="H166:I166" si="46">+SUM(H161:H165)</f>
        <v>677</v>
      </c>
      <c r="I166" s="5">
        <f t="shared" si="46"/>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3">
        <f t="shared" ref="B168:G168" si="47">-B82-(SUM(B161:B165)+B167)</f>
        <v>104</v>
      </c>
      <c r="C168" s="3">
        <f t="shared" si="47"/>
        <v>264</v>
      </c>
      <c r="D168" s="3">
        <f t="shared" si="47"/>
        <v>291</v>
      </c>
      <c r="E168" s="3">
        <f t="shared" si="47"/>
        <v>159</v>
      </c>
      <c r="F168" s="3">
        <f t="shared" si="47"/>
        <v>377</v>
      </c>
      <c r="G168" s="3">
        <f t="shared" si="47"/>
        <v>318</v>
      </c>
      <c r="H168" s="3">
        <f t="shared" ref="H168" si="48">-(SUM(H166:H167)+H82)</f>
        <v>11</v>
      </c>
      <c r="I168" s="3">
        <f>-(SUM(I166:I167)+I82)</f>
        <v>50</v>
      </c>
    </row>
    <row r="169" spans="1:9" ht="15" thickBot="1" x14ac:dyDescent="0.35">
      <c r="A169" s="6" t="s">
        <v>124</v>
      </c>
      <c r="B169" s="7">
        <f t="shared" ref="B169:G169" si="49">+SUM(B166:B168)</f>
        <v>963</v>
      </c>
      <c r="C169" s="7">
        <f t="shared" si="49"/>
        <v>1143</v>
      </c>
      <c r="D169" s="7">
        <f t="shared" si="49"/>
        <v>1105</v>
      </c>
      <c r="E169" s="7">
        <f t="shared" si="49"/>
        <v>1028</v>
      </c>
      <c r="F169" s="7">
        <f t="shared" si="49"/>
        <v>1119</v>
      </c>
      <c r="G169" s="7">
        <f t="shared" si="49"/>
        <v>1086</v>
      </c>
      <c r="H169" s="7">
        <f t="shared" ref="H169" si="50">+SUM(H166:H168)</f>
        <v>695</v>
      </c>
      <c r="I169" s="7">
        <f>+SUM(I166:I168)</f>
        <v>758</v>
      </c>
    </row>
    <row r="170" spans="1:9" ht="15" thickTop="1" x14ac:dyDescent="0.3">
      <c r="A170" s="12" t="s">
        <v>112</v>
      </c>
      <c r="B170" s="13">
        <f t="shared" ref="B170:G170" si="51">+B169+B82</f>
        <v>0</v>
      </c>
      <c r="C170" s="13">
        <f t="shared" si="51"/>
        <v>0</v>
      </c>
      <c r="D170" s="13">
        <f t="shared" si="51"/>
        <v>0</v>
      </c>
      <c r="E170" s="13">
        <f t="shared" si="51"/>
        <v>0</v>
      </c>
      <c r="F170" s="13">
        <f t="shared" si="51"/>
        <v>0</v>
      </c>
      <c r="G170" s="13">
        <f t="shared" si="51"/>
        <v>0</v>
      </c>
      <c r="H170" s="13">
        <f t="shared" ref="H170" si="52">+H169+H82</f>
        <v>0</v>
      </c>
      <c r="I170" s="13">
        <f>+I169+I82</f>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f>75+12</f>
        <v>87</v>
      </c>
      <c r="C173" s="3">
        <f>72+12</f>
        <v>84</v>
      </c>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f>22+27</f>
        <v>49</v>
      </c>
      <c r="C175" s="3">
        <f>18+25</f>
        <v>43</v>
      </c>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f t="shared" ref="B177:G177" si="53">+SUM(B172:B176)</f>
        <v>513</v>
      </c>
      <c r="C177" s="5">
        <f t="shared" si="53"/>
        <v>538</v>
      </c>
      <c r="D177" s="5">
        <f t="shared" si="53"/>
        <v>587</v>
      </c>
      <c r="E177" s="5">
        <f t="shared" si="53"/>
        <v>604</v>
      </c>
      <c r="F177" s="5">
        <f t="shared" si="53"/>
        <v>558</v>
      </c>
      <c r="G177" s="5">
        <f t="shared" si="53"/>
        <v>584</v>
      </c>
      <c r="H177" s="5">
        <f t="shared" ref="H177:I177" si="54">+SUM(H172:H176)</f>
        <v>577</v>
      </c>
      <c r="I177" s="5">
        <f t="shared" si="54"/>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G180" si="55">+SUM(B177:B179)</f>
        <v>606</v>
      </c>
      <c r="C180" s="7">
        <f t="shared" si="55"/>
        <v>649</v>
      </c>
      <c r="D180" s="7">
        <f t="shared" si="55"/>
        <v>706</v>
      </c>
      <c r="E180" s="7">
        <f t="shared" si="55"/>
        <v>747</v>
      </c>
      <c r="F180" s="7">
        <f t="shared" si="55"/>
        <v>705</v>
      </c>
      <c r="G180" s="7">
        <f t="shared" si="55"/>
        <v>721</v>
      </c>
      <c r="H180" s="7">
        <f t="shared" ref="H180" si="56">+SUM(H177:H179)</f>
        <v>744</v>
      </c>
      <c r="I180" s="7">
        <f>+SUM(I177:I179)</f>
        <v>717</v>
      </c>
    </row>
    <row r="181" spans="1:9" ht="15" thickTop="1" x14ac:dyDescent="0.3">
      <c r="A181" s="12" t="s">
        <v>112</v>
      </c>
      <c r="B181" s="13">
        <f t="shared" ref="B181:H181" si="57">+B180-B66</f>
        <v>0</v>
      </c>
      <c r="C181" s="13">
        <f t="shared" si="57"/>
        <v>0</v>
      </c>
      <c r="D181" s="13">
        <f t="shared" si="57"/>
        <v>0</v>
      </c>
      <c r="E181" s="13">
        <f t="shared" si="57"/>
        <v>0</v>
      </c>
      <c r="F181" s="13">
        <f t="shared" si="57"/>
        <v>0</v>
      </c>
      <c r="G181" s="13">
        <f t="shared" si="57"/>
        <v>0</v>
      </c>
      <c r="H181" s="13">
        <f t="shared" si="57"/>
        <v>0</v>
      </c>
      <c r="I181" s="13">
        <f>+I180-I66</f>
        <v>0</v>
      </c>
    </row>
    <row r="182" spans="1:9" x14ac:dyDescent="0.3">
      <c r="A182" s="14" t="s">
        <v>127</v>
      </c>
      <c r="B182" s="14"/>
      <c r="C182" s="14"/>
      <c r="D182" s="14"/>
      <c r="E182" s="14"/>
      <c r="F182" s="14"/>
      <c r="G182" s="14"/>
      <c r="H182" s="14"/>
      <c r="I182" s="14"/>
    </row>
    <row r="183" spans="1:9" x14ac:dyDescent="0.3">
      <c r="A183" s="28" t="s">
        <v>128</v>
      </c>
    </row>
    <row r="184" spans="1:9" x14ac:dyDescent="0.3">
      <c r="A184" s="33" t="s">
        <v>101</v>
      </c>
      <c r="B184" s="34">
        <v>0.12</v>
      </c>
      <c r="C184" s="34">
        <v>0.08</v>
      </c>
      <c r="D184" s="34">
        <v>0.03</v>
      </c>
      <c r="E184" s="34">
        <v>-0.02</v>
      </c>
      <c r="F184" s="34">
        <v>7.0000000000000007E-2</v>
      </c>
      <c r="G184" s="34">
        <v>-0.09</v>
      </c>
      <c r="H184" s="34">
        <v>0.19</v>
      </c>
      <c r="I184" s="34">
        <v>7.0000000000000007E-2</v>
      </c>
    </row>
    <row r="185" spans="1:9" x14ac:dyDescent="0.3">
      <c r="A185" s="31" t="s">
        <v>114</v>
      </c>
      <c r="B185" s="30">
        <v>0.14000000000000001</v>
      </c>
      <c r="C185" s="30">
        <v>0.1</v>
      </c>
      <c r="D185" s="30">
        <v>0.04</v>
      </c>
      <c r="E185" s="30">
        <v>-0.04</v>
      </c>
      <c r="F185" s="30">
        <v>0.08</v>
      </c>
      <c r="G185" s="30">
        <v>-7.0000000000000007E-2</v>
      </c>
      <c r="H185" s="30">
        <v>0.25</v>
      </c>
      <c r="I185" s="30">
        <v>0.05</v>
      </c>
    </row>
    <row r="186" spans="1:9" x14ac:dyDescent="0.3">
      <c r="A186" s="31" t="s">
        <v>115</v>
      </c>
      <c r="B186" s="30">
        <v>0.12</v>
      </c>
      <c r="C186" s="30">
        <v>0.08</v>
      </c>
      <c r="D186" s="30">
        <v>0.03</v>
      </c>
      <c r="E186" s="30">
        <v>0.01</v>
      </c>
      <c r="F186" s="30">
        <v>7.0000000000000007E-2</v>
      </c>
      <c r="G186" s="30">
        <v>-0.12</v>
      </c>
      <c r="H186" s="30">
        <v>0.08</v>
      </c>
      <c r="I186" s="30">
        <v>0.09</v>
      </c>
    </row>
    <row r="187" spans="1:9" x14ac:dyDescent="0.3">
      <c r="A187" s="31" t="s">
        <v>116</v>
      </c>
      <c r="B187" s="30">
        <v>-0.05</v>
      </c>
      <c r="C187" s="30">
        <v>-0.13</v>
      </c>
      <c r="D187" s="30">
        <v>-0.1</v>
      </c>
      <c r="E187" s="30">
        <v>-0.08</v>
      </c>
      <c r="F187" s="30">
        <v>0</v>
      </c>
      <c r="G187" s="30">
        <v>-0.14000000000000001</v>
      </c>
      <c r="H187" s="30">
        <v>-0.02</v>
      </c>
      <c r="I187" s="30">
        <v>0.25</v>
      </c>
    </row>
    <row r="188" spans="1:9" x14ac:dyDescent="0.3">
      <c r="A188" s="33" t="s">
        <v>102</v>
      </c>
      <c r="B188" s="34">
        <v>0.12</v>
      </c>
      <c r="C188" s="34">
        <v>2.5999999999999999E-2</v>
      </c>
      <c r="D188" s="34">
        <v>0.05</v>
      </c>
      <c r="E188" s="34">
        <v>0.09</v>
      </c>
      <c r="F188" s="34">
        <v>0.11</v>
      </c>
      <c r="G188" s="34">
        <v>-0.01</v>
      </c>
      <c r="H188" s="34">
        <v>0.17</v>
      </c>
      <c r="I188" s="34">
        <v>0.12</v>
      </c>
    </row>
    <row r="189" spans="1:9" x14ac:dyDescent="0.3">
      <c r="A189" s="31" t="s">
        <v>114</v>
      </c>
      <c r="B189" s="30">
        <v>0.157</v>
      </c>
      <c r="C189" s="30">
        <v>3.5999999999999997E-2</v>
      </c>
      <c r="D189" s="30">
        <v>0.04</v>
      </c>
      <c r="E189" s="30">
        <v>0.06</v>
      </c>
      <c r="F189" s="30">
        <v>0.12</v>
      </c>
      <c r="G189" s="30">
        <v>-0.03</v>
      </c>
      <c r="H189" s="30">
        <v>0.13</v>
      </c>
      <c r="I189" s="30">
        <v>0.09</v>
      </c>
    </row>
    <row r="190" spans="1:9" x14ac:dyDescent="0.3">
      <c r="A190" s="31" t="s">
        <v>115</v>
      </c>
      <c r="B190" s="30">
        <v>4.5999999999999999E-2</v>
      </c>
      <c r="C190" s="30">
        <v>0.02</v>
      </c>
      <c r="D190" s="30">
        <v>0.12</v>
      </c>
      <c r="E190" s="30">
        <v>0.16</v>
      </c>
      <c r="F190" s="30">
        <v>0.09</v>
      </c>
      <c r="G190" s="30">
        <v>0.02</v>
      </c>
      <c r="H190" s="30">
        <v>0.25</v>
      </c>
      <c r="I190" s="30">
        <v>0.16</v>
      </c>
    </row>
    <row r="191" spans="1:9" x14ac:dyDescent="0.3">
      <c r="A191" s="31" t="s">
        <v>116</v>
      </c>
      <c r="B191" s="30">
        <v>0.08</v>
      </c>
      <c r="C191" s="30">
        <v>-0.02</v>
      </c>
      <c r="D191" s="30">
        <v>0.02</v>
      </c>
      <c r="E191" s="30">
        <v>0.06</v>
      </c>
      <c r="F191" s="30">
        <v>0.05</v>
      </c>
      <c r="G191" s="30">
        <v>-0.03</v>
      </c>
      <c r="H191" s="30">
        <v>0.19</v>
      </c>
      <c r="I191" s="30">
        <v>0.17</v>
      </c>
    </row>
    <row r="192" spans="1:9" x14ac:dyDescent="0.3">
      <c r="A192" s="33" t="s">
        <v>103</v>
      </c>
      <c r="B192" s="34">
        <v>0.19</v>
      </c>
      <c r="C192" s="34">
        <v>0.27</v>
      </c>
      <c r="D192" s="34">
        <v>0.17</v>
      </c>
      <c r="E192" s="34">
        <v>0.18</v>
      </c>
      <c r="F192" s="34">
        <v>0.24</v>
      </c>
      <c r="G192" s="34">
        <v>0.11</v>
      </c>
      <c r="H192" s="34">
        <v>0.19</v>
      </c>
      <c r="I192" s="34">
        <v>-0.13</v>
      </c>
    </row>
    <row r="193" spans="1:9" x14ac:dyDescent="0.3">
      <c r="A193" s="31" t="s">
        <v>114</v>
      </c>
      <c r="B193" s="30">
        <v>0.28000000000000003</v>
      </c>
      <c r="C193" s="30">
        <v>0.33</v>
      </c>
      <c r="D193" s="30">
        <v>0.18</v>
      </c>
      <c r="E193" s="30">
        <v>0.16</v>
      </c>
      <c r="F193" s="30">
        <v>0.25</v>
      </c>
      <c r="G193" s="30">
        <v>0.12</v>
      </c>
      <c r="H193" s="30">
        <v>0.19</v>
      </c>
      <c r="I193" s="30">
        <v>-0.1</v>
      </c>
    </row>
    <row r="194" spans="1:9" x14ac:dyDescent="0.3">
      <c r="A194" s="31" t="s">
        <v>115</v>
      </c>
      <c r="B194" s="30">
        <v>7.0000000000000007E-2</v>
      </c>
      <c r="C194" s="30">
        <v>0.17</v>
      </c>
      <c r="D194" s="30">
        <v>0.18</v>
      </c>
      <c r="E194" s="30">
        <v>0.23</v>
      </c>
      <c r="F194" s="30">
        <v>0.23</v>
      </c>
      <c r="G194" s="30">
        <v>0.08</v>
      </c>
      <c r="H194" s="30">
        <v>0.19</v>
      </c>
      <c r="I194" s="30">
        <v>-0.21</v>
      </c>
    </row>
    <row r="195" spans="1:9" x14ac:dyDescent="0.3">
      <c r="A195" s="31" t="s">
        <v>116</v>
      </c>
      <c r="B195" s="30">
        <v>0.01</v>
      </c>
      <c r="C195" s="30">
        <v>7.0000000000000007E-2</v>
      </c>
      <c r="D195" s="30">
        <v>0.03</v>
      </c>
      <c r="E195" s="30">
        <v>-0.01</v>
      </c>
      <c r="F195" s="30">
        <v>0.08</v>
      </c>
      <c r="G195" s="30">
        <v>0.11</v>
      </c>
      <c r="H195" s="30">
        <v>0.26</v>
      </c>
      <c r="I195" s="30">
        <v>-0.06</v>
      </c>
    </row>
    <row r="196" spans="1:9" x14ac:dyDescent="0.3">
      <c r="A196" s="33" t="s">
        <v>107</v>
      </c>
      <c r="B196" s="34">
        <v>-0.01</v>
      </c>
      <c r="C196" s="34">
        <v>-1.7000000000000001E-2</v>
      </c>
      <c r="D196" s="34">
        <v>9.6000000000000002E-2</v>
      </c>
      <c r="E196" s="34">
        <v>0.1</v>
      </c>
      <c r="F196" s="34">
        <v>0.13</v>
      </c>
      <c r="G196" s="34">
        <v>0.01</v>
      </c>
      <c r="H196" s="34">
        <v>0.08</v>
      </c>
      <c r="I196" s="34">
        <v>0.16</v>
      </c>
    </row>
    <row r="197" spans="1:9" x14ac:dyDescent="0.3">
      <c r="A197" s="31" t="s">
        <v>114</v>
      </c>
      <c r="B197" s="30">
        <v>0.01</v>
      </c>
      <c r="C197" s="30">
        <v>4.0000000000000001E-3</v>
      </c>
      <c r="D197" s="30">
        <v>0.12</v>
      </c>
      <c r="E197" s="30">
        <v>0.09</v>
      </c>
      <c r="F197" s="30">
        <v>0.12</v>
      </c>
      <c r="G197" s="30">
        <v>0</v>
      </c>
      <c r="H197" s="30">
        <v>0.08</v>
      </c>
      <c r="I197" s="30">
        <v>0.17</v>
      </c>
    </row>
    <row r="198" spans="1:9" x14ac:dyDescent="0.3">
      <c r="A198" s="31" t="s">
        <v>115</v>
      </c>
      <c r="B198" s="30">
        <v>-0.06</v>
      </c>
      <c r="C198" s="30">
        <v>-0.06</v>
      </c>
      <c r="D198" s="30">
        <v>5.6000000000000001E-2</v>
      </c>
      <c r="E198" s="30">
        <v>0.15</v>
      </c>
      <c r="F198" s="30">
        <v>0.15</v>
      </c>
      <c r="G198" s="30">
        <v>0.03</v>
      </c>
      <c r="H198" s="30">
        <v>0.1</v>
      </c>
      <c r="I198" s="30">
        <v>0.12</v>
      </c>
    </row>
    <row r="199" spans="1:9" x14ac:dyDescent="0.3">
      <c r="A199" s="31" t="s">
        <v>116</v>
      </c>
      <c r="B199" s="30">
        <v>-7.0000000000000007E-2</v>
      </c>
      <c r="C199" s="30">
        <v>-6.4000000000000001E-2</v>
      </c>
      <c r="D199" s="30">
        <v>-0.01</v>
      </c>
      <c r="E199" s="30">
        <v>-0.08</v>
      </c>
      <c r="F199" s="30">
        <v>0.08</v>
      </c>
      <c r="G199" s="30">
        <v>-0.04</v>
      </c>
      <c r="H199" s="30">
        <v>-0.09</v>
      </c>
      <c r="I199" s="30">
        <v>0.28000000000000003</v>
      </c>
    </row>
    <row r="200" spans="1:9" x14ac:dyDescent="0.3">
      <c r="A200" s="33" t="s">
        <v>108</v>
      </c>
      <c r="B200" s="34">
        <v>-0.02</v>
      </c>
      <c r="C200" s="34">
        <v>-0.3</v>
      </c>
      <c r="D200" s="34">
        <v>0.02</v>
      </c>
      <c r="E200" s="34">
        <v>0.12</v>
      </c>
      <c r="F200" s="34">
        <v>-0.53</v>
      </c>
      <c r="G200" s="34">
        <v>-0.26</v>
      </c>
      <c r="H200" s="34">
        <v>-0.17</v>
      </c>
      <c r="I200" s="34">
        <v>3.02</v>
      </c>
    </row>
    <row r="201" spans="1:9" x14ac:dyDescent="0.3">
      <c r="A201" s="35" t="s">
        <v>104</v>
      </c>
      <c r="B201" s="37">
        <v>0.17</v>
      </c>
      <c r="C201" s="37">
        <v>0.11</v>
      </c>
      <c r="D201" s="37">
        <v>-0.03</v>
      </c>
      <c r="E201" s="37">
        <v>0.05</v>
      </c>
      <c r="F201" s="37">
        <v>0.11</v>
      </c>
      <c r="G201" s="37">
        <v>-0.02</v>
      </c>
      <c r="H201" s="37">
        <v>0.17</v>
      </c>
      <c r="I201" s="37">
        <v>0.06</v>
      </c>
    </row>
    <row r="202" spans="1:9" x14ac:dyDescent="0.3">
      <c r="A202" s="33" t="s">
        <v>105</v>
      </c>
      <c r="B202" s="34">
        <v>0.21</v>
      </c>
      <c r="C202" s="34">
        <v>0.02</v>
      </c>
      <c r="D202" s="34">
        <v>0.06</v>
      </c>
      <c r="E202" s="34">
        <v>-0.11</v>
      </c>
      <c r="F202" s="34">
        <v>0.03</v>
      </c>
      <c r="G202" s="34">
        <v>-0.01</v>
      </c>
      <c r="H202" s="34">
        <v>0.16</v>
      </c>
      <c r="I202" s="34">
        <v>7.0000000000000007E-2</v>
      </c>
    </row>
    <row r="203" spans="1:9" x14ac:dyDescent="0.3">
      <c r="A203" s="31" t="s">
        <v>114</v>
      </c>
      <c r="B203" s="30"/>
      <c r="C203" s="30"/>
      <c r="D203" s="30"/>
      <c r="E203" s="30"/>
      <c r="F203" s="30">
        <v>-0.05</v>
      </c>
      <c r="G203" s="30">
        <v>0.01</v>
      </c>
      <c r="H203" s="30">
        <v>0.17</v>
      </c>
      <c r="I203" s="30">
        <v>0.06</v>
      </c>
    </row>
    <row r="204" spans="1:9" x14ac:dyDescent="0.3">
      <c r="A204" s="31" t="s">
        <v>115</v>
      </c>
      <c r="B204" s="30"/>
      <c r="C204" s="30"/>
      <c r="D204" s="30"/>
      <c r="E204" s="30"/>
      <c r="F204" s="30">
        <v>-0.17</v>
      </c>
      <c r="G204" s="30">
        <v>-0.22</v>
      </c>
      <c r="H204" s="30">
        <v>0.13</v>
      </c>
      <c r="I204" s="30">
        <v>-0.03</v>
      </c>
    </row>
    <row r="205" spans="1:9" x14ac:dyDescent="0.3">
      <c r="A205" s="31" t="s">
        <v>116</v>
      </c>
      <c r="B205" s="30"/>
      <c r="C205" s="30"/>
      <c r="D205" s="30"/>
      <c r="E205" s="30"/>
      <c r="F205" s="30">
        <v>-0.13</v>
      </c>
      <c r="G205" s="30">
        <v>0.08</v>
      </c>
      <c r="H205" s="30">
        <v>0.14000000000000001</v>
      </c>
      <c r="I205" s="30">
        <v>-0.16</v>
      </c>
    </row>
    <row r="206" spans="1:9" x14ac:dyDescent="0.3">
      <c r="A206" s="31" t="s">
        <v>122</v>
      </c>
      <c r="B206" s="30"/>
      <c r="C206" s="30"/>
      <c r="D206" s="30"/>
      <c r="E206" s="30"/>
      <c r="F206" s="30">
        <v>0.04</v>
      </c>
      <c r="G206" s="30">
        <v>-0.14000000000000001</v>
      </c>
      <c r="H206" s="30">
        <v>-0.01</v>
      </c>
      <c r="I206" s="30">
        <v>0.42</v>
      </c>
    </row>
    <row r="207" spans="1:9" x14ac:dyDescent="0.3">
      <c r="A207" s="29" t="s">
        <v>109</v>
      </c>
      <c r="B207" s="30"/>
      <c r="C207" s="30">
        <v>0</v>
      </c>
      <c r="D207" s="30"/>
      <c r="E207" s="30">
        <v>0</v>
      </c>
      <c r="F207" s="30">
        <v>0</v>
      </c>
      <c r="G207" s="30">
        <v>0</v>
      </c>
      <c r="H207" s="30">
        <v>0</v>
      </c>
      <c r="I207" s="30">
        <v>0</v>
      </c>
    </row>
    <row r="208" spans="1:9" ht="15" thickBot="1" x14ac:dyDescent="0.35">
      <c r="A208" s="32" t="s">
        <v>106</v>
      </c>
      <c r="B208" s="36">
        <v>0.1</v>
      </c>
      <c r="C208" s="36">
        <v>0.12</v>
      </c>
      <c r="D208" s="36">
        <v>0.06</v>
      </c>
      <c r="E208" s="36">
        <v>0.04</v>
      </c>
      <c r="F208" s="36">
        <v>0.11</v>
      </c>
      <c r="G208" s="36">
        <v>-0.02</v>
      </c>
      <c r="H208" s="36">
        <v>0.17</v>
      </c>
      <c r="I208" s="36">
        <v>0.06</v>
      </c>
    </row>
    <row r="20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4"/>
  <sheetViews>
    <sheetView tabSelected="1" workbookViewId="0">
      <selection activeCell="J17" sqref="J17"/>
    </sheetView>
  </sheetViews>
  <sheetFormatPr defaultColWidth="8.77734375"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f>Historicals!B136</f>
        <v>30601</v>
      </c>
      <c r="C3">
        <f>Historicals!C136</f>
        <v>32376</v>
      </c>
      <c r="D3">
        <f>Historicals!D136</f>
        <v>34350</v>
      </c>
      <c r="E3">
        <f>Historicals!E136</f>
        <v>36397</v>
      </c>
      <c r="F3">
        <f>Historicals!F136</f>
        <v>39117</v>
      </c>
      <c r="G3">
        <f>Historicals!G136</f>
        <v>37403</v>
      </c>
      <c r="H3">
        <f>Historicals!H136</f>
        <v>44538</v>
      </c>
      <c r="I3">
        <f>Historicals!I136</f>
        <v>46710</v>
      </c>
      <c r="J3" s="55" t="s">
        <v>152</v>
      </c>
    </row>
    <row r="4" spans="1:14" x14ac:dyDescent="0.3">
      <c r="A4" s="42" t="s">
        <v>130</v>
      </c>
      <c r="B4" s="53" t="s">
        <v>150</v>
      </c>
      <c r="C4" s="53">
        <f>+IFERROR(C3/B3-1, "nm")</f>
        <v>5.8004640371229765E-2</v>
      </c>
      <c r="D4" s="53">
        <f t="shared" ref="D4:I4" si="2">+IFERROR(D3/C3-1, "nm")</f>
        <v>6.0971089696071123E-2</v>
      </c>
      <c r="E4" s="53">
        <f t="shared" si="2"/>
        <v>5.95924308588065E-2</v>
      </c>
      <c r="F4" s="53">
        <f t="shared" si="2"/>
        <v>7.4731433909388079E-2</v>
      </c>
      <c r="G4" s="53">
        <f t="shared" si="2"/>
        <v>-4.3817266150267153E-2</v>
      </c>
      <c r="H4" s="53">
        <f t="shared" si="2"/>
        <v>0.19076009945726269</v>
      </c>
      <c r="I4" s="53">
        <f t="shared" si="2"/>
        <v>4.8767344739323759E-2</v>
      </c>
      <c r="J4" s="56"/>
    </row>
    <row r="5" spans="1:14" x14ac:dyDescent="0.3">
      <c r="A5" s="41" t="s">
        <v>131</v>
      </c>
      <c r="B5" s="52">
        <f t="shared" ref="B5:I5" si="3">+B8+B11</f>
        <v>4839</v>
      </c>
      <c r="C5" s="52">
        <f t="shared" si="3"/>
        <v>5291</v>
      </c>
      <c r="D5">
        <f t="shared" si="3"/>
        <v>5651</v>
      </c>
      <c r="E5">
        <f t="shared" si="3"/>
        <v>5126</v>
      </c>
      <c r="F5">
        <f t="shared" si="3"/>
        <v>5555</v>
      </c>
      <c r="G5">
        <f t="shared" si="3"/>
        <v>3697</v>
      </c>
      <c r="H5">
        <f t="shared" si="3"/>
        <v>7667</v>
      </c>
      <c r="I5">
        <f t="shared" si="3"/>
        <v>7573</v>
      </c>
      <c r="J5" s="55" t="s">
        <v>152</v>
      </c>
    </row>
    <row r="6" spans="1:14" x14ac:dyDescent="0.3">
      <c r="A6" s="42" t="s">
        <v>130</v>
      </c>
      <c r="B6" s="53" t="s">
        <v>150</v>
      </c>
      <c r="C6" s="53">
        <f>+IFERROR(C5/B5-1, "nm")</f>
        <v>9.3407728869601137E-2</v>
      </c>
      <c r="D6" s="53">
        <f t="shared" ref="D6:I6" si="4">+IFERROR(D5/C5-1, "nm")</f>
        <v>6.8040068040068125E-2</v>
      </c>
      <c r="E6" s="53">
        <f t="shared" si="4"/>
        <v>-9.2903910812245583E-2</v>
      </c>
      <c r="F6" s="53">
        <f t="shared" si="4"/>
        <v>8.3690987124463545E-2</v>
      </c>
      <c r="G6" s="53">
        <f t="shared" si="4"/>
        <v>-0.3344734473447345</v>
      </c>
      <c r="H6" s="53">
        <f t="shared" si="4"/>
        <v>1.0738436570192049</v>
      </c>
      <c r="I6" s="53">
        <f t="shared" si="4"/>
        <v>-1.2260336507108338E-2</v>
      </c>
      <c r="J6" s="56"/>
    </row>
    <row r="7" spans="1:14" x14ac:dyDescent="0.3">
      <c r="A7" s="42" t="s">
        <v>132</v>
      </c>
      <c r="B7" s="53">
        <f>+IFERROR(B5/B$3, "nm")</f>
        <v>0.15813208718669325</v>
      </c>
      <c r="C7" s="53">
        <f t="shared" ref="C7:I7" si="5">+IFERROR(C5/C$3, "nm")</f>
        <v>0.16342352359772672</v>
      </c>
      <c r="D7" s="53">
        <f t="shared" si="5"/>
        <v>0.16451237263464338</v>
      </c>
      <c r="E7" s="53">
        <f t="shared" si="5"/>
        <v>0.14083578316894249</v>
      </c>
      <c r="F7" s="53">
        <f t="shared" si="5"/>
        <v>0.14200986783240024</v>
      </c>
      <c r="G7" s="53">
        <f t="shared" si="5"/>
        <v>9.8842338849824879E-2</v>
      </c>
      <c r="H7" s="53">
        <f t="shared" si="5"/>
        <v>0.17214513449189456</v>
      </c>
      <c r="I7" s="53">
        <f t="shared" si="5"/>
        <v>0.16212802397773496</v>
      </c>
      <c r="J7" s="56"/>
    </row>
    <row r="8" spans="1:14" x14ac:dyDescent="0.3">
      <c r="A8" s="41" t="s">
        <v>133</v>
      </c>
      <c r="B8">
        <f>+Historicals!B180</f>
        <v>606</v>
      </c>
      <c r="C8">
        <f>+Historicals!C180</f>
        <v>649</v>
      </c>
      <c r="D8">
        <f>+Historicals!D180</f>
        <v>706</v>
      </c>
      <c r="E8">
        <f>+Historicals!E180</f>
        <v>747</v>
      </c>
      <c r="F8">
        <f>+Historicals!F180</f>
        <v>705</v>
      </c>
      <c r="G8">
        <f>+Historicals!G180</f>
        <v>721</v>
      </c>
      <c r="H8">
        <f>+Historicals!H180</f>
        <v>744</v>
      </c>
      <c r="I8">
        <f>+Historicals!I180</f>
        <v>717</v>
      </c>
      <c r="J8" s="55" t="s">
        <v>152</v>
      </c>
    </row>
    <row r="9" spans="1:14" x14ac:dyDescent="0.3">
      <c r="A9" s="42" t="s">
        <v>130</v>
      </c>
      <c r="B9" s="53" t="s">
        <v>150</v>
      </c>
      <c r="C9" s="53">
        <f>+IFERROR(C8/B8-1, "nm")</f>
        <v>7.0957095709570872E-2</v>
      </c>
      <c r="D9" s="53">
        <f t="shared" ref="D9:I9" si="6">+IFERROR(D8/C8-1, "nm")</f>
        <v>8.7827426810477727E-2</v>
      </c>
      <c r="E9" s="53">
        <f t="shared" si="6"/>
        <v>5.8073654390934815E-2</v>
      </c>
      <c r="F9" s="53">
        <f t="shared" si="6"/>
        <v>-5.6224899598393607E-2</v>
      </c>
      <c r="G9" s="53">
        <f t="shared" si="6"/>
        <v>2.2695035460992941E-2</v>
      </c>
      <c r="H9" s="53">
        <f t="shared" si="6"/>
        <v>3.1900138696255187E-2</v>
      </c>
      <c r="I9" s="53">
        <f t="shared" si="6"/>
        <v>-3.6290322580645129E-2</v>
      </c>
      <c r="J9" s="56"/>
    </row>
    <row r="10" spans="1:14" x14ac:dyDescent="0.3">
      <c r="A10" s="42" t="s">
        <v>134</v>
      </c>
      <c r="B10" s="53">
        <f>+IFERROR(B8/B3, "nm")</f>
        <v>1.9803274402797295E-2</v>
      </c>
      <c r="C10" s="53">
        <f t="shared" ref="C10:I10" si="7">+IFERROR(C8/C3, "nm")</f>
        <v>2.0045712873733631E-2</v>
      </c>
      <c r="D10" s="53">
        <f t="shared" si="7"/>
        <v>2.0553129548762736E-2</v>
      </c>
      <c r="E10" s="53">
        <f t="shared" si="7"/>
        <v>2.0523669533203285E-2</v>
      </c>
      <c r="F10" s="53">
        <f t="shared" si="7"/>
        <v>1.8022854513382928E-2</v>
      </c>
      <c r="G10" s="53">
        <f t="shared" si="7"/>
        <v>1.9276528620698875E-2</v>
      </c>
      <c r="H10" s="53">
        <f t="shared" si="7"/>
        <v>1.6704836319547355E-2</v>
      </c>
      <c r="I10" s="53">
        <f t="shared" si="7"/>
        <v>1.5350032113037893E-2</v>
      </c>
      <c r="J10" s="56"/>
    </row>
    <row r="11" spans="1:14" x14ac:dyDescent="0.3">
      <c r="A11" s="41" t="s">
        <v>135</v>
      </c>
      <c r="B11">
        <f>Historicals!B147</f>
        <v>4233</v>
      </c>
      <c r="C11">
        <f>Historicals!C147</f>
        <v>4642</v>
      </c>
      <c r="D11">
        <f>Historicals!D147</f>
        <v>4945</v>
      </c>
      <c r="E11">
        <f>Historicals!E147</f>
        <v>4379</v>
      </c>
      <c r="F11">
        <f>Historicals!F147</f>
        <v>4850</v>
      </c>
      <c r="G11">
        <f>Historicals!G147</f>
        <v>2976</v>
      </c>
      <c r="H11">
        <f>Historicals!H147</f>
        <v>6923</v>
      </c>
      <c r="I11">
        <f>Historicals!I147</f>
        <v>6856</v>
      </c>
      <c r="J11" s="55" t="s">
        <v>152</v>
      </c>
    </row>
    <row r="12" spans="1:14" x14ac:dyDescent="0.3">
      <c r="A12" s="42" t="s">
        <v>130</v>
      </c>
      <c r="B12" s="54"/>
      <c r="C12" s="54">
        <f>+IFERROR(C11/B11-1, "nm")</f>
        <v>9.6621781242617555E-2</v>
      </c>
      <c r="D12" s="54">
        <f t="shared" ref="D12:I12" si="8">+IFERROR(D11/C11-1, "nm")</f>
        <v>6.5273588970271357E-2</v>
      </c>
      <c r="E12" s="54">
        <f t="shared" si="8"/>
        <v>-0.11445904954499497</v>
      </c>
      <c r="F12" s="54">
        <f t="shared" si="8"/>
        <v>0.10755880337976698</v>
      </c>
      <c r="G12" s="54">
        <f t="shared" si="8"/>
        <v>-0.38639175257731961</v>
      </c>
      <c r="H12" s="54">
        <f t="shared" si="8"/>
        <v>1.32627688172043</v>
      </c>
      <c r="I12" s="54">
        <f t="shared" si="8"/>
        <v>-9.67788530983682E-3</v>
      </c>
      <c r="J12" s="56"/>
    </row>
    <row r="13" spans="1:14" x14ac:dyDescent="0.3">
      <c r="A13" s="42" t="s">
        <v>132</v>
      </c>
      <c r="B13" s="54">
        <f>+IFERROR(B11/B3, "nm")</f>
        <v>0.13832881278389594</v>
      </c>
      <c r="C13" s="54">
        <f t="shared" ref="C13:I13" si="9">+IFERROR(C11/C3, "nm")</f>
        <v>0.14337781072399308</v>
      </c>
      <c r="D13" s="54">
        <f t="shared" si="9"/>
        <v>0.14395924308588065</v>
      </c>
      <c r="E13" s="54">
        <f t="shared" si="9"/>
        <v>0.12031211363573921</v>
      </c>
      <c r="F13" s="54">
        <f t="shared" si="9"/>
        <v>0.12398701331901731</v>
      </c>
      <c r="G13" s="54">
        <f t="shared" si="9"/>
        <v>7.9565810229126011E-2</v>
      </c>
      <c r="H13" s="54">
        <f t="shared" si="9"/>
        <v>0.1554402981723472</v>
      </c>
      <c r="I13" s="54">
        <f t="shared" si="9"/>
        <v>0.14677799186469706</v>
      </c>
      <c r="J13" s="56"/>
    </row>
    <row r="14" spans="1:14" x14ac:dyDescent="0.3">
      <c r="A14" s="41" t="s">
        <v>136</v>
      </c>
      <c r="B14">
        <f>+Historicals!B169</f>
        <v>963</v>
      </c>
      <c r="C14">
        <f>+Historicals!C169</f>
        <v>1143</v>
      </c>
      <c r="D14">
        <f>+Historicals!D169</f>
        <v>1105</v>
      </c>
      <c r="E14">
        <f>+Historicals!E169</f>
        <v>1028</v>
      </c>
      <c r="F14">
        <f>+Historicals!F169</f>
        <v>1119</v>
      </c>
      <c r="G14">
        <f>+Historicals!G169</f>
        <v>1086</v>
      </c>
      <c r="H14">
        <f>+Historicals!H169</f>
        <v>695</v>
      </c>
      <c r="I14">
        <f>+Historicals!I169</f>
        <v>758</v>
      </c>
      <c r="J14" s="55" t="s">
        <v>152</v>
      </c>
    </row>
    <row r="15" spans="1:14" x14ac:dyDescent="0.3">
      <c r="A15" s="42" t="s">
        <v>130</v>
      </c>
      <c r="B15" s="53"/>
      <c r="C15" s="53">
        <f>+IFERROR(C14/B14-1, "nm")</f>
        <v>0.18691588785046731</v>
      </c>
      <c r="D15" s="53">
        <f t="shared" ref="D15:I15" si="10">+IFERROR(D14/C14-1, "nm")</f>
        <v>-3.3245844269466307E-2</v>
      </c>
      <c r="E15" s="53">
        <f t="shared" si="10"/>
        <v>-6.9683257918552011E-2</v>
      </c>
      <c r="F15" s="53">
        <f t="shared" si="10"/>
        <v>8.8521400778210024E-2</v>
      </c>
      <c r="G15" s="53">
        <f t="shared" si="10"/>
        <v>-2.9490616621983934E-2</v>
      </c>
      <c r="H15" s="53">
        <f t="shared" si="10"/>
        <v>-0.36003683241252304</v>
      </c>
      <c r="I15" s="53">
        <f t="shared" si="10"/>
        <v>9.0647482014388547E-2</v>
      </c>
      <c r="J15" s="56"/>
    </row>
    <row r="16" spans="1:14" x14ac:dyDescent="0.3">
      <c r="A16" s="42" t="s">
        <v>134</v>
      </c>
      <c r="B16" s="53">
        <f>+IFERROR(B14/B3, "nm")</f>
        <v>3.146955981830659E-2</v>
      </c>
      <c r="C16" s="53">
        <f t="shared" ref="C16:I16" si="11">+IFERROR(C14/C3, "nm")</f>
        <v>3.5303928836174947E-2</v>
      </c>
      <c r="D16" s="53">
        <f t="shared" si="11"/>
        <v>3.2168850072780204E-2</v>
      </c>
      <c r="E16" s="53">
        <f t="shared" si="11"/>
        <v>2.8244086051048164E-2</v>
      </c>
      <c r="F16" s="53">
        <f t="shared" si="11"/>
        <v>2.8606488227624818E-2</v>
      </c>
      <c r="G16" s="53">
        <f t="shared" si="11"/>
        <v>2.9035104136031869E-2</v>
      </c>
      <c r="H16" s="53">
        <f t="shared" si="11"/>
        <v>1.5604652207104046E-2</v>
      </c>
      <c r="I16" s="53">
        <f t="shared" si="11"/>
        <v>1.6227788482123744E-2</v>
      </c>
      <c r="J16" s="56"/>
    </row>
    <row r="17" spans="1:14" x14ac:dyDescent="0.3">
      <c r="A17" s="43" t="str">
        <f>+Historicals!A112</f>
        <v>North America</v>
      </c>
      <c r="B17" s="43"/>
      <c r="C17" s="43"/>
      <c r="D17" s="43"/>
      <c r="E17" s="43"/>
      <c r="F17" s="43"/>
      <c r="G17" s="43"/>
      <c r="H17" s="43"/>
      <c r="I17" s="43"/>
      <c r="J17" s="57" t="s">
        <v>153</v>
      </c>
      <c r="K17" s="39"/>
      <c r="L17" s="39"/>
      <c r="M17" s="39"/>
      <c r="N17" s="39"/>
    </row>
    <row r="18" spans="1:14" x14ac:dyDescent="0.3">
      <c r="A18" s="9" t="s">
        <v>137</v>
      </c>
      <c r="B18" s="9">
        <f>+Historicals!B112</f>
        <v>13740</v>
      </c>
      <c r="C18" s="9">
        <f>+Historicals!C112</f>
        <v>14764</v>
      </c>
      <c r="D18" s="9">
        <f>+Historicals!D112</f>
        <v>15216</v>
      </c>
      <c r="E18" s="9">
        <f>+Historicals!E112</f>
        <v>14855</v>
      </c>
      <c r="F18" s="9">
        <f>+Historicals!F112</f>
        <v>15902</v>
      </c>
      <c r="G18" s="9">
        <f>+Historicals!G112</f>
        <v>14484</v>
      </c>
      <c r="H18" s="9">
        <f>+Historicals!H112</f>
        <v>17179</v>
      </c>
      <c r="I18" s="9">
        <f>+Historicals!I112</f>
        <v>18353</v>
      </c>
      <c r="J18" s="55" t="s">
        <v>154</v>
      </c>
    </row>
    <row r="19" spans="1:14" x14ac:dyDescent="0.3">
      <c r="A19" s="44" t="s">
        <v>130</v>
      </c>
      <c r="B19" s="47" t="str">
        <f t="shared" ref="B19:H19" si="12">+IFERROR(B18/A18-1,"nm")</f>
        <v>nm</v>
      </c>
      <c r="C19" s="47">
        <f t="shared" si="12"/>
        <v>7.4526928675400228E-2</v>
      </c>
      <c r="D19" s="47">
        <f t="shared" si="12"/>
        <v>3.0615009482525046E-2</v>
      </c>
      <c r="E19" s="47">
        <f t="shared" si="12"/>
        <v>-2.372502628811779E-2</v>
      </c>
      <c r="F19" s="47">
        <f t="shared" si="12"/>
        <v>7.0481319421070276E-2</v>
      </c>
      <c r="G19" s="47">
        <f t="shared" si="12"/>
        <v>-8.9171173437303519E-2</v>
      </c>
      <c r="H19" s="47">
        <f t="shared" si="12"/>
        <v>0.18606738470035911</v>
      </c>
      <c r="I19" s="47">
        <f>+IFERROR(I18/H18-1,"nm")</f>
        <v>6.8339251411607238E-2</v>
      </c>
    </row>
    <row r="20" spans="1:14" x14ac:dyDescent="0.3">
      <c r="A20" s="45" t="s">
        <v>114</v>
      </c>
      <c r="B20" s="3">
        <f>+Historicals!B113</f>
        <v>8506</v>
      </c>
      <c r="C20" s="3">
        <f>+Historicals!C113</f>
        <v>9299</v>
      </c>
      <c r="D20" s="3">
        <f>+Historicals!D113</f>
        <v>9684</v>
      </c>
      <c r="E20" s="3">
        <f>+Historicals!E113</f>
        <v>9322</v>
      </c>
      <c r="F20" s="3">
        <f>+Historicals!F113</f>
        <v>10045</v>
      </c>
      <c r="G20" s="3">
        <f>+Historicals!G113</f>
        <v>9329</v>
      </c>
      <c r="H20" s="3">
        <f>+Historicals!H113</f>
        <v>11644</v>
      </c>
      <c r="I20" s="3">
        <f>+Historicals!I113</f>
        <v>12228</v>
      </c>
    </row>
    <row r="21" spans="1:14" x14ac:dyDescent="0.3">
      <c r="A21" s="44" t="s">
        <v>130</v>
      </c>
      <c r="B21" s="47" t="str">
        <f t="shared" ref="B21" si="13">+IFERROR(B20/A20-1,"nm")</f>
        <v>nm</v>
      </c>
      <c r="C21" s="47">
        <f t="shared" ref="C21" si="14">+IFERROR(C20/B20-1,"nm")</f>
        <v>9.3228309428638578E-2</v>
      </c>
      <c r="D21" s="47">
        <f t="shared" ref="D21" si="15">+IFERROR(D20/C20-1,"nm")</f>
        <v>4.1402301322722934E-2</v>
      </c>
      <c r="E21" s="47">
        <f t="shared" ref="E21" si="16">+IFERROR(E20/D20-1,"nm")</f>
        <v>-3.7381247418422192E-2</v>
      </c>
      <c r="F21" s="47">
        <f t="shared" ref="F21" si="17">+IFERROR(F20/E20-1,"nm")</f>
        <v>7.755846384895948E-2</v>
      </c>
      <c r="G21" s="47">
        <f t="shared" ref="G21" si="18">+IFERROR(G20/F20-1,"nm")</f>
        <v>-7.1279243404678949E-2</v>
      </c>
      <c r="H21" s="47">
        <f t="shared" ref="H21" si="19">+IFERROR(H20/G20-1,"nm")</f>
        <v>0.24815092721620746</v>
      </c>
      <c r="I21" s="47">
        <f>+IFERROR(I20/H20-1,"nm")</f>
        <v>5.0154586052902683E-2</v>
      </c>
    </row>
    <row r="22" spans="1:14" x14ac:dyDescent="0.3">
      <c r="A22" s="44" t="s">
        <v>138</v>
      </c>
      <c r="B22" s="47">
        <f>+Historicals!B185</f>
        <v>0.14000000000000001</v>
      </c>
      <c r="C22" s="47">
        <f>+Historicals!C185</f>
        <v>0.1</v>
      </c>
      <c r="D22" s="47">
        <f>+Historicals!D185</f>
        <v>0.04</v>
      </c>
      <c r="E22" s="47">
        <f>+Historicals!E185</f>
        <v>-0.04</v>
      </c>
      <c r="F22" s="47">
        <f>+Historicals!F185</f>
        <v>0.08</v>
      </c>
      <c r="G22" s="47">
        <f>+Historicals!G185</f>
        <v>-7.0000000000000007E-2</v>
      </c>
      <c r="H22" s="47">
        <f>+Historicals!H185</f>
        <v>0.25</v>
      </c>
      <c r="I22" s="47">
        <f>+Historicals!I185</f>
        <v>0.05</v>
      </c>
    </row>
    <row r="23" spans="1:14" x14ac:dyDescent="0.3">
      <c r="A23" s="44" t="s">
        <v>139</v>
      </c>
      <c r="B23" s="47" t="str">
        <f t="shared" ref="B23:H23" si="20">+IFERROR(B21-B22,"nm")</f>
        <v>nm</v>
      </c>
      <c r="C23" s="47">
        <f t="shared" si="20"/>
        <v>-6.7716905713614273E-3</v>
      </c>
      <c r="D23" s="47">
        <f t="shared" si="20"/>
        <v>1.4023013227229333E-3</v>
      </c>
      <c r="E23" s="47">
        <f t="shared" si="20"/>
        <v>2.6187525815778087E-3</v>
      </c>
      <c r="F23" s="47">
        <f t="shared" si="20"/>
        <v>-2.4415361510405215E-3</v>
      </c>
      <c r="G23" s="47">
        <f t="shared" si="20"/>
        <v>-1.2792434046789425E-3</v>
      </c>
      <c r="H23" s="47">
        <f t="shared" si="20"/>
        <v>-1.849072783792538E-3</v>
      </c>
      <c r="I23" s="47">
        <f>+IFERROR(I21-I22,"nm")</f>
        <v>1.5458605290268046E-4</v>
      </c>
    </row>
    <row r="24" spans="1:14" x14ac:dyDescent="0.3">
      <c r="A24" s="45" t="s">
        <v>115</v>
      </c>
      <c r="B24" s="3">
        <v>4410</v>
      </c>
      <c r="C24" s="3">
        <v>4746</v>
      </c>
      <c r="D24" s="3">
        <v>4886</v>
      </c>
      <c r="E24" s="3">
        <v>4938</v>
      </c>
      <c r="F24" s="3">
        <v>5260</v>
      </c>
      <c r="G24" s="3">
        <v>4639</v>
      </c>
      <c r="H24" s="3">
        <f>+Historicals!H114</f>
        <v>5028</v>
      </c>
      <c r="I24" s="3">
        <f>+Historicals!I114</f>
        <v>5492</v>
      </c>
    </row>
    <row r="25" spans="1:14" x14ac:dyDescent="0.3">
      <c r="A25" s="44" t="s">
        <v>130</v>
      </c>
      <c r="B25" s="47" t="str">
        <f t="shared" ref="B25" si="21">+IFERROR(B24/A24-1,"nm")</f>
        <v>nm</v>
      </c>
      <c r="C25" s="47">
        <f t="shared" ref="C25" si="22">+IFERROR(C24/B24-1,"nm")</f>
        <v>7.6190476190476142E-2</v>
      </c>
      <c r="D25" s="47">
        <f t="shared" ref="D25" si="23">+IFERROR(D24/C24-1,"nm")</f>
        <v>2.9498525073746285E-2</v>
      </c>
      <c r="E25" s="47">
        <f t="shared" ref="E25" si="24">+IFERROR(E24/D24-1,"nm")</f>
        <v>1.0642652476463343E-2</v>
      </c>
      <c r="F25" s="47">
        <f t="shared" ref="F25" si="25">+IFERROR(F24/E24-1,"nm")</f>
        <v>6.5208586472256025E-2</v>
      </c>
      <c r="G25" s="47">
        <f t="shared" ref="G25" si="26">+IFERROR(G24/F24-1,"nm")</f>
        <v>-0.11806083650190113</v>
      </c>
      <c r="H25" s="47">
        <f t="shared" ref="H25" si="27">+IFERROR(H24/G24-1,"nm")</f>
        <v>8.3854278939426541E-2</v>
      </c>
      <c r="I25" s="47">
        <f>+IFERROR(I24/H24-1,"nm")</f>
        <v>9.2283214001591007E-2</v>
      </c>
    </row>
    <row r="26" spans="1:14" x14ac:dyDescent="0.3">
      <c r="A26" s="44" t="s">
        <v>138</v>
      </c>
      <c r="B26" s="47">
        <f>+Historicals!B189</f>
        <v>0.157</v>
      </c>
      <c r="C26" s="47">
        <f>+Historicals!C189</f>
        <v>3.5999999999999997E-2</v>
      </c>
      <c r="D26" s="47">
        <f>+Historicals!D189</f>
        <v>0.04</v>
      </c>
      <c r="E26" s="47">
        <f>+Historicals!E189</f>
        <v>0.06</v>
      </c>
      <c r="F26" s="47">
        <f>+Historicals!F189</f>
        <v>0.12</v>
      </c>
      <c r="G26" s="47">
        <f>+Historicals!G189</f>
        <v>-0.03</v>
      </c>
      <c r="H26" s="47">
        <f>+Historicals!H189</f>
        <v>0.13</v>
      </c>
      <c r="I26" s="47">
        <f>+Historicals!I189</f>
        <v>0.09</v>
      </c>
    </row>
    <row r="27" spans="1:14" x14ac:dyDescent="0.3">
      <c r="A27" s="44" t="s">
        <v>139</v>
      </c>
      <c r="B27" s="47" t="str">
        <f t="shared" ref="B27" si="28">+IFERROR(B25-B26,"nm")</f>
        <v>nm</v>
      </c>
      <c r="C27" s="47">
        <f t="shared" ref="C27" si="29">+IFERROR(C25-C26,"nm")</f>
        <v>4.0190476190476145E-2</v>
      </c>
      <c r="D27" s="47">
        <f t="shared" ref="D27" si="30">+IFERROR(D25-D26,"nm")</f>
        <v>-1.0501474926253716E-2</v>
      </c>
      <c r="E27" s="47">
        <f t="shared" ref="E27" si="31">+IFERROR(E25-E26,"nm")</f>
        <v>-4.9357347523536654E-2</v>
      </c>
      <c r="F27" s="47">
        <f t="shared" ref="F27" si="32">+IFERROR(F25-F26,"nm")</f>
        <v>-5.4791413527743971E-2</v>
      </c>
      <c r="G27" s="47">
        <f t="shared" ref="G27" si="33">+IFERROR(G25-G26,"nm")</f>
        <v>-8.8060836501901135E-2</v>
      </c>
      <c r="H27" s="47">
        <f t="shared" ref="H27" si="34">+IFERROR(H25-H26,"nm")</f>
        <v>-4.6145721060573464E-2</v>
      </c>
      <c r="I27" s="47">
        <f>+IFERROR(I25-I26,"nm")</f>
        <v>2.2832140015910107E-3</v>
      </c>
    </row>
    <row r="28" spans="1:14" x14ac:dyDescent="0.3">
      <c r="A28" s="45" t="s">
        <v>116</v>
      </c>
      <c r="B28" s="3">
        <v>824</v>
      </c>
      <c r="C28" s="3">
        <v>719</v>
      </c>
      <c r="D28" s="3">
        <v>646</v>
      </c>
      <c r="E28" s="3">
        <v>595</v>
      </c>
      <c r="F28" s="3">
        <v>597</v>
      </c>
      <c r="G28" s="3">
        <v>516</v>
      </c>
      <c r="H28" s="3">
        <f>+Historicals!H115</f>
        <v>507</v>
      </c>
      <c r="I28" s="3">
        <f>+Historicals!I115</f>
        <v>633</v>
      </c>
    </row>
    <row r="29" spans="1:14" x14ac:dyDescent="0.3">
      <c r="A29" s="44" t="s">
        <v>130</v>
      </c>
      <c r="B29" s="47" t="str">
        <f t="shared" ref="B29" si="35">+IFERROR(B28/A28-1,"nm")</f>
        <v>nm</v>
      </c>
      <c r="C29" s="47">
        <f t="shared" ref="C29" si="36">+IFERROR(C28/B28-1,"nm")</f>
        <v>-0.12742718446601942</v>
      </c>
      <c r="D29" s="47">
        <f t="shared" ref="D29" si="37">+IFERROR(D28/C28-1,"nm")</f>
        <v>-0.10152990264255912</v>
      </c>
      <c r="E29" s="47">
        <f t="shared" ref="E29" si="38">+IFERROR(E28/D28-1,"nm")</f>
        <v>-7.8947368421052655E-2</v>
      </c>
      <c r="F29" s="47">
        <f t="shared" ref="F29" si="39">+IFERROR(F28/E28-1,"nm")</f>
        <v>3.3613445378151141E-3</v>
      </c>
      <c r="G29" s="47">
        <f t="shared" ref="G29" si="40">+IFERROR(G28/F28-1,"nm")</f>
        <v>-0.13567839195979903</v>
      </c>
      <c r="H29" s="47">
        <f t="shared" ref="H29" si="41">+IFERROR(H28/G28-1,"nm")</f>
        <v>-1.744186046511631E-2</v>
      </c>
      <c r="I29" s="47">
        <f>+IFERROR(I28/H28-1,"nm")</f>
        <v>0.24852071005917153</v>
      </c>
    </row>
    <row r="30" spans="1:14" x14ac:dyDescent="0.3">
      <c r="A30" s="44" t="s">
        <v>138</v>
      </c>
      <c r="B30" s="47">
        <f>+Historicals!B187</f>
        <v>-0.05</v>
      </c>
      <c r="C30" s="47">
        <f>+Historicals!C187</f>
        <v>-0.13</v>
      </c>
      <c r="D30" s="47">
        <f>+Historicals!D187</f>
        <v>-0.1</v>
      </c>
      <c r="E30" s="47">
        <f>+Historicals!E187</f>
        <v>-0.08</v>
      </c>
      <c r="F30" s="47">
        <f>+Historicals!F187</f>
        <v>0</v>
      </c>
      <c r="G30" s="47">
        <f>+Historicals!G187</f>
        <v>-0.14000000000000001</v>
      </c>
      <c r="H30" s="47">
        <f>+Historicals!H187</f>
        <v>-0.02</v>
      </c>
      <c r="I30" s="47">
        <f>+Historicals!I187</f>
        <v>0.25</v>
      </c>
    </row>
    <row r="31" spans="1:14" x14ac:dyDescent="0.3">
      <c r="A31" s="44" t="s">
        <v>139</v>
      </c>
      <c r="B31" s="47" t="str">
        <f t="shared" ref="B31" si="42">+IFERROR(B29-B30,"nm")</f>
        <v>nm</v>
      </c>
      <c r="C31" s="47">
        <f t="shared" ref="C31" si="43">+IFERROR(C29-C30,"nm")</f>
        <v>2.572815533980588E-3</v>
      </c>
      <c r="D31" s="47">
        <f t="shared" ref="D31" si="44">+IFERROR(D29-D30,"nm")</f>
        <v>-1.5299026425591167E-3</v>
      </c>
      <c r="E31" s="47">
        <f t="shared" ref="E31" si="45">+IFERROR(E29-E30,"nm")</f>
        <v>1.0526315789473467E-3</v>
      </c>
      <c r="F31" s="47">
        <f t="shared" ref="F31" si="46">+IFERROR(F29-F30,"nm")</f>
        <v>3.3613445378151141E-3</v>
      </c>
      <c r="G31" s="47">
        <f t="shared" ref="G31" si="47">+IFERROR(G29-G30,"nm")</f>
        <v>4.321608040200986E-3</v>
      </c>
      <c r="H31" s="47">
        <f t="shared" ref="H31" si="48">+IFERROR(H29-H30,"nm")</f>
        <v>2.5581395348836904E-3</v>
      </c>
      <c r="I31" s="47">
        <f>+IFERROR(I29-I30,"nm")</f>
        <v>-1.4792899408284654E-3</v>
      </c>
    </row>
    <row r="32" spans="1:14" x14ac:dyDescent="0.3">
      <c r="A32" s="9" t="s">
        <v>131</v>
      </c>
      <c r="B32" s="48">
        <f t="shared" ref="B32:H32" si="49">+B38+B35</f>
        <v>3766</v>
      </c>
      <c r="C32" s="48">
        <f t="shared" si="49"/>
        <v>3896</v>
      </c>
      <c r="D32" s="48">
        <f t="shared" si="49"/>
        <v>4015</v>
      </c>
      <c r="E32" s="48">
        <f t="shared" si="49"/>
        <v>3760</v>
      </c>
      <c r="F32" s="48">
        <f t="shared" si="49"/>
        <v>4074</v>
      </c>
      <c r="G32" s="48">
        <v>2899</v>
      </c>
      <c r="H32" s="48">
        <f t="shared" si="49"/>
        <v>5219</v>
      </c>
      <c r="I32" s="48">
        <f>+I38+I35</f>
        <v>5238</v>
      </c>
    </row>
    <row r="33" spans="1:14" x14ac:dyDescent="0.3">
      <c r="A33" s="46" t="s">
        <v>130</v>
      </c>
      <c r="B33" s="47" t="str">
        <f t="shared" ref="B33" si="50">+IFERROR(B32/A32-1,"nm")</f>
        <v>nm</v>
      </c>
      <c r="C33" s="47">
        <f t="shared" ref="C33" si="51">+IFERROR(C32/B32-1,"nm")</f>
        <v>3.4519383961763239E-2</v>
      </c>
      <c r="D33" s="47">
        <f t="shared" ref="D33" si="52">+IFERROR(D32/C32-1,"nm")</f>
        <v>3.0544147843942548E-2</v>
      </c>
      <c r="E33" s="47">
        <f t="shared" ref="E33" si="53">+IFERROR(E32/D32-1,"nm")</f>
        <v>-6.3511830635118338E-2</v>
      </c>
      <c r="F33" s="47">
        <f t="shared" ref="F33" si="54">+IFERROR(F32/E32-1,"nm")</f>
        <v>8.3510638297872308E-2</v>
      </c>
      <c r="G33" s="47">
        <f t="shared" ref="G33" si="55">+IFERROR(G32/F32-1,"nm")</f>
        <v>-0.28841433480608736</v>
      </c>
      <c r="H33" s="47">
        <f t="shared" ref="H33" si="56">+IFERROR(H32/G32-1,"nm")</f>
        <v>0.80027595722662981</v>
      </c>
      <c r="I33" s="47">
        <f>+IFERROR(I32/H32-1,"nm")</f>
        <v>3.6405441655489312E-3</v>
      </c>
    </row>
    <row r="34" spans="1:14" x14ac:dyDescent="0.3">
      <c r="A34" s="46" t="s">
        <v>132</v>
      </c>
      <c r="B34" s="47">
        <f t="shared" ref="B34:H34" si="57">+IFERROR(B32/B$18,"nm")</f>
        <v>0.27409024745269289</v>
      </c>
      <c r="C34" s="47">
        <f t="shared" si="57"/>
        <v>0.26388512598211866</v>
      </c>
      <c r="D34" s="47">
        <f t="shared" si="57"/>
        <v>0.26386698212407994</v>
      </c>
      <c r="E34" s="47">
        <f t="shared" si="57"/>
        <v>0.25311342982160889</v>
      </c>
      <c r="F34" s="47">
        <f t="shared" si="57"/>
        <v>0.25619418941013711</v>
      </c>
      <c r="G34" s="47">
        <f t="shared" si="57"/>
        <v>0.20015189174261253</v>
      </c>
      <c r="H34" s="47">
        <f t="shared" si="57"/>
        <v>0.30380115256999823</v>
      </c>
      <c r="I34" s="47">
        <f>+IFERROR(I32/I$18,"nm")</f>
        <v>0.28540293140086087</v>
      </c>
    </row>
    <row r="35" spans="1:14" x14ac:dyDescent="0.3">
      <c r="A35" s="9" t="s">
        <v>133</v>
      </c>
      <c r="B35" s="9">
        <f>+Historicals!B172</f>
        <v>121</v>
      </c>
      <c r="C35" s="9">
        <f>+Historicals!C172</f>
        <v>133</v>
      </c>
      <c r="D35" s="9">
        <f>+Historicals!D172</f>
        <v>140</v>
      </c>
      <c r="E35" s="9">
        <f>+Historicals!E172</f>
        <v>160</v>
      </c>
      <c r="F35" s="9">
        <f>+Historicals!F172</f>
        <v>149</v>
      </c>
      <c r="G35" s="9">
        <f>+Historicals!G172</f>
        <v>148</v>
      </c>
      <c r="H35" s="9">
        <f>+Historicals!H172</f>
        <v>130</v>
      </c>
      <c r="I35" s="9">
        <f>+Historicals!I172</f>
        <v>124</v>
      </c>
    </row>
    <row r="36" spans="1:14" x14ac:dyDescent="0.3">
      <c r="A36" s="46" t="s">
        <v>130</v>
      </c>
      <c r="B36" s="47" t="str">
        <f t="shared" ref="B36" si="58">+IFERROR(B35/A35-1,"nm")</f>
        <v>nm</v>
      </c>
      <c r="C36" s="47">
        <f t="shared" ref="C36" si="59">+IFERROR(C35/B35-1,"nm")</f>
        <v>9.9173553719008156E-2</v>
      </c>
      <c r="D36" s="47">
        <f t="shared" ref="D36" si="60">+IFERROR(D35/C35-1,"nm")</f>
        <v>5.2631578947368363E-2</v>
      </c>
      <c r="E36" s="47">
        <f t="shared" ref="E36" si="61">+IFERROR(E35/D35-1,"nm")</f>
        <v>0.14285714285714279</v>
      </c>
      <c r="F36" s="47">
        <f t="shared" ref="F36" si="62">+IFERROR(F35/E35-1,"nm")</f>
        <v>-6.8749999999999978E-2</v>
      </c>
      <c r="G36" s="47">
        <f t="shared" ref="G36" si="63">+IFERROR(G35/F35-1,"nm")</f>
        <v>-6.7114093959731447E-3</v>
      </c>
      <c r="H36" s="47">
        <f t="shared" ref="H36" si="64">+IFERROR(H35/G35-1,"nm")</f>
        <v>-0.1216216216216216</v>
      </c>
      <c r="I36" s="47">
        <f>+IFERROR(I35/H35-1,"nm")</f>
        <v>-4.6153846153846101E-2</v>
      </c>
    </row>
    <row r="37" spans="1:14" x14ac:dyDescent="0.3">
      <c r="A37" s="46" t="s">
        <v>134</v>
      </c>
      <c r="B37" s="47">
        <f t="shared" ref="B37:H37" si="65">+IFERROR(B35/B$18,"nm")</f>
        <v>8.8064046579330417E-3</v>
      </c>
      <c r="C37" s="47">
        <f t="shared" si="65"/>
        <v>9.0083988079111346E-3</v>
      </c>
      <c r="D37" s="47">
        <f t="shared" si="65"/>
        <v>9.2008412197686646E-3</v>
      </c>
      <c r="E37" s="47">
        <f t="shared" si="65"/>
        <v>1.0770784247728038E-2</v>
      </c>
      <c r="F37" s="47">
        <f t="shared" si="65"/>
        <v>9.3698905798012821E-3</v>
      </c>
      <c r="G37" s="47">
        <f t="shared" si="65"/>
        <v>1.0218171775752554E-2</v>
      </c>
      <c r="H37" s="47">
        <f t="shared" si="65"/>
        <v>7.5673787764130628E-3</v>
      </c>
      <c r="I37" s="47">
        <f>+IFERROR(I35/I$18,"nm")</f>
        <v>6.7563886013185855E-3</v>
      </c>
    </row>
    <row r="38" spans="1:14" x14ac:dyDescent="0.3">
      <c r="A38" s="9" t="s">
        <v>135</v>
      </c>
      <c r="B38" s="9">
        <f>+Historicals!B139</f>
        <v>3645</v>
      </c>
      <c r="C38" s="9">
        <f>+Historicals!C139</f>
        <v>3763</v>
      </c>
      <c r="D38" s="9">
        <f>+Historicals!D139</f>
        <v>3875</v>
      </c>
      <c r="E38" s="9">
        <f>+Historicals!E139</f>
        <v>3600</v>
      </c>
      <c r="F38" s="9">
        <f>+Historicals!F139</f>
        <v>3925</v>
      </c>
      <c r="G38" s="9">
        <f>+Historicals!G139</f>
        <v>2899</v>
      </c>
      <c r="H38" s="9">
        <f>+Historicals!H139</f>
        <v>5089</v>
      </c>
      <c r="I38" s="9">
        <f>+Historicals!I139</f>
        <v>5114</v>
      </c>
    </row>
    <row r="39" spans="1:14" x14ac:dyDescent="0.3">
      <c r="A39" s="46" t="s">
        <v>130</v>
      </c>
      <c r="B39" s="47" t="str">
        <f t="shared" ref="B39" si="66">+IFERROR(B38/A38-1,"nm")</f>
        <v>nm</v>
      </c>
      <c r="C39" s="47">
        <f t="shared" ref="C39" si="67">+IFERROR(C38/B38-1,"nm")</f>
        <v>3.2373113854595292E-2</v>
      </c>
      <c r="D39" s="47">
        <f t="shared" ref="D39" si="68">+IFERROR(D38/C38-1,"nm")</f>
        <v>2.9763486579856391E-2</v>
      </c>
      <c r="E39" s="47">
        <f t="shared" ref="E39" si="69">+IFERROR(E38/D38-1,"nm")</f>
        <v>-7.096774193548383E-2</v>
      </c>
      <c r="F39" s="47">
        <f t="shared" ref="F39" si="70">+IFERROR(F38/E38-1,"nm")</f>
        <v>9.0277777777777679E-2</v>
      </c>
      <c r="G39" s="47">
        <f t="shared" ref="G39" si="71">+IFERROR(G38/F38-1,"nm")</f>
        <v>-0.26140127388535028</v>
      </c>
      <c r="H39" s="47">
        <f t="shared" ref="H39" si="72">+IFERROR(H38/G38-1,"nm")</f>
        <v>0.75543290789927564</v>
      </c>
      <c r="I39" s="47">
        <f>+IFERROR(I38/H38-1,"nm")</f>
        <v>4.9125564943997002E-3</v>
      </c>
    </row>
    <row r="40" spans="1:14" x14ac:dyDescent="0.3">
      <c r="A40" s="46" t="s">
        <v>132</v>
      </c>
      <c r="B40" s="47">
        <f t="shared" ref="B40:H40" si="73">+IFERROR(B38/B$18,"nm")</f>
        <v>0.26528384279475981</v>
      </c>
      <c r="C40" s="47">
        <f t="shared" si="73"/>
        <v>0.25487672717420751</v>
      </c>
      <c r="D40" s="47">
        <f t="shared" si="73"/>
        <v>0.25466614090431128</v>
      </c>
      <c r="E40" s="47">
        <f t="shared" si="73"/>
        <v>0.24234264557388085</v>
      </c>
      <c r="F40" s="47">
        <f t="shared" si="73"/>
        <v>0.2468242988303358</v>
      </c>
      <c r="G40" s="47">
        <f t="shared" si="73"/>
        <v>0.20015189174261253</v>
      </c>
      <c r="H40" s="47">
        <f t="shared" si="73"/>
        <v>0.29623377379358518</v>
      </c>
      <c r="I40" s="47">
        <f>+IFERROR(I38/I$18,"nm")</f>
        <v>0.27864654279954232</v>
      </c>
    </row>
    <row r="41" spans="1:14" x14ac:dyDescent="0.3">
      <c r="A41" s="9" t="s">
        <v>136</v>
      </c>
      <c r="B41" s="9">
        <f>+Historicals!B161</f>
        <v>208</v>
      </c>
      <c r="C41" s="9">
        <f>+Historicals!C161</f>
        <v>242</v>
      </c>
      <c r="D41" s="9">
        <f>+Historicals!D161</f>
        <v>223</v>
      </c>
      <c r="E41" s="9">
        <f>+Historicals!E161</f>
        <v>196</v>
      </c>
      <c r="F41" s="9">
        <f>+Historicals!F161</f>
        <v>117</v>
      </c>
      <c r="G41" s="9">
        <f>+Historicals!G161</f>
        <v>110</v>
      </c>
      <c r="H41" s="9">
        <f>+Historicals!H161</f>
        <v>98</v>
      </c>
      <c r="I41" s="9">
        <f>+Historicals!I161</f>
        <v>146</v>
      </c>
    </row>
    <row r="42" spans="1:14" x14ac:dyDescent="0.3">
      <c r="A42" s="46" t="s">
        <v>130</v>
      </c>
      <c r="B42" s="47" t="str">
        <f t="shared" ref="B42" si="74">+IFERROR(B41/A41-1,"nm")</f>
        <v>nm</v>
      </c>
      <c r="C42" s="47">
        <f t="shared" ref="C42" si="75">+IFERROR(C41/B41-1,"nm")</f>
        <v>0.16346153846153855</v>
      </c>
      <c r="D42" s="47">
        <f t="shared" ref="D42" si="76">+IFERROR(D41/C41-1,"nm")</f>
        <v>-7.8512396694214837E-2</v>
      </c>
      <c r="E42" s="47">
        <f t="shared" ref="E42" si="77">+IFERROR(E41/D41-1,"nm")</f>
        <v>-0.12107623318385652</v>
      </c>
      <c r="F42" s="47">
        <f t="shared" ref="F42" si="78">+IFERROR(F41/E41-1,"nm")</f>
        <v>-0.40306122448979587</v>
      </c>
      <c r="G42" s="47">
        <f t="shared" ref="G42" si="79">+IFERROR(G41/F41-1,"nm")</f>
        <v>-5.9829059829059839E-2</v>
      </c>
      <c r="H42" s="47">
        <f t="shared" ref="H42" si="80">+IFERROR(H41/G41-1,"nm")</f>
        <v>-0.10909090909090913</v>
      </c>
      <c r="I42" s="47">
        <f>+IFERROR(I41/H41-1,"nm")</f>
        <v>0.48979591836734704</v>
      </c>
    </row>
    <row r="43" spans="1:14" x14ac:dyDescent="0.3">
      <c r="A43" s="46" t="s">
        <v>134</v>
      </c>
      <c r="B43" s="47">
        <f t="shared" ref="B43:H43" si="81">+IFERROR(B41/B$18,"nm")</f>
        <v>1.5138282387190683E-2</v>
      </c>
      <c r="C43" s="47">
        <f t="shared" si="81"/>
        <v>1.6391221891086428E-2</v>
      </c>
      <c r="D43" s="47">
        <f t="shared" si="81"/>
        <v>1.4655625657202945E-2</v>
      </c>
      <c r="E43" s="47">
        <f t="shared" si="81"/>
        <v>1.3194210703466847E-2</v>
      </c>
      <c r="F43" s="47">
        <f t="shared" si="81"/>
        <v>7.3575650861526856E-3</v>
      </c>
      <c r="G43" s="47">
        <f t="shared" si="81"/>
        <v>7.5945871306268989E-3</v>
      </c>
      <c r="H43" s="47">
        <f t="shared" si="81"/>
        <v>5.7046393852960009E-3</v>
      </c>
      <c r="I43" s="47">
        <f>+IFERROR(I41/I$18,"nm")</f>
        <v>7.9551027080041418E-3</v>
      </c>
    </row>
    <row r="44" spans="1:14" ht="19.05" customHeight="1" x14ac:dyDescent="0.3">
      <c r="A44" s="43" t="str">
        <f>+Historicals!A116</f>
        <v>Europe, Middle East &amp; Africa</v>
      </c>
      <c r="B44" s="43"/>
      <c r="C44" s="43"/>
      <c r="D44" s="43"/>
      <c r="E44" s="43"/>
      <c r="F44" s="43"/>
      <c r="G44" s="43"/>
      <c r="H44" s="43"/>
      <c r="I44" s="43"/>
      <c r="J44" s="39"/>
      <c r="K44" s="39"/>
      <c r="L44" s="39"/>
      <c r="M44" s="39"/>
      <c r="N44" s="39"/>
    </row>
    <row r="45" spans="1:14" x14ac:dyDescent="0.3">
      <c r="A45" s="9" t="s">
        <v>137</v>
      </c>
      <c r="B45" s="9">
        <f>Historicals!B116</f>
        <v>7126</v>
      </c>
      <c r="C45" s="9">
        <f>Historicals!C116</f>
        <v>7568</v>
      </c>
      <c r="D45" s="9">
        <f>Historicals!D116</f>
        <v>7970</v>
      </c>
      <c r="E45" s="9">
        <f>Historicals!E116</f>
        <v>9242</v>
      </c>
      <c r="F45" s="9">
        <f>Historicals!F116</f>
        <v>9812</v>
      </c>
      <c r="G45" s="9">
        <f>Historicals!G116</f>
        <v>9347</v>
      </c>
      <c r="H45" s="9">
        <f>Historicals!H116</f>
        <v>11456</v>
      </c>
      <c r="I45" s="9">
        <f>Historicals!I116</f>
        <v>12479</v>
      </c>
    </row>
    <row r="46" spans="1:14" x14ac:dyDescent="0.3">
      <c r="A46" s="44" t="s">
        <v>130</v>
      </c>
      <c r="B46" s="47" t="s">
        <v>150</v>
      </c>
      <c r="C46" s="47">
        <f>+IFERROR(C45/B45-1, "nm")</f>
        <v>6.2026382262138746E-2</v>
      </c>
      <c r="D46" s="47">
        <f>+IFERROR(D45/C45-1, "nm")</f>
        <v>5.3118393234672379E-2</v>
      </c>
      <c r="E46" s="47">
        <f>+IFERROR(E45/D45-1, "nm")</f>
        <v>0.15959849435382689</v>
      </c>
      <c r="F46" s="47">
        <f>+IFERROR(F45/E45-1, "nm")</f>
        <v>6.1674962129409261E-2</v>
      </c>
      <c r="G46" s="47">
        <f>+IFERROR(G45/F45-1, "nm")</f>
        <v>-4.7390949857317621E-2</v>
      </c>
      <c r="H46" s="47">
        <f>+IFERROR(H45/G45-1,"nm")</f>
        <v>0.22563389322777372</v>
      </c>
      <c r="I46" s="47">
        <f>+IFERROR(I45/H45-1,"nm")</f>
        <v>8.9298184357541999E-2</v>
      </c>
    </row>
    <row r="47" spans="1:14" x14ac:dyDescent="0.3">
      <c r="A47" s="45" t="s">
        <v>114</v>
      </c>
      <c r="B47" s="3">
        <f>+Historicals!B117</f>
        <v>4703</v>
      </c>
      <c r="C47" s="3">
        <f>+Historicals!C117</f>
        <v>5043</v>
      </c>
      <c r="D47" s="3">
        <f>+Historicals!D117</f>
        <v>4995</v>
      </c>
      <c r="E47" s="3">
        <f>+Historicals!E117</f>
        <v>5875</v>
      </c>
      <c r="F47" s="3">
        <f>+Historicals!F117</f>
        <v>6293</v>
      </c>
      <c r="G47" s="3">
        <f>+Historicals!G117</f>
        <v>5892</v>
      </c>
      <c r="H47" s="3">
        <f>+Historicals!H117</f>
        <v>6970</v>
      </c>
      <c r="I47" s="3">
        <f>+Historicals!I117</f>
        <v>7388</v>
      </c>
    </row>
    <row r="48" spans="1:14" x14ac:dyDescent="0.3">
      <c r="A48" s="44" t="s">
        <v>130</v>
      </c>
      <c r="B48" s="47" t="s">
        <v>150</v>
      </c>
      <c r="C48" s="47">
        <f>+IFERROR(C47/B47-1, "nm")</f>
        <v>7.2294280246651077E-2</v>
      </c>
      <c r="D48" s="47">
        <f t="shared" ref="D48:I48" si="82">+IFERROR(D47/C47-1, "nm")</f>
        <v>-9.5181439619274055E-3</v>
      </c>
      <c r="E48" s="47">
        <f t="shared" si="82"/>
        <v>0.1761761761761762</v>
      </c>
      <c r="F48" s="47">
        <f t="shared" si="82"/>
        <v>7.1148936170212673E-2</v>
      </c>
      <c r="G48" s="47">
        <f t="shared" si="82"/>
        <v>-6.3721595423486432E-2</v>
      </c>
      <c r="H48" s="47">
        <f t="shared" si="82"/>
        <v>0.18295994568907004</v>
      </c>
      <c r="I48" s="47">
        <f t="shared" si="82"/>
        <v>5.9971305595408975E-2</v>
      </c>
    </row>
    <row r="49" spans="1:9" x14ac:dyDescent="0.3">
      <c r="A49" s="44" t="s">
        <v>138</v>
      </c>
      <c r="B49" s="47">
        <f>Historicals!B188</f>
        <v>0.12</v>
      </c>
      <c r="C49" s="47">
        <f>Historicals!C188</f>
        <v>2.5999999999999999E-2</v>
      </c>
      <c r="D49" s="47">
        <f>Historicals!D188</f>
        <v>0.05</v>
      </c>
      <c r="E49" s="47">
        <f>Historicals!E188</f>
        <v>0.09</v>
      </c>
      <c r="F49" s="47">
        <f>Historicals!F188</f>
        <v>0.11</v>
      </c>
      <c r="G49" s="47">
        <f>Historicals!G188</f>
        <v>-0.01</v>
      </c>
      <c r="H49" s="47">
        <f>Historicals!H188</f>
        <v>0.17</v>
      </c>
      <c r="I49" s="47">
        <f>Historicals!I188</f>
        <v>0.12</v>
      </c>
    </row>
    <row r="50" spans="1:9" x14ac:dyDescent="0.3">
      <c r="A50" s="44" t="s">
        <v>139</v>
      </c>
      <c r="B50" s="47" t="s">
        <v>150</v>
      </c>
      <c r="C50" s="47">
        <f>+IFERROR(C48-C49, "nm")</f>
        <v>4.6294280246651082E-2</v>
      </c>
      <c r="D50" s="47">
        <f t="shared" ref="D50:I50" si="83">+IFERROR(D48-D49, "nm")</f>
        <v>-5.9518143961927408E-2</v>
      </c>
      <c r="E50" s="47">
        <f t="shared" si="83"/>
        <v>8.6176176176176206E-2</v>
      </c>
      <c r="F50" s="47">
        <f t="shared" si="83"/>
        <v>-3.8851063829787327E-2</v>
      </c>
      <c r="G50" s="47">
        <f t="shared" si="83"/>
        <v>-5.372159542348643E-2</v>
      </c>
      <c r="H50" s="47">
        <f t="shared" si="83"/>
        <v>1.2959945689070024E-2</v>
      </c>
      <c r="I50" s="47">
        <f t="shared" si="83"/>
        <v>-6.0028694404591021E-2</v>
      </c>
    </row>
    <row r="51" spans="1:9" x14ac:dyDescent="0.3">
      <c r="A51" s="45" t="s">
        <v>115</v>
      </c>
      <c r="B51" s="3">
        <f>Historicals!B118</f>
        <v>2051</v>
      </c>
      <c r="C51" s="3">
        <f>Historicals!C118</f>
        <v>2149</v>
      </c>
      <c r="D51" s="3">
        <f>Historicals!D118</f>
        <v>2395</v>
      </c>
      <c r="E51" s="3">
        <f>Historicals!E118</f>
        <v>2940</v>
      </c>
      <c r="F51" s="3">
        <f>Historicals!F118</f>
        <v>3087</v>
      </c>
      <c r="G51" s="3">
        <f>Historicals!G118</f>
        <v>3053</v>
      </c>
      <c r="H51" s="3">
        <f>Historicals!H118</f>
        <v>3996</v>
      </c>
      <c r="I51" s="3">
        <f>Historicals!I118</f>
        <v>4527</v>
      </c>
    </row>
    <row r="52" spans="1:9" x14ac:dyDescent="0.3">
      <c r="A52" s="44" t="s">
        <v>130</v>
      </c>
      <c r="B52" s="47" t="s">
        <v>150</v>
      </c>
      <c r="C52" s="47">
        <f>+IFERROR(C51/B51-1, "nm")</f>
        <v>4.7781569965870352E-2</v>
      </c>
      <c r="D52" s="47">
        <f t="shared" ref="D52:I52" si="84">+IFERROR(D51/C51-1, "nm")</f>
        <v>0.11447184737087013</v>
      </c>
      <c r="E52" s="47">
        <f t="shared" si="84"/>
        <v>0.22755741127348639</v>
      </c>
      <c r="F52" s="47">
        <f t="shared" si="84"/>
        <v>5.0000000000000044E-2</v>
      </c>
      <c r="G52" s="47">
        <f t="shared" si="84"/>
        <v>-1.1013929381276322E-2</v>
      </c>
      <c r="H52" s="47">
        <f t="shared" si="84"/>
        <v>0.30887651490337364</v>
      </c>
      <c r="I52" s="47">
        <f t="shared" si="84"/>
        <v>0.13288288288288297</v>
      </c>
    </row>
    <row r="53" spans="1:9" x14ac:dyDescent="0.3">
      <c r="A53" s="44" t="s">
        <v>138</v>
      </c>
      <c r="B53" s="47">
        <f>Historicals!B190</f>
        <v>4.5999999999999999E-2</v>
      </c>
      <c r="C53" s="47">
        <f>Historicals!C190</f>
        <v>0.02</v>
      </c>
      <c r="D53" s="47">
        <f>Historicals!D190</f>
        <v>0.12</v>
      </c>
      <c r="E53" s="47">
        <f>Historicals!E190</f>
        <v>0.16</v>
      </c>
      <c r="F53" s="47">
        <f>Historicals!F190</f>
        <v>0.09</v>
      </c>
      <c r="G53" s="47">
        <f>Historicals!G190</f>
        <v>0.02</v>
      </c>
      <c r="H53" s="47">
        <f>Historicals!H190</f>
        <v>0.25</v>
      </c>
      <c r="I53" s="47">
        <f>Historicals!I190</f>
        <v>0.16</v>
      </c>
    </row>
    <row r="54" spans="1:9" x14ac:dyDescent="0.3">
      <c r="A54" s="44" t="s">
        <v>139</v>
      </c>
      <c r="B54" s="47" t="s">
        <v>150</v>
      </c>
      <c r="C54" s="47">
        <f>+IFERROR(C52-C53, "nm")</f>
        <v>2.7781569965870351E-2</v>
      </c>
      <c r="D54" s="47">
        <f t="shared" ref="D54:I54" si="85">+IFERROR(D52-D53, "nm")</f>
        <v>-5.5281526291298677E-3</v>
      </c>
      <c r="E54" s="47">
        <f t="shared" si="85"/>
        <v>6.7557411273486384E-2</v>
      </c>
      <c r="F54" s="47">
        <f t="shared" si="85"/>
        <v>-3.9999999999999952E-2</v>
      </c>
      <c r="G54" s="47">
        <f t="shared" si="85"/>
        <v>-3.1013929381276322E-2</v>
      </c>
      <c r="H54" s="47">
        <f t="shared" si="85"/>
        <v>5.8876514903373645E-2</v>
      </c>
      <c r="I54" s="47">
        <f t="shared" si="85"/>
        <v>-2.7117117117117034E-2</v>
      </c>
    </row>
    <row r="55" spans="1:9" x14ac:dyDescent="0.3">
      <c r="A55" s="45" t="s">
        <v>116</v>
      </c>
      <c r="B55" s="3">
        <f>Historicals!B119</f>
        <v>372</v>
      </c>
      <c r="C55" s="3">
        <f>Historicals!C119</f>
        <v>376</v>
      </c>
      <c r="D55" s="3">
        <f>Historicals!D119</f>
        <v>383</v>
      </c>
      <c r="E55" s="3">
        <f>Historicals!E119</f>
        <v>427</v>
      </c>
      <c r="F55" s="3">
        <f>Historicals!F119</f>
        <v>432</v>
      </c>
      <c r="G55" s="3">
        <f>Historicals!G119</f>
        <v>402</v>
      </c>
      <c r="H55" s="3">
        <f>Historicals!H119</f>
        <v>490</v>
      </c>
      <c r="I55" s="3">
        <f>Historicals!I119</f>
        <v>564</v>
      </c>
    </row>
    <row r="56" spans="1:9" x14ac:dyDescent="0.3">
      <c r="A56" s="44" t="s">
        <v>130</v>
      </c>
      <c r="B56" s="47" t="s">
        <v>150</v>
      </c>
      <c r="C56" s="47">
        <f>+IFERROR(C55/B55-1, "nm")</f>
        <v>1.0752688172043001E-2</v>
      </c>
      <c r="D56" s="47">
        <f t="shared" ref="D56:I56" si="86">+IFERROR(D55/C55-1, "nm")</f>
        <v>1.8617021276595702E-2</v>
      </c>
      <c r="E56" s="47">
        <f t="shared" si="86"/>
        <v>0.11488250652741505</v>
      </c>
      <c r="F56" s="47">
        <f t="shared" si="86"/>
        <v>1.1709601873536313E-2</v>
      </c>
      <c r="G56" s="47">
        <f t="shared" si="86"/>
        <v>-6.944444444444442E-2</v>
      </c>
      <c r="H56" s="47">
        <f t="shared" si="86"/>
        <v>0.21890547263681581</v>
      </c>
      <c r="I56" s="47">
        <f t="shared" si="86"/>
        <v>0.15102040816326534</v>
      </c>
    </row>
    <row r="57" spans="1:9" x14ac:dyDescent="0.3">
      <c r="A57" s="44" t="s">
        <v>138</v>
      </c>
      <c r="B57" s="47">
        <f>Historicals!B191</f>
        <v>0.08</v>
      </c>
      <c r="C57" s="47">
        <f>Historicals!C191</f>
        <v>-0.02</v>
      </c>
      <c r="D57" s="47">
        <f>Historicals!D191</f>
        <v>0.02</v>
      </c>
      <c r="E57" s="47">
        <f>Historicals!E191</f>
        <v>0.06</v>
      </c>
      <c r="F57" s="47">
        <f>Historicals!F191</f>
        <v>0.05</v>
      </c>
      <c r="G57" s="47">
        <f>Historicals!G191</f>
        <v>-0.03</v>
      </c>
      <c r="H57" s="47">
        <f>Historicals!H191</f>
        <v>0.19</v>
      </c>
      <c r="I57" s="47">
        <f>Historicals!I191</f>
        <v>0.17</v>
      </c>
    </row>
    <row r="58" spans="1:9" x14ac:dyDescent="0.3">
      <c r="A58" s="44" t="s">
        <v>139</v>
      </c>
      <c r="B58" s="47" t="s">
        <v>150</v>
      </c>
      <c r="C58" s="47">
        <f>+IFERROR(C56-C57, "nm")</f>
        <v>3.0752688172043002E-2</v>
      </c>
      <c r="D58" s="47">
        <f t="shared" ref="D58:I58" si="87">+IFERROR(D56-D57, "nm")</f>
        <v>-1.3829787234042983E-3</v>
      </c>
      <c r="E58" s="47">
        <f t="shared" si="87"/>
        <v>5.4882506527415054E-2</v>
      </c>
      <c r="F58" s="47">
        <f t="shared" si="87"/>
        <v>-3.829039812646369E-2</v>
      </c>
      <c r="G58" s="47">
        <f t="shared" si="87"/>
        <v>-3.9444444444444421E-2</v>
      </c>
      <c r="H58" s="47">
        <f t="shared" si="87"/>
        <v>2.890547263681581E-2</v>
      </c>
      <c r="I58" s="47">
        <f t="shared" si="87"/>
        <v>-1.8979591836734672E-2</v>
      </c>
    </row>
    <row r="59" spans="1:9" x14ac:dyDescent="0.3">
      <c r="A59" s="9" t="s">
        <v>131</v>
      </c>
      <c r="B59" s="48">
        <f>+B62+B65</f>
        <v>1611</v>
      </c>
      <c r="C59" s="48">
        <f t="shared" ref="C59:I59" si="88">+C62+C65</f>
        <v>1807</v>
      </c>
      <c r="D59" s="48">
        <f t="shared" si="88"/>
        <v>1613</v>
      </c>
      <c r="E59" s="48">
        <f t="shared" si="88"/>
        <v>1703</v>
      </c>
      <c r="F59" s="48">
        <f t="shared" si="88"/>
        <v>2106</v>
      </c>
      <c r="G59" s="48">
        <f t="shared" si="88"/>
        <v>1673</v>
      </c>
      <c r="H59" s="48">
        <f t="shared" si="88"/>
        <v>2571</v>
      </c>
      <c r="I59" s="48">
        <f t="shared" si="88"/>
        <v>3427</v>
      </c>
    </row>
    <row r="60" spans="1:9" x14ac:dyDescent="0.3">
      <c r="A60" s="46" t="s">
        <v>130</v>
      </c>
      <c r="B60" s="47" t="s">
        <v>150</v>
      </c>
      <c r="C60" s="47">
        <f>+IFERROR(C59/B59-1, "nm")</f>
        <v>0.12166356300434522</v>
      </c>
      <c r="D60" s="47">
        <f t="shared" ref="D60:I60" si="89">+IFERROR(D59/C59-1, "nm")</f>
        <v>-0.10736026563364698</v>
      </c>
      <c r="E60" s="47">
        <f t="shared" si="89"/>
        <v>5.5796652200867936E-2</v>
      </c>
      <c r="F60" s="47">
        <f t="shared" si="89"/>
        <v>0.23664122137404586</v>
      </c>
      <c r="G60" s="47">
        <f t="shared" si="89"/>
        <v>-0.20560303893637222</v>
      </c>
      <c r="H60" s="47">
        <f t="shared" si="89"/>
        <v>0.53676031081888831</v>
      </c>
      <c r="I60" s="47">
        <f t="shared" si="89"/>
        <v>0.33294437961882539</v>
      </c>
    </row>
    <row r="61" spans="1:9" x14ac:dyDescent="0.3">
      <c r="A61" s="46" t="s">
        <v>132</v>
      </c>
      <c r="B61" s="47">
        <f>+IFERROR(B59/B$45, "nm")</f>
        <v>0.22607353353915241</v>
      </c>
      <c r="C61" s="47">
        <f t="shared" ref="C61:I61" si="90">+IFERROR(C59/C$45, "nm")</f>
        <v>0.23876849894291755</v>
      </c>
      <c r="D61" s="47">
        <f t="shared" si="90"/>
        <v>0.20238393977415309</v>
      </c>
      <c r="E61" s="47">
        <f t="shared" si="90"/>
        <v>0.18426747457260334</v>
      </c>
      <c r="F61" s="47">
        <f t="shared" si="90"/>
        <v>0.21463514064410924</v>
      </c>
      <c r="G61" s="47">
        <f t="shared" si="90"/>
        <v>0.17898791055953783</v>
      </c>
      <c r="H61" s="47">
        <f>+IFERROR(H59/H$45, "nm")</f>
        <v>0.22442388268156424</v>
      </c>
      <c r="I61" s="47">
        <f t="shared" si="90"/>
        <v>0.27462136389133746</v>
      </c>
    </row>
    <row r="62" spans="1:9" x14ac:dyDescent="0.3">
      <c r="A62" s="9" t="s">
        <v>133</v>
      </c>
      <c r="B62" s="9">
        <f>Historicals!B173</f>
        <v>87</v>
      </c>
      <c r="C62" s="9">
        <f>Historicals!C173</f>
        <v>84</v>
      </c>
      <c r="D62" s="9">
        <f>Historicals!D173</f>
        <v>106</v>
      </c>
      <c r="E62" s="9">
        <f>Historicals!E173</f>
        <v>116</v>
      </c>
      <c r="F62" s="9">
        <f>Historicals!F173</f>
        <v>111</v>
      </c>
      <c r="G62" s="9">
        <f>Historicals!G173</f>
        <v>132</v>
      </c>
      <c r="H62" s="9">
        <f>Historicals!H173</f>
        <v>136</v>
      </c>
      <c r="I62" s="9">
        <f>Historicals!I173</f>
        <v>134</v>
      </c>
    </row>
    <row r="63" spans="1:9" x14ac:dyDescent="0.3">
      <c r="A63" s="46" t="s">
        <v>130</v>
      </c>
      <c r="B63" s="47" t="s">
        <v>150</v>
      </c>
      <c r="C63" s="47">
        <f>+IFERROR(C62/B62-1, "nm")</f>
        <v>-3.4482758620689613E-2</v>
      </c>
      <c r="D63" s="47">
        <f t="shared" ref="D63:I63" si="91">+IFERROR(D62/C62-1, "nm")</f>
        <v>0.26190476190476186</v>
      </c>
      <c r="E63" s="47">
        <f t="shared" si="91"/>
        <v>9.4339622641509413E-2</v>
      </c>
      <c r="F63" s="47">
        <f t="shared" si="91"/>
        <v>-4.31034482758621E-2</v>
      </c>
      <c r="G63" s="47">
        <f t="shared" si="91"/>
        <v>0.18918918918918926</v>
      </c>
      <c r="H63" s="47">
        <f t="shared" si="91"/>
        <v>3.0303030303030276E-2</v>
      </c>
      <c r="I63" s="47">
        <f t="shared" si="91"/>
        <v>-1.4705882352941124E-2</v>
      </c>
    </row>
    <row r="64" spans="1:9" x14ac:dyDescent="0.3">
      <c r="A64" s="46" t="s">
        <v>134</v>
      </c>
      <c r="B64" s="47">
        <f>+IFERROR(B62/B$45, "nm")</f>
        <v>1.2208812798203761E-2</v>
      </c>
      <c r="C64" s="47">
        <f t="shared" ref="C64:I64" si="92">+IFERROR(C62/C$45, "nm")</f>
        <v>1.1099365750528542E-2</v>
      </c>
      <c r="D64" s="47">
        <f t="shared" si="92"/>
        <v>1.3299874529485571E-2</v>
      </c>
      <c r="E64" s="47">
        <f t="shared" si="92"/>
        <v>1.2551395801774508E-2</v>
      </c>
      <c r="F64" s="47">
        <f t="shared" si="92"/>
        <v>1.1312678353037097E-2</v>
      </c>
      <c r="G64" s="47">
        <f t="shared" si="92"/>
        <v>1.4122178239007167E-2</v>
      </c>
      <c r="H64" s="47">
        <f t="shared" si="92"/>
        <v>1.1871508379888268E-2</v>
      </c>
      <c r="I64" s="47">
        <f t="shared" si="92"/>
        <v>1.0738039907043834E-2</v>
      </c>
    </row>
    <row r="65" spans="1:12" x14ac:dyDescent="0.3">
      <c r="A65" s="9" t="s">
        <v>135</v>
      </c>
      <c r="B65" s="9">
        <f>Historicals!B140</f>
        <v>1524</v>
      </c>
      <c r="C65" s="9">
        <f>Historicals!C140</f>
        <v>1723</v>
      </c>
      <c r="D65" s="9">
        <f>Historicals!D140</f>
        <v>1507</v>
      </c>
      <c r="E65" s="9">
        <f>Historicals!E140</f>
        <v>1587</v>
      </c>
      <c r="F65" s="9">
        <f>Historicals!F140</f>
        <v>1995</v>
      </c>
      <c r="G65" s="9">
        <f>Historicals!G140</f>
        <v>1541</v>
      </c>
      <c r="H65" s="9">
        <f>Historicals!H140</f>
        <v>2435</v>
      </c>
      <c r="I65" s="9">
        <f>Historicals!I140</f>
        <v>3293</v>
      </c>
    </row>
    <row r="66" spans="1:12" x14ac:dyDescent="0.3">
      <c r="A66" s="46" t="s">
        <v>130</v>
      </c>
      <c r="B66" s="47" t="s">
        <v>150</v>
      </c>
      <c r="C66" s="47">
        <f>+IFERROR(C65/B65-1, "nm")</f>
        <v>0.13057742782152237</v>
      </c>
      <c r="D66" s="47">
        <f t="shared" ref="D66:I66" si="93">+IFERROR(D65/C65-1, "nm")</f>
        <v>-0.12536273940800924</v>
      </c>
      <c r="E66" s="47">
        <f t="shared" si="93"/>
        <v>5.3085600530855981E-2</v>
      </c>
      <c r="F66" s="47">
        <f t="shared" si="93"/>
        <v>0.25708884688090738</v>
      </c>
      <c r="G66" s="47">
        <f t="shared" si="93"/>
        <v>-0.22756892230576442</v>
      </c>
      <c r="H66" s="47">
        <f t="shared" si="93"/>
        <v>0.58014276443867629</v>
      </c>
      <c r="I66" s="47">
        <f t="shared" si="93"/>
        <v>0.3523613963039014</v>
      </c>
    </row>
    <row r="67" spans="1:12" x14ac:dyDescent="0.3">
      <c r="A67" s="46" t="s">
        <v>132</v>
      </c>
      <c r="B67" s="47">
        <f>+IFERROR(B65/B$45, "nm")</f>
        <v>0.21386472074094864</v>
      </c>
      <c r="C67" s="47">
        <f t="shared" ref="C67:I67" si="94">+IFERROR(C65/C$45, "nm")</f>
        <v>0.22766913319238902</v>
      </c>
      <c r="D67" s="47">
        <f t="shared" si="94"/>
        <v>0.1890840652446675</v>
      </c>
      <c r="E67" s="47">
        <f t="shared" si="94"/>
        <v>0.17171607877082881</v>
      </c>
      <c r="F67" s="47">
        <f t="shared" si="94"/>
        <v>0.20332246229107215</v>
      </c>
      <c r="G67" s="47">
        <f t="shared" si="94"/>
        <v>0.16486573232053064</v>
      </c>
      <c r="H67" s="47">
        <f t="shared" si="94"/>
        <v>0.21255237430167598</v>
      </c>
      <c r="I67" s="47">
        <f t="shared" si="94"/>
        <v>0.26388332398429359</v>
      </c>
    </row>
    <row r="68" spans="1:12" x14ac:dyDescent="0.3">
      <c r="A68" s="9" t="s">
        <v>136</v>
      </c>
      <c r="B68" s="9">
        <f>Historicals!B162</f>
        <v>236</v>
      </c>
      <c r="C68" s="9">
        <f>Historicals!C162</f>
        <v>232</v>
      </c>
      <c r="D68" s="9">
        <f>Historicals!D162</f>
        <v>173</v>
      </c>
      <c r="E68" s="9">
        <f>Historicals!E162</f>
        <v>240</v>
      </c>
      <c r="F68" s="9">
        <f>Historicals!F162</f>
        <v>233</v>
      </c>
      <c r="G68" s="9">
        <f>Historicals!G162</f>
        <v>139</v>
      </c>
      <c r="H68" s="9">
        <f>Historicals!H162</f>
        <v>153</v>
      </c>
      <c r="I68" s="9">
        <f>Historicals!I162</f>
        <v>197</v>
      </c>
    </row>
    <row r="69" spans="1:12" x14ac:dyDescent="0.3">
      <c r="A69" s="46" t="s">
        <v>130</v>
      </c>
      <c r="B69" s="47" t="s">
        <v>150</v>
      </c>
      <c r="C69" s="47">
        <f>+IFERROR(C68/B68-1, "nm")</f>
        <v>-1.6949152542372836E-2</v>
      </c>
      <c r="D69" s="47">
        <f t="shared" ref="D69:I69" si="95">+IFERROR(D68/C68-1, "nm")</f>
        <v>-0.25431034482758619</v>
      </c>
      <c r="E69" s="47">
        <f t="shared" si="95"/>
        <v>0.38728323699421963</v>
      </c>
      <c r="F69" s="47">
        <f t="shared" si="95"/>
        <v>-2.9166666666666674E-2</v>
      </c>
      <c r="G69" s="47">
        <f t="shared" si="95"/>
        <v>-0.40343347639484983</v>
      </c>
      <c r="H69" s="47">
        <f t="shared" si="95"/>
        <v>0.10071942446043169</v>
      </c>
      <c r="I69" s="47">
        <f t="shared" si="95"/>
        <v>0.28758169934640532</v>
      </c>
    </row>
    <row r="70" spans="1:12" x14ac:dyDescent="0.3">
      <c r="A70" s="46" t="s">
        <v>134</v>
      </c>
      <c r="B70" s="47">
        <f>+IFERROR(B68/B$45, "nm")</f>
        <v>3.3118158854897557E-2</v>
      </c>
      <c r="C70" s="47">
        <f t="shared" ref="C70:I70" si="96">+IFERROR(C68/C$45, "nm")</f>
        <v>3.06553911205074E-2</v>
      </c>
      <c r="D70" s="47">
        <f t="shared" si="96"/>
        <v>2.1706398996235884E-2</v>
      </c>
      <c r="E70" s="47">
        <f t="shared" si="96"/>
        <v>2.5968405107119671E-2</v>
      </c>
      <c r="F70" s="47">
        <f t="shared" si="96"/>
        <v>2.3746432939258051E-2</v>
      </c>
      <c r="G70" s="47">
        <f t="shared" si="96"/>
        <v>1.4871081630469669E-2</v>
      </c>
      <c r="H70" s="47">
        <f t="shared" si="96"/>
        <v>1.3355446927374302E-2</v>
      </c>
      <c r="I70" s="47">
        <f t="shared" si="96"/>
        <v>1.5786521355877874E-2</v>
      </c>
    </row>
    <row r="71" spans="1:12" x14ac:dyDescent="0.3">
      <c r="A71" s="43" t="s">
        <v>149</v>
      </c>
      <c r="B71" s="43"/>
      <c r="C71" s="43"/>
      <c r="D71" s="43"/>
      <c r="E71" s="43"/>
      <c r="F71" s="43"/>
      <c r="G71" s="43"/>
      <c r="H71" s="43"/>
      <c r="I71" s="43"/>
      <c r="J71" s="39"/>
      <c r="K71" s="39"/>
      <c r="L71" s="39"/>
    </row>
    <row r="72" spans="1:12" x14ac:dyDescent="0.3">
      <c r="A72" s="9" t="s">
        <v>137</v>
      </c>
      <c r="B72">
        <f>Historicals!B120</f>
        <v>3067</v>
      </c>
      <c r="C72">
        <f>Historicals!C120</f>
        <v>3785</v>
      </c>
      <c r="D72">
        <f>Historicals!D120</f>
        <v>4237</v>
      </c>
      <c r="E72">
        <f>Historicals!E120</f>
        <v>5134</v>
      </c>
      <c r="F72">
        <f>Historicals!F120</f>
        <v>6208</v>
      </c>
      <c r="G72">
        <f>Historicals!G120</f>
        <v>6679</v>
      </c>
      <c r="H72">
        <f>Historicals!H120</f>
        <v>8290</v>
      </c>
      <c r="I72">
        <f>Historicals!I120</f>
        <v>7547</v>
      </c>
    </row>
    <row r="73" spans="1:12" x14ac:dyDescent="0.3">
      <c r="A73" s="44" t="s">
        <v>130</v>
      </c>
      <c r="B73" t="s">
        <v>150</v>
      </c>
      <c r="C73" s="51">
        <f>+IFERROR(C72/B72-1, "nm")</f>
        <v>0.23410498858819695</v>
      </c>
      <c r="D73" s="51">
        <f t="shared" ref="D73:I73" si="97">+IFERROR(D72/C72-1, "nm")</f>
        <v>0.11941875825627468</v>
      </c>
      <c r="E73" s="51">
        <f t="shared" si="97"/>
        <v>0.21170639603493036</v>
      </c>
      <c r="F73" s="51">
        <f t="shared" si="97"/>
        <v>0.20919361121932223</v>
      </c>
      <c r="G73" s="51">
        <f t="shared" si="97"/>
        <v>7.5869845360824639E-2</v>
      </c>
      <c r="H73" s="51">
        <f t="shared" si="97"/>
        <v>0.24120377301991325</v>
      </c>
      <c r="I73" s="51">
        <f t="shared" si="97"/>
        <v>-8.9626055488540413E-2</v>
      </c>
    </row>
    <row r="74" spans="1:12" x14ac:dyDescent="0.3">
      <c r="A74" s="45" t="s">
        <v>114</v>
      </c>
      <c r="B74">
        <f>Historicals!B121</f>
        <v>2016</v>
      </c>
      <c r="C74">
        <f>Historicals!C121</f>
        <v>2599</v>
      </c>
      <c r="D74">
        <f>Historicals!D121</f>
        <v>2920</v>
      </c>
      <c r="E74">
        <f>Historicals!E121</f>
        <v>3496</v>
      </c>
      <c r="F74">
        <f>Historicals!F121</f>
        <v>4262</v>
      </c>
      <c r="G74">
        <f>Historicals!G121</f>
        <v>4635</v>
      </c>
      <c r="H74">
        <f>Historicals!H121</f>
        <v>5748</v>
      </c>
      <c r="I74">
        <f>Historicals!I121</f>
        <v>5416</v>
      </c>
    </row>
    <row r="75" spans="1:12" x14ac:dyDescent="0.3">
      <c r="A75" s="44" t="s">
        <v>130</v>
      </c>
      <c r="B75" s="51" t="s">
        <v>150</v>
      </c>
      <c r="C75" s="51">
        <f>+IFERROR(C74/B74-1, "nm")</f>
        <v>0.28918650793650791</v>
      </c>
      <c r="D75" s="51">
        <f t="shared" ref="D75:I75" si="98">+IFERROR(D74/C74-1, "nm")</f>
        <v>0.12350904193920731</v>
      </c>
      <c r="E75" s="51">
        <f t="shared" si="98"/>
        <v>0.19726027397260282</v>
      </c>
      <c r="F75" s="51">
        <f t="shared" si="98"/>
        <v>0.21910755148741412</v>
      </c>
      <c r="G75" s="51">
        <f t="shared" si="98"/>
        <v>8.7517597372125833E-2</v>
      </c>
      <c r="H75" s="51">
        <f t="shared" si="98"/>
        <v>0.24012944983818763</v>
      </c>
      <c r="I75" s="51">
        <f t="shared" si="98"/>
        <v>-5.7759220598469052E-2</v>
      </c>
    </row>
    <row r="76" spans="1:12" x14ac:dyDescent="0.3">
      <c r="A76" s="44" t="s">
        <v>138</v>
      </c>
      <c r="B76" s="51">
        <f>Historicals!B193</f>
        <v>0.28000000000000003</v>
      </c>
      <c r="C76" s="51">
        <f>Historicals!C193</f>
        <v>0.33</v>
      </c>
      <c r="D76" s="51">
        <f>Historicals!D193</f>
        <v>0.18</v>
      </c>
      <c r="E76" s="51">
        <f>Historicals!E193</f>
        <v>0.16</v>
      </c>
      <c r="F76" s="51">
        <f>Historicals!F193</f>
        <v>0.25</v>
      </c>
      <c r="G76" s="51">
        <f>Historicals!G193</f>
        <v>0.12</v>
      </c>
      <c r="H76" s="51">
        <f>Historicals!H193</f>
        <v>0.19</v>
      </c>
      <c r="I76" s="51">
        <f>Historicals!I193</f>
        <v>-0.1</v>
      </c>
    </row>
    <row r="77" spans="1:12" x14ac:dyDescent="0.3">
      <c r="A77" s="44" t="s">
        <v>139</v>
      </c>
      <c r="B77" s="51" t="s">
        <v>150</v>
      </c>
      <c r="C77" s="51">
        <f>+IFERROR(C75-C76, "nm")</f>
        <v>-4.0813492063492107E-2</v>
      </c>
      <c r="D77" s="51">
        <f t="shared" ref="D77:I77" si="99">+IFERROR(D75-D76, "nm")</f>
        <v>-5.6490958060792684E-2</v>
      </c>
      <c r="E77" s="51">
        <f t="shared" si="99"/>
        <v>3.7260273972602814E-2</v>
      </c>
      <c r="F77" s="51">
        <f t="shared" si="99"/>
        <v>-3.0892448512585879E-2</v>
      </c>
      <c r="G77" s="51">
        <f t="shared" si="99"/>
        <v>-3.2482402627874163E-2</v>
      </c>
      <c r="H77" s="51">
        <f t="shared" si="99"/>
        <v>5.0129449838187623E-2</v>
      </c>
      <c r="I77" s="51">
        <f t="shared" si="99"/>
        <v>4.2240779401530953E-2</v>
      </c>
    </row>
    <row r="78" spans="1:12" x14ac:dyDescent="0.3">
      <c r="A78" s="45" t="s">
        <v>115</v>
      </c>
      <c r="B78">
        <f>Historicals!B122</f>
        <v>925</v>
      </c>
      <c r="C78">
        <f>Historicals!C122</f>
        <v>1055</v>
      </c>
      <c r="D78">
        <f>Historicals!D122</f>
        <v>1888</v>
      </c>
      <c r="E78">
        <f>Historicals!E122</f>
        <v>1508</v>
      </c>
      <c r="F78">
        <f>Historicals!F122</f>
        <v>1808</v>
      </c>
      <c r="G78">
        <f>Historicals!G122</f>
        <v>1896</v>
      </c>
      <c r="H78">
        <f>Historicals!H122</f>
        <v>2347</v>
      </c>
      <c r="I78">
        <f>Historicals!I122</f>
        <v>1938</v>
      </c>
    </row>
    <row r="79" spans="1:12" x14ac:dyDescent="0.3">
      <c r="A79" s="44" t="s">
        <v>130</v>
      </c>
      <c r="B79" s="51" t="s">
        <v>150</v>
      </c>
      <c r="C79" s="51">
        <f>+IFERROR(C78/B78-1, "nm")</f>
        <v>0.14054054054054044</v>
      </c>
      <c r="D79" s="51">
        <f t="shared" ref="D79:I79" si="100">+IFERROR(D78/C78-1, "nm")</f>
        <v>0.78957345971563986</v>
      </c>
      <c r="E79" s="51">
        <f t="shared" si="100"/>
        <v>-0.20127118644067798</v>
      </c>
      <c r="F79" s="51">
        <f t="shared" si="100"/>
        <v>0.19893899204244025</v>
      </c>
      <c r="G79" s="51">
        <f t="shared" si="100"/>
        <v>4.8672566371681381E-2</v>
      </c>
      <c r="H79" s="51">
        <f t="shared" si="100"/>
        <v>0.2378691983122363</v>
      </c>
      <c r="I79" s="51">
        <f t="shared" si="100"/>
        <v>-0.17426501917341286</v>
      </c>
    </row>
    <row r="80" spans="1:12" x14ac:dyDescent="0.3">
      <c r="A80" s="44" t="s">
        <v>138</v>
      </c>
      <c r="B80" s="51">
        <f>Historicals!B194</f>
        <v>7.0000000000000007E-2</v>
      </c>
      <c r="C80" s="51">
        <f>Historicals!C194</f>
        <v>0.17</v>
      </c>
      <c r="D80" s="51">
        <f>Historicals!D194</f>
        <v>0.18</v>
      </c>
      <c r="E80" s="51">
        <f>Historicals!E194</f>
        <v>0.23</v>
      </c>
      <c r="F80" s="51">
        <f>Historicals!F194</f>
        <v>0.23</v>
      </c>
      <c r="G80" s="51">
        <f>Historicals!G194</f>
        <v>0.08</v>
      </c>
      <c r="H80" s="51">
        <f>Historicals!H194</f>
        <v>0.19</v>
      </c>
      <c r="I80" s="51">
        <f>Historicals!I194</f>
        <v>-0.21</v>
      </c>
    </row>
    <row r="81" spans="1:13" x14ac:dyDescent="0.3">
      <c r="A81" s="44" t="s">
        <v>139</v>
      </c>
      <c r="B81" s="51" t="s">
        <v>150</v>
      </c>
      <c r="C81" s="51">
        <f>+IFERROR(C79-C80, "nm")</f>
        <v>-2.9459459459459575E-2</v>
      </c>
      <c r="D81" s="51">
        <f t="shared" ref="D81:I81" si="101">+IFERROR(D79-D80, "nm")</f>
        <v>0.60957345971563992</v>
      </c>
      <c r="E81" s="51">
        <f t="shared" si="101"/>
        <v>-0.43127118644067797</v>
      </c>
      <c r="F81" s="51">
        <f t="shared" si="101"/>
        <v>-3.1061007957559755E-2</v>
      </c>
      <c r="G81" s="51">
        <f t="shared" si="101"/>
        <v>-3.1327433628318621E-2</v>
      </c>
      <c r="H81" s="51">
        <f t="shared" si="101"/>
        <v>4.7869198312236294E-2</v>
      </c>
      <c r="I81" s="51">
        <f t="shared" si="101"/>
        <v>3.5734980826587132E-2</v>
      </c>
    </row>
    <row r="82" spans="1:13" x14ac:dyDescent="0.3">
      <c r="A82" s="45" t="s">
        <v>116</v>
      </c>
      <c r="B82">
        <f>Historicals!B123</f>
        <v>126</v>
      </c>
      <c r="C82">
        <f>Historicals!C123</f>
        <v>131</v>
      </c>
      <c r="D82">
        <f>Historicals!D123</f>
        <v>129</v>
      </c>
      <c r="E82">
        <f>Historicals!E123</f>
        <v>130</v>
      </c>
      <c r="F82">
        <f>Historicals!F123</f>
        <v>138</v>
      </c>
      <c r="G82">
        <f>Historicals!G123</f>
        <v>148</v>
      </c>
      <c r="H82">
        <f>Historicals!H123</f>
        <v>195</v>
      </c>
      <c r="I82">
        <f>Historicals!I123</f>
        <v>193</v>
      </c>
    </row>
    <row r="83" spans="1:13" x14ac:dyDescent="0.3">
      <c r="A83" s="44" t="s">
        <v>130</v>
      </c>
      <c r="B83" t="s">
        <v>150</v>
      </c>
      <c r="C83" s="51">
        <f>+IFERROR(C82/B82-1, "nm")</f>
        <v>3.9682539682539764E-2</v>
      </c>
      <c r="D83" s="51">
        <f t="shared" ref="D83:I83" si="102">+IFERROR(D82/C82-1, "nm")</f>
        <v>-1.5267175572519109E-2</v>
      </c>
      <c r="E83" s="51">
        <f t="shared" si="102"/>
        <v>7.7519379844961378E-3</v>
      </c>
      <c r="F83" s="51">
        <f t="shared" si="102"/>
        <v>6.1538461538461542E-2</v>
      </c>
      <c r="G83" s="51">
        <f t="shared" si="102"/>
        <v>7.2463768115942129E-2</v>
      </c>
      <c r="H83" s="51">
        <f t="shared" si="102"/>
        <v>0.31756756756756754</v>
      </c>
      <c r="I83" s="51">
        <f t="shared" si="102"/>
        <v>-1.025641025641022E-2</v>
      </c>
    </row>
    <row r="84" spans="1:13" x14ac:dyDescent="0.3">
      <c r="A84" s="44" t="s">
        <v>138</v>
      </c>
      <c r="B84" s="51">
        <f>Historicals!B195</f>
        <v>0.01</v>
      </c>
      <c r="C84" s="51">
        <f>Historicals!C195</f>
        <v>7.0000000000000007E-2</v>
      </c>
      <c r="D84" s="51">
        <f>Historicals!D195</f>
        <v>0.03</v>
      </c>
      <c r="E84" s="51">
        <f>Historicals!E195</f>
        <v>-0.01</v>
      </c>
      <c r="F84" s="51">
        <f>Historicals!F195</f>
        <v>0.08</v>
      </c>
      <c r="G84" s="51">
        <f>Historicals!G195</f>
        <v>0.11</v>
      </c>
      <c r="H84" s="51">
        <f>Historicals!H195</f>
        <v>0.26</v>
      </c>
      <c r="I84" s="51">
        <f>Historicals!I195</f>
        <v>-0.06</v>
      </c>
    </row>
    <row r="85" spans="1:13" x14ac:dyDescent="0.3">
      <c r="A85" s="44" t="s">
        <v>139</v>
      </c>
      <c r="B85" t="s">
        <v>150</v>
      </c>
      <c r="C85" s="51">
        <f>+IFERROR(C83-C84, "nm")</f>
        <v>-3.0317460317460243E-2</v>
      </c>
      <c r="D85" s="51">
        <f t="shared" ref="D85:I85" si="103">+IFERROR(D83-D84, "nm")</f>
        <v>-4.5267175572519108E-2</v>
      </c>
      <c r="E85" s="51">
        <f t="shared" si="103"/>
        <v>1.775193798449614E-2</v>
      </c>
      <c r="F85" s="51">
        <f t="shared" si="103"/>
        <v>-1.846153846153846E-2</v>
      </c>
      <c r="G85" s="51">
        <f t="shared" si="103"/>
        <v>-3.7536231884057872E-2</v>
      </c>
      <c r="H85" s="51">
        <f t="shared" si="103"/>
        <v>5.7567567567567535E-2</v>
      </c>
      <c r="I85" s="51">
        <f t="shared" si="103"/>
        <v>4.9743589743589778E-2</v>
      </c>
    </row>
    <row r="86" spans="1:13" x14ac:dyDescent="0.3">
      <c r="A86" s="9" t="s">
        <v>131</v>
      </c>
      <c r="B86" s="1">
        <f>+B89+B92</f>
        <v>1039</v>
      </c>
      <c r="C86" s="1">
        <f t="shared" ref="C86:I86" si="104">+C89+C92</f>
        <v>1420</v>
      </c>
      <c r="D86" s="1">
        <f t="shared" si="104"/>
        <v>1561</v>
      </c>
      <c r="E86" s="1">
        <f t="shared" si="104"/>
        <v>1863</v>
      </c>
      <c r="F86" s="1">
        <f t="shared" si="104"/>
        <v>2426</v>
      </c>
      <c r="G86" s="1">
        <f t="shared" si="104"/>
        <v>2534</v>
      </c>
      <c r="H86" s="1">
        <f t="shared" si="104"/>
        <v>3289</v>
      </c>
      <c r="I86" s="1">
        <f t="shared" si="104"/>
        <v>2406</v>
      </c>
    </row>
    <row r="87" spans="1:13" x14ac:dyDescent="0.3">
      <c r="A87" s="46" t="s">
        <v>130</v>
      </c>
      <c r="B87" s="51" t="s">
        <v>150</v>
      </c>
      <c r="C87" s="51">
        <f>+IFERROR(C86/B86-1, "nm")</f>
        <v>0.36669874879692022</v>
      </c>
      <c r="D87" s="51">
        <f t="shared" ref="D87:I87" si="105">+IFERROR(D86/C86-1, "nm")</f>
        <v>9.9295774647887303E-2</v>
      </c>
      <c r="E87" s="51">
        <f t="shared" si="105"/>
        <v>0.19346572709801402</v>
      </c>
      <c r="F87" s="51">
        <f t="shared" si="105"/>
        <v>0.3022007514761138</v>
      </c>
      <c r="G87" s="51">
        <f t="shared" si="105"/>
        <v>4.4517724649629109E-2</v>
      </c>
      <c r="H87" s="51">
        <f t="shared" si="105"/>
        <v>0.29794790844514596</v>
      </c>
      <c r="I87" s="51">
        <f t="shared" si="105"/>
        <v>-0.26847065977500761</v>
      </c>
    </row>
    <row r="88" spans="1:13" x14ac:dyDescent="0.3">
      <c r="A88" s="46" t="s">
        <v>132</v>
      </c>
      <c r="B88" s="51">
        <f>+IFERROR(B86/B$72, "nm")</f>
        <v>0.33876752526899251</v>
      </c>
      <c r="C88" s="51">
        <f t="shared" ref="C88:I88" si="106">+IFERROR(C86/C$72, "nm")</f>
        <v>0.37516512549537651</v>
      </c>
      <c r="D88" s="51">
        <f t="shared" si="106"/>
        <v>0.36842105263157893</v>
      </c>
      <c r="E88" s="51">
        <f t="shared" si="106"/>
        <v>0.36287495130502534</v>
      </c>
      <c r="F88" s="51">
        <f t="shared" si="106"/>
        <v>0.3907860824742268</v>
      </c>
      <c r="G88" s="51">
        <f t="shared" si="106"/>
        <v>0.37939811349004343</v>
      </c>
      <c r="H88" s="51">
        <f t="shared" si="106"/>
        <v>0.39674306393244874</v>
      </c>
      <c r="I88" s="51">
        <f t="shared" si="106"/>
        <v>0.31880217304889358</v>
      </c>
    </row>
    <row r="89" spans="1:13" x14ac:dyDescent="0.3">
      <c r="A89" s="9" t="s">
        <v>133</v>
      </c>
      <c r="B89" s="1">
        <f>Historicals!B174</f>
        <v>46</v>
      </c>
      <c r="C89" s="1">
        <f>Historicals!C174</f>
        <v>48</v>
      </c>
      <c r="D89" s="1">
        <f>Historicals!D174</f>
        <v>54</v>
      </c>
      <c r="E89" s="1">
        <f>Historicals!E174</f>
        <v>56</v>
      </c>
      <c r="F89" s="1">
        <f>Historicals!F174</f>
        <v>50</v>
      </c>
      <c r="G89" s="1">
        <f>Historicals!G174</f>
        <v>44</v>
      </c>
      <c r="H89" s="1">
        <f>Historicals!H174</f>
        <v>46</v>
      </c>
      <c r="I89" s="1">
        <f>Historicals!I174</f>
        <v>41</v>
      </c>
    </row>
    <row r="90" spans="1:13" x14ac:dyDescent="0.3">
      <c r="A90" s="46" t="s">
        <v>130</v>
      </c>
      <c r="B90" s="51" t="s">
        <v>150</v>
      </c>
      <c r="C90" s="51">
        <f>+IFERROR(C89/B89-1, "nm")</f>
        <v>4.3478260869565188E-2</v>
      </c>
      <c r="D90" s="51">
        <f t="shared" ref="D90:I90" si="107">+IFERROR(D89/C89-1, "nm")</f>
        <v>0.125</v>
      </c>
      <c r="E90" s="51">
        <f t="shared" si="107"/>
        <v>3.7037037037036979E-2</v>
      </c>
      <c r="F90" s="51">
        <f t="shared" si="107"/>
        <v>-0.1071428571428571</v>
      </c>
      <c r="G90" s="51">
        <f t="shared" si="107"/>
        <v>-0.12</v>
      </c>
      <c r="H90" s="51">
        <f t="shared" si="107"/>
        <v>4.5454545454545414E-2</v>
      </c>
      <c r="I90" s="51">
        <f t="shared" si="107"/>
        <v>-0.10869565217391308</v>
      </c>
    </row>
    <row r="91" spans="1:13" x14ac:dyDescent="0.3">
      <c r="A91" s="46" t="s">
        <v>134</v>
      </c>
      <c r="B91" s="51">
        <f>+IFERROR(B89/B$72, "nm")</f>
        <v>1.4998369742419302E-2</v>
      </c>
      <c r="C91" s="51">
        <f t="shared" ref="C91:H91" si="108">+IFERROR(C89/C$72, "nm")</f>
        <v>1.2681638044914135E-2</v>
      </c>
      <c r="D91" s="51">
        <f t="shared" si="108"/>
        <v>1.2744866650932263E-2</v>
      </c>
      <c r="E91" s="51">
        <f t="shared" si="108"/>
        <v>1.090767432800935E-2</v>
      </c>
      <c r="F91" s="51">
        <f t="shared" si="108"/>
        <v>8.0541237113402053E-3</v>
      </c>
      <c r="G91" s="51">
        <f t="shared" si="108"/>
        <v>6.5878125467884411E-3</v>
      </c>
      <c r="H91" s="51">
        <f t="shared" si="108"/>
        <v>5.5488540410132689E-3</v>
      </c>
      <c r="I91" s="51">
        <f>+IFERROR(I89/I$72, "nm")</f>
        <v>5.4326222340002651E-3</v>
      </c>
    </row>
    <row r="92" spans="1:13" x14ac:dyDescent="0.3">
      <c r="A92" s="9" t="s">
        <v>135</v>
      </c>
      <c r="B92" s="1">
        <f>Historicals!B141</f>
        <v>993</v>
      </c>
      <c r="C92" s="1">
        <f>Historicals!C141</f>
        <v>1372</v>
      </c>
      <c r="D92" s="1">
        <f>Historicals!D141</f>
        <v>1507</v>
      </c>
      <c r="E92" s="1">
        <f>Historicals!E141</f>
        <v>1807</v>
      </c>
      <c r="F92" s="1">
        <f>Historicals!F141</f>
        <v>2376</v>
      </c>
      <c r="G92" s="1">
        <f>Historicals!G141</f>
        <v>2490</v>
      </c>
      <c r="H92" s="1">
        <f>Historicals!H141</f>
        <v>3243</v>
      </c>
      <c r="I92" s="1">
        <f>Historicals!I141</f>
        <v>2365</v>
      </c>
    </row>
    <row r="93" spans="1:13" x14ac:dyDescent="0.3">
      <c r="A93" s="46" t="s">
        <v>130</v>
      </c>
      <c r="B93" s="51" t="s">
        <v>150</v>
      </c>
      <c r="C93" s="51">
        <f>+IFERROR(C92/B92-1, "nm")</f>
        <v>0.38167170191339372</v>
      </c>
      <c r="D93" s="51">
        <f t="shared" ref="D93:I93" si="109">+IFERROR(D92/C92-1, "nm")</f>
        <v>9.8396501457725938E-2</v>
      </c>
      <c r="E93" s="51">
        <f t="shared" si="109"/>
        <v>0.19907100199071004</v>
      </c>
      <c r="F93" s="51">
        <f t="shared" si="109"/>
        <v>0.31488655229662421</v>
      </c>
      <c r="G93" s="51">
        <f t="shared" si="109"/>
        <v>4.7979797979798011E-2</v>
      </c>
      <c r="H93" s="51">
        <f t="shared" si="109"/>
        <v>0.30240963855421676</v>
      </c>
      <c r="I93" s="51">
        <f t="shared" si="109"/>
        <v>-0.27073697193956214</v>
      </c>
    </row>
    <row r="94" spans="1:13" x14ac:dyDescent="0.3">
      <c r="A94" s="46" t="s">
        <v>132</v>
      </c>
      <c r="B94" s="51">
        <f>+IFERROR(B92/B$72, "nm")</f>
        <v>0.3237691555265732</v>
      </c>
      <c r="C94" s="51">
        <f t="shared" ref="C94:I94" si="110">+IFERROR(C92/C$72, "nm")</f>
        <v>0.36248348745046233</v>
      </c>
      <c r="D94" s="51">
        <f t="shared" si="110"/>
        <v>0.35567618598064671</v>
      </c>
      <c r="E94" s="51">
        <f t="shared" si="110"/>
        <v>0.35196727697701596</v>
      </c>
      <c r="F94" s="51">
        <f t="shared" si="110"/>
        <v>0.38273195876288657</v>
      </c>
      <c r="G94" s="51">
        <f t="shared" si="110"/>
        <v>0.37281030094325496</v>
      </c>
      <c r="H94" s="51">
        <f t="shared" si="110"/>
        <v>0.39119420989143544</v>
      </c>
      <c r="I94" s="51">
        <f t="shared" si="110"/>
        <v>0.31336955081489332</v>
      </c>
      <c r="J94" s="51"/>
      <c r="K94" s="51"/>
      <c r="L94" s="51"/>
      <c r="M94" s="51"/>
    </row>
    <row r="95" spans="1:13" x14ac:dyDescent="0.3">
      <c r="A95" s="9" t="s">
        <v>136</v>
      </c>
      <c r="B95" s="1">
        <f>Historicals!B163</f>
        <v>69</v>
      </c>
      <c r="C95" s="1">
        <f>Historicals!C163</f>
        <v>44</v>
      </c>
      <c r="D95" s="1">
        <f>Historicals!D163</f>
        <v>51</v>
      </c>
      <c r="E95" s="1">
        <f>Historicals!E163</f>
        <v>76</v>
      </c>
      <c r="F95" s="1">
        <f>Historicals!F163</f>
        <v>49</v>
      </c>
      <c r="G95" s="1">
        <f>Historicals!G163</f>
        <v>28</v>
      </c>
      <c r="H95" s="1">
        <f>Historicals!H163</f>
        <v>94</v>
      </c>
      <c r="I95" s="1">
        <f>Historicals!I163</f>
        <v>78</v>
      </c>
    </row>
    <row r="96" spans="1:13" x14ac:dyDescent="0.3">
      <c r="A96" s="46" t="s">
        <v>130</v>
      </c>
      <c r="B96" s="51" t="s">
        <v>150</v>
      </c>
      <c r="C96" s="51">
        <f>+IFERROR(C95/B95-1, "nm")</f>
        <v>-0.3623188405797102</v>
      </c>
      <c r="D96" s="51">
        <f t="shared" ref="D96:I96" si="111">+IFERROR(D95/C95-1, "nm")</f>
        <v>0.15909090909090917</v>
      </c>
      <c r="E96" s="51">
        <f t="shared" si="111"/>
        <v>0.49019607843137258</v>
      </c>
      <c r="F96" s="51">
        <f t="shared" si="111"/>
        <v>-0.35526315789473684</v>
      </c>
      <c r="G96" s="51">
        <f t="shared" si="111"/>
        <v>-0.4285714285714286</v>
      </c>
      <c r="H96" s="51">
        <f t="shared" si="111"/>
        <v>2.3571428571428572</v>
      </c>
      <c r="I96" s="51">
        <f t="shared" si="111"/>
        <v>-0.17021276595744683</v>
      </c>
    </row>
    <row r="97" spans="1:12" x14ac:dyDescent="0.3">
      <c r="A97" s="46" t="s">
        <v>134</v>
      </c>
      <c r="B97" s="51">
        <f>+IFERROR(B95/B$72, "nm")</f>
        <v>2.2497554613628953E-2</v>
      </c>
      <c r="C97" s="51">
        <f t="shared" ref="C97:I97" si="112">+IFERROR(C95/C$72, "nm")</f>
        <v>1.1624834874504624E-2</v>
      </c>
      <c r="D97" s="51">
        <f t="shared" si="112"/>
        <v>1.2036818503658248E-2</v>
      </c>
      <c r="E97" s="51">
        <f t="shared" si="112"/>
        <v>1.4803272302298403E-2</v>
      </c>
      <c r="F97" s="51">
        <f t="shared" si="112"/>
        <v>7.8930412371134018E-3</v>
      </c>
      <c r="G97" s="51">
        <f t="shared" si="112"/>
        <v>4.1922443479562805E-3</v>
      </c>
      <c r="H97" s="51">
        <f t="shared" si="112"/>
        <v>1.1338962605548853E-2</v>
      </c>
      <c r="I97" s="51">
        <f t="shared" si="112"/>
        <v>1.0335232542732211E-2</v>
      </c>
    </row>
    <row r="98" spans="1:12" x14ac:dyDescent="0.3">
      <c r="A98" s="43" t="s">
        <v>151</v>
      </c>
      <c r="B98" s="43"/>
      <c r="C98" s="43"/>
      <c r="D98" s="43"/>
      <c r="E98" s="43"/>
      <c r="F98" s="43"/>
      <c r="G98" s="43"/>
      <c r="H98" s="43"/>
      <c r="I98" s="43"/>
      <c r="J98" s="39"/>
      <c r="K98" s="39"/>
      <c r="L98" s="39"/>
    </row>
    <row r="99" spans="1:12" x14ac:dyDescent="0.3">
      <c r="A99" s="9" t="s">
        <v>137</v>
      </c>
      <c r="B99">
        <f>Historicals!B124</f>
        <v>4653</v>
      </c>
      <c r="C99">
        <f>Historicals!C124</f>
        <v>4317</v>
      </c>
      <c r="D99">
        <f>Historicals!D124</f>
        <v>4737</v>
      </c>
      <c r="E99">
        <f>Historicals!E124</f>
        <v>5166</v>
      </c>
      <c r="F99">
        <f>Historicals!F124</f>
        <v>5254</v>
      </c>
      <c r="G99">
        <f>Historicals!G124</f>
        <v>5028</v>
      </c>
      <c r="H99">
        <f>Historicals!H124</f>
        <v>5343</v>
      </c>
      <c r="I99">
        <f>Historicals!I124</f>
        <v>5955</v>
      </c>
    </row>
    <row r="100" spans="1:12" x14ac:dyDescent="0.3">
      <c r="A100" s="44" t="s">
        <v>130</v>
      </c>
      <c r="B100" t="s">
        <v>150</v>
      </c>
      <c r="C100" s="51">
        <f>+IFERROR(C99/B99-1, "nm")</f>
        <v>-7.2211476466795599E-2</v>
      </c>
      <c r="D100" s="51">
        <f t="shared" ref="D100:I100" si="113">+IFERROR(D99/C99-1, "nm")</f>
        <v>9.7289784572619942E-2</v>
      </c>
      <c r="E100" s="51">
        <f t="shared" si="113"/>
        <v>9.0563647878403986E-2</v>
      </c>
      <c r="F100" s="51">
        <f t="shared" si="113"/>
        <v>1.7034456058846237E-2</v>
      </c>
      <c r="G100" s="51">
        <f t="shared" si="113"/>
        <v>-4.3014845831747195E-2</v>
      </c>
      <c r="H100" s="51">
        <f t="shared" si="113"/>
        <v>6.2649164677804237E-2</v>
      </c>
      <c r="I100" s="51">
        <f t="shared" si="113"/>
        <v>0.11454239191465465</v>
      </c>
    </row>
    <row r="101" spans="1:12" x14ac:dyDescent="0.3">
      <c r="A101" s="45" t="s">
        <v>114</v>
      </c>
      <c r="B101">
        <f>Historicals!B125</f>
        <v>3093</v>
      </c>
      <c r="C101">
        <f>Historicals!C125</f>
        <v>2930</v>
      </c>
      <c r="D101">
        <f>Historicals!D125</f>
        <v>3285</v>
      </c>
      <c r="E101">
        <f>Historicals!E125</f>
        <v>3575</v>
      </c>
      <c r="F101">
        <f>Historicals!F125</f>
        <v>3622</v>
      </c>
      <c r="G101">
        <f>Historicals!G125</f>
        <v>3449</v>
      </c>
      <c r="H101">
        <f>Historicals!H125</f>
        <v>3659</v>
      </c>
      <c r="I101">
        <f>Historicals!I125</f>
        <v>4111</v>
      </c>
    </row>
    <row r="102" spans="1:12" x14ac:dyDescent="0.3">
      <c r="A102" s="44" t="s">
        <v>130</v>
      </c>
      <c r="B102" t="s">
        <v>150</v>
      </c>
      <c r="C102" s="51">
        <f>+IFERROR(C101/B101-1, "nm")</f>
        <v>-5.269964435822827E-2</v>
      </c>
      <c r="D102" s="51">
        <f t="shared" ref="D102:I102" si="114">+IFERROR(D101/C101-1, "nm")</f>
        <v>0.12116040955631391</v>
      </c>
      <c r="E102" s="51">
        <f t="shared" si="114"/>
        <v>8.8280060882800715E-2</v>
      </c>
      <c r="F102" s="51">
        <f t="shared" si="114"/>
        <v>1.3146853146853044E-2</v>
      </c>
      <c r="G102" s="51">
        <f t="shared" si="114"/>
        <v>-4.7763666482606326E-2</v>
      </c>
      <c r="H102" s="51">
        <f t="shared" si="114"/>
        <v>6.0887213685126174E-2</v>
      </c>
      <c r="I102" s="51">
        <f t="shared" si="114"/>
        <v>0.12353101940420874</v>
      </c>
    </row>
    <row r="103" spans="1:12" x14ac:dyDescent="0.3">
      <c r="A103" s="44" t="s">
        <v>138</v>
      </c>
      <c r="B103">
        <f>Historicals!B197</f>
        <v>0.01</v>
      </c>
      <c r="C103" s="51">
        <f>Historicals!C197</f>
        <v>4.0000000000000001E-3</v>
      </c>
      <c r="D103" s="51">
        <f>Historicals!D197</f>
        <v>0.12</v>
      </c>
      <c r="E103" s="51">
        <f>Historicals!E197</f>
        <v>0.09</v>
      </c>
      <c r="F103" s="51">
        <f>Historicals!F197</f>
        <v>0.12</v>
      </c>
      <c r="G103" s="51">
        <f>Historicals!G197</f>
        <v>0</v>
      </c>
      <c r="H103" s="51">
        <f>Historicals!H197</f>
        <v>0.08</v>
      </c>
      <c r="I103" s="51">
        <f>Historicals!I197</f>
        <v>0.17</v>
      </c>
    </row>
    <row r="104" spans="1:12" x14ac:dyDescent="0.3">
      <c r="A104" s="44" t="s">
        <v>139</v>
      </c>
      <c r="C104" s="51">
        <f>+IFERROR(C102-C103, "nm")</f>
        <v>-5.6699644358228274E-2</v>
      </c>
      <c r="D104" s="51">
        <f t="shared" ref="D104:I104" si="115">+IFERROR(D102-D103, "nm")</f>
        <v>1.1604095563139127E-3</v>
      </c>
      <c r="E104" s="51">
        <f t="shared" si="115"/>
        <v>-1.7199391171992817E-3</v>
      </c>
      <c r="F104" s="51">
        <f t="shared" si="115"/>
        <v>-0.10685314685314695</v>
      </c>
      <c r="G104" s="51">
        <f t="shared" si="115"/>
        <v>-4.7763666482606326E-2</v>
      </c>
      <c r="H104" s="51">
        <f t="shared" si="115"/>
        <v>-1.9112786314873828E-2</v>
      </c>
      <c r="I104" s="51">
        <f t="shared" si="115"/>
        <v>-4.646898059579127E-2</v>
      </c>
    </row>
    <row r="105" spans="1:12" x14ac:dyDescent="0.3">
      <c r="A105" s="45" t="s">
        <v>115</v>
      </c>
      <c r="B105">
        <f>Historicals!B126</f>
        <v>1251</v>
      </c>
      <c r="C105">
        <f>Historicals!C126</f>
        <v>1117</v>
      </c>
      <c r="D105">
        <f>Historicals!D126</f>
        <v>1185</v>
      </c>
      <c r="E105">
        <f>Historicals!E126</f>
        <v>1347</v>
      </c>
      <c r="F105">
        <f>Historicals!F126</f>
        <v>1395</v>
      </c>
      <c r="G105">
        <f>Historicals!G126</f>
        <v>1365</v>
      </c>
      <c r="H105">
        <f>Historicals!H126</f>
        <v>1494</v>
      </c>
      <c r="I105">
        <f>Historicals!I126</f>
        <v>1610</v>
      </c>
    </row>
    <row r="106" spans="1:12" x14ac:dyDescent="0.3">
      <c r="A106" s="44" t="s">
        <v>130</v>
      </c>
      <c r="B106" s="51" t="s">
        <v>150</v>
      </c>
      <c r="C106" s="51">
        <f>+IFERROR(C105/B105-1, "nm")</f>
        <v>-0.10711430855315751</v>
      </c>
      <c r="D106" s="51">
        <f t="shared" ref="D106:I106" si="116">+IFERROR(D105/C105-1, "nm")</f>
        <v>6.0877350044762801E-2</v>
      </c>
      <c r="E106" s="51">
        <f t="shared" si="116"/>
        <v>0.13670886075949373</v>
      </c>
      <c r="F106" s="51">
        <f t="shared" si="116"/>
        <v>3.563474387527843E-2</v>
      </c>
      <c r="G106" s="51">
        <f t="shared" si="116"/>
        <v>-2.1505376344086002E-2</v>
      </c>
      <c r="H106" s="51">
        <f t="shared" si="116"/>
        <v>9.4505494505494614E-2</v>
      </c>
      <c r="I106" s="51">
        <f t="shared" si="116"/>
        <v>7.7643908969210251E-2</v>
      </c>
    </row>
    <row r="107" spans="1:12" x14ac:dyDescent="0.3">
      <c r="A107" s="44" t="s">
        <v>138</v>
      </c>
      <c r="B107" s="51">
        <f>Historicals!B198</f>
        <v>-0.06</v>
      </c>
      <c r="C107" s="51">
        <f>Historicals!C198</f>
        <v>-0.06</v>
      </c>
      <c r="D107" s="51">
        <f>Historicals!D198</f>
        <v>5.6000000000000001E-2</v>
      </c>
      <c r="E107" s="51">
        <f>Historicals!E198</f>
        <v>0.15</v>
      </c>
      <c r="F107" s="51">
        <f>Historicals!F198</f>
        <v>0.15</v>
      </c>
      <c r="G107" s="51">
        <f>Historicals!G198</f>
        <v>0.03</v>
      </c>
      <c r="H107" s="51">
        <f>Historicals!H198</f>
        <v>0.1</v>
      </c>
      <c r="I107" s="51">
        <f>Historicals!I198</f>
        <v>0.12</v>
      </c>
    </row>
    <row r="108" spans="1:12" x14ac:dyDescent="0.3">
      <c r="A108" s="44" t="s">
        <v>139</v>
      </c>
      <c r="B108" s="51" t="s">
        <v>150</v>
      </c>
      <c r="C108" s="51">
        <f>+IFERROR(C106-C107, "nm")</f>
        <v>-4.7114308553157513E-2</v>
      </c>
      <c r="D108" s="51">
        <f t="shared" ref="D108:I108" si="117">+IFERROR(D106-D107, "nm")</f>
        <v>4.8773500447628002E-3</v>
      </c>
      <c r="E108" s="51">
        <f t="shared" si="117"/>
        <v>-1.3291139240506261E-2</v>
      </c>
      <c r="F108" s="51">
        <f t="shared" si="117"/>
        <v>-0.11436525612472156</v>
      </c>
      <c r="G108" s="51">
        <f t="shared" si="117"/>
        <v>-5.1505376344086001E-2</v>
      </c>
      <c r="H108" s="51">
        <f t="shared" si="117"/>
        <v>-5.4945054945053917E-3</v>
      </c>
      <c r="I108" s="51">
        <f t="shared" si="117"/>
        <v>-4.2356091030789744E-2</v>
      </c>
    </row>
    <row r="109" spans="1:12" x14ac:dyDescent="0.3">
      <c r="A109" s="45" t="s">
        <v>116</v>
      </c>
      <c r="B109">
        <f>Historicals!B127</f>
        <v>309</v>
      </c>
      <c r="C109">
        <f>Historicals!C127</f>
        <v>270</v>
      </c>
      <c r="D109">
        <f>Historicals!D127</f>
        <v>267</v>
      </c>
      <c r="E109">
        <f>Historicals!E127</f>
        <v>244</v>
      </c>
      <c r="F109">
        <f>Historicals!F127</f>
        <v>237</v>
      </c>
      <c r="G109">
        <f>Historicals!G127</f>
        <v>214</v>
      </c>
      <c r="H109">
        <f>Historicals!H127</f>
        <v>190</v>
      </c>
      <c r="I109">
        <f>Historicals!I127</f>
        <v>234</v>
      </c>
    </row>
    <row r="110" spans="1:12" x14ac:dyDescent="0.3">
      <c r="A110" s="44" t="s">
        <v>130</v>
      </c>
      <c r="B110" s="51" t="s">
        <v>150</v>
      </c>
      <c r="C110" s="51">
        <f>+IFERROR(C109/B109-1, "nm")</f>
        <v>-0.12621359223300976</v>
      </c>
      <c r="D110" s="51">
        <f t="shared" ref="D110:I110" si="118">+IFERROR(D109/C109-1, "nm")</f>
        <v>-1.1111111111111072E-2</v>
      </c>
      <c r="E110" s="51">
        <f t="shared" si="118"/>
        <v>-8.6142322097378266E-2</v>
      </c>
      <c r="F110" s="51">
        <f t="shared" si="118"/>
        <v>-2.8688524590163911E-2</v>
      </c>
      <c r="G110" s="51">
        <f t="shared" si="118"/>
        <v>-9.7046413502109741E-2</v>
      </c>
      <c r="H110" s="51">
        <f t="shared" si="118"/>
        <v>-0.11214953271028039</v>
      </c>
      <c r="I110" s="51">
        <f t="shared" si="118"/>
        <v>0.23157894736842111</v>
      </c>
    </row>
    <row r="111" spans="1:12" x14ac:dyDescent="0.3">
      <c r="A111" s="44" t="s">
        <v>138</v>
      </c>
      <c r="B111" s="51">
        <f>Historicals!B199</f>
        <v>-7.0000000000000007E-2</v>
      </c>
      <c r="C111" s="51">
        <f>Historicals!C199</f>
        <v>-6.4000000000000001E-2</v>
      </c>
      <c r="D111" s="51">
        <f>Historicals!D199</f>
        <v>-0.01</v>
      </c>
      <c r="E111" s="51">
        <f>Historicals!E199</f>
        <v>-0.08</v>
      </c>
      <c r="F111" s="51">
        <f>Historicals!F199</f>
        <v>0.08</v>
      </c>
      <c r="G111" s="51">
        <f>Historicals!G199</f>
        <v>-0.04</v>
      </c>
      <c r="H111" s="51">
        <f>Historicals!H199</f>
        <v>-0.09</v>
      </c>
      <c r="I111" s="51">
        <f>Historicals!I199</f>
        <v>0.28000000000000003</v>
      </c>
    </row>
    <row r="112" spans="1:12" x14ac:dyDescent="0.3">
      <c r="A112" s="44" t="s">
        <v>139</v>
      </c>
      <c r="B112" s="51" t="s">
        <v>150</v>
      </c>
      <c r="C112" s="51">
        <f>+IFERROR(C110-C111, "nm")</f>
        <v>-6.2213592233009762E-2</v>
      </c>
      <c r="D112" s="51">
        <f t="shared" ref="D112:I112" si="119">+IFERROR(D110-D111, "nm")</f>
        <v>-1.1111111111110714E-3</v>
      </c>
      <c r="E112" s="51">
        <f t="shared" si="119"/>
        <v>-6.1423220973782638E-3</v>
      </c>
      <c r="F112" s="51">
        <f t="shared" si="119"/>
        <v>-0.10868852459016391</v>
      </c>
      <c r="G112" s="51">
        <f t="shared" si="119"/>
        <v>-5.704641350210974E-2</v>
      </c>
      <c r="H112" s="51">
        <f t="shared" si="119"/>
        <v>-2.214953271028039E-2</v>
      </c>
      <c r="I112" s="51">
        <f t="shared" si="119"/>
        <v>-4.842105263157892E-2</v>
      </c>
    </row>
    <row r="113" spans="1:9" x14ac:dyDescent="0.3">
      <c r="A113" s="9" t="s">
        <v>131</v>
      </c>
      <c r="B113" s="1">
        <f>+B116+B119</f>
        <v>360</v>
      </c>
      <c r="C113" s="1">
        <f t="shared" ref="C113:I113" si="120">+C116+C119</f>
        <v>396</v>
      </c>
      <c r="D113" s="1">
        <f t="shared" si="120"/>
        <v>402</v>
      </c>
      <c r="E113" s="1">
        <f t="shared" si="120"/>
        <v>388</v>
      </c>
      <c r="F113" s="1">
        <f t="shared" si="120"/>
        <v>373</v>
      </c>
      <c r="G113" s="1">
        <f t="shared" si="120"/>
        <v>337</v>
      </c>
      <c r="H113" s="1">
        <f t="shared" si="120"/>
        <v>358</v>
      </c>
      <c r="I113" s="1">
        <f t="shared" si="120"/>
        <v>330</v>
      </c>
    </row>
    <row r="114" spans="1:9" x14ac:dyDescent="0.3">
      <c r="A114" s="46" t="s">
        <v>130</v>
      </c>
      <c r="B114" s="51" t="s">
        <v>150</v>
      </c>
      <c r="C114" s="51">
        <f>+IFERROR(C113/B113-1, "nm")</f>
        <v>0.10000000000000009</v>
      </c>
      <c r="D114" s="51">
        <f t="shared" ref="D114:G114" si="121">+IFERROR(D113/C113-1, "nm")</f>
        <v>1.5151515151515138E-2</v>
      </c>
      <c r="E114" s="51">
        <f t="shared" si="121"/>
        <v>-3.4825870646766122E-2</v>
      </c>
      <c r="F114" s="51">
        <f t="shared" si="121"/>
        <v>-3.8659793814432963E-2</v>
      </c>
      <c r="G114" s="51">
        <f t="shared" si="121"/>
        <v>-9.6514745308310945E-2</v>
      </c>
      <c r="H114" s="51">
        <f>+IFERROR(H113/G113-1, "nm")</f>
        <v>6.2314540059347223E-2</v>
      </c>
      <c r="I114" s="51">
        <f t="shared" ref="I114" si="122">+IFERROR(I113/H113-1, "nm")</f>
        <v>-7.8212290502793325E-2</v>
      </c>
    </row>
    <row r="115" spans="1:9" x14ac:dyDescent="0.3">
      <c r="A115" s="46" t="s">
        <v>132</v>
      </c>
      <c r="B115" s="51">
        <f>+IFERROR(B113/B$99, "nm")</f>
        <v>7.7369439071566737E-2</v>
      </c>
      <c r="C115" s="51">
        <f t="shared" ref="C115:I115" si="123">+IFERROR(C113/C$99, "nm")</f>
        <v>9.1730368311327304E-2</v>
      </c>
      <c r="D115" s="51">
        <f t="shared" si="123"/>
        <v>8.4863837872070927E-2</v>
      </c>
      <c r="E115" s="51">
        <f t="shared" si="123"/>
        <v>7.5106465350367788E-2</v>
      </c>
      <c r="F115" s="51">
        <f t="shared" si="123"/>
        <v>7.0993528740007611E-2</v>
      </c>
      <c r="G115" s="51">
        <f t="shared" si="123"/>
        <v>6.7024661893396981E-2</v>
      </c>
      <c r="H115" s="51">
        <f t="shared" si="123"/>
        <v>6.7003556054650942E-2</v>
      </c>
      <c r="I115" s="51">
        <f t="shared" si="123"/>
        <v>5.5415617128463476E-2</v>
      </c>
    </row>
    <row r="116" spans="1:9" x14ac:dyDescent="0.3">
      <c r="A116" s="9" t="s">
        <v>133</v>
      </c>
      <c r="B116" s="1">
        <f>Historicals!B164</f>
        <v>52</v>
      </c>
      <c r="C116" s="1">
        <f>Historicals!C164</f>
        <v>64</v>
      </c>
      <c r="D116" s="1">
        <f>Historicals!D164</f>
        <v>59</v>
      </c>
      <c r="E116" s="1">
        <f>Historicals!E164</f>
        <v>49</v>
      </c>
      <c r="F116" s="1">
        <f>Historicals!F164</f>
        <v>47</v>
      </c>
      <c r="G116" s="1">
        <f>Historicals!G164</f>
        <v>41</v>
      </c>
      <c r="H116" s="1">
        <f>Historicals!H164</f>
        <v>54</v>
      </c>
      <c r="I116" s="1">
        <f>Historicals!I164</f>
        <v>56</v>
      </c>
    </row>
    <row r="117" spans="1:9" x14ac:dyDescent="0.3">
      <c r="A117" s="46" t="s">
        <v>130</v>
      </c>
      <c r="B117" s="51" t="s">
        <v>150</v>
      </c>
      <c r="C117" s="51">
        <f>+IFERROR(C116/B116-1, "nm")</f>
        <v>0.23076923076923084</v>
      </c>
      <c r="D117" s="51">
        <f t="shared" ref="D117:I117" si="124">+IFERROR(D116/C116-1, "nm")</f>
        <v>-7.8125E-2</v>
      </c>
      <c r="E117" s="51">
        <f t="shared" si="124"/>
        <v>-0.16949152542372881</v>
      </c>
      <c r="F117" s="51">
        <f t="shared" si="124"/>
        <v>-4.081632653061229E-2</v>
      </c>
      <c r="G117" s="51">
        <f t="shared" si="124"/>
        <v>-0.12765957446808507</v>
      </c>
      <c r="H117" s="51">
        <f t="shared" si="124"/>
        <v>0.31707317073170738</v>
      </c>
      <c r="I117" s="51">
        <f t="shared" si="124"/>
        <v>3.7037037037036979E-2</v>
      </c>
    </row>
    <row r="118" spans="1:9" x14ac:dyDescent="0.3">
      <c r="A118" s="46" t="s">
        <v>134</v>
      </c>
      <c r="B118" s="51">
        <f>+IFERROR(B116/B$99, "nm")</f>
        <v>1.117558564367075E-2</v>
      </c>
      <c r="C118" s="51">
        <f t="shared" ref="C118:I118" si="125">+IFERROR(C116/C$99, "nm")</f>
        <v>1.4825110030113504E-2</v>
      </c>
      <c r="D118" s="51">
        <f t="shared" si="125"/>
        <v>1.2455140384209416E-2</v>
      </c>
      <c r="E118" s="51">
        <f t="shared" si="125"/>
        <v>9.485094850948509E-3</v>
      </c>
      <c r="F118" s="51">
        <f t="shared" si="125"/>
        <v>8.9455652835934533E-3</v>
      </c>
      <c r="G118" s="51">
        <f t="shared" si="125"/>
        <v>8.1543357199681775E-3</v>
      </c>
      <c r="H118" s="51">
        <f t="shared" si="125"/>
        <v>1.0106681639528355E-2</v>
      </c>
      <c r="I118" s="51">
        <f t="shared" si="125"/>
        <v>9.4038623005877411E-3</v>
      </c>
    </row>
    <row r="119" spans="1:9" x14ac:dyDescent="0.3">
      <c r="A119" s="9" t="s">
        <v>135</v>
      </c>
      <c r="B119" s="1">
        <f>Historicals!B153</f>
        <v>308</v>
      </c>
      <c r="C119" s="1">
        <f>Historicals!C153</f>
        <v>332</v>
      </c>
      <c r="D119" s="1">
        <f>Historicals!D153</f>
        <v>343</v>
      </c>
      <c r="E119" s="1">
        <f>Historicals!E153</f>
        <v>339</v>
      </c>
      <c r="F119" s="1">
        <f>Historicals!F153</f>
        <v>326</v>
      </c>
      <c r="G119" s="1">
        <f>Historicals!G153</f>
        <v>296</v>
      </c>
      <c r="H119" s="1">
        <f>Historicals!H153</f>
        <v>304</v>
      </c>
      <c r="I119" s="1">
        <f>Historicals!I153</f>
        <v>274</v>
      </c>
    </row>
    <row r="120" spans="1:9" x14ac:dyDescent="0.3">
      <c r="A120" s="46" t="s">
        <v>130</v>
      </c>
      <c r="B120" s="51" t="s">
        <v>150</v>
      </c>
      <c r="C120" s="51">
        <f>+IFERROR(C119/B119-1, "nm")</f>
        <v>7.7922077922077948E-2</v>
      </c>
      <c r="D120" s="51">
        <f t="shared" ref="D120:I120" si="126">+IFERROR(D119/C119-1, "nm")</f>
        <v>3.3132530120481896E-2</v>
      </c>
      <c r="E120" s="51">
        <f t="shared" si="126"/>
        <v>-1.1661807580174877E-2</v>
      </c>
      <c r="F120" s="51">
        <f t="shared" si="126"/>
        <v>-3.8348082595870192E-2</v>
      </c>
      <c r="G120" s="51">
        <f t="shared" si="126"/>
        <v>-9.2024539877300637E-2</v>
      </c>
      <c r="H120" s="51">
        <f t="shared" si="126"/>
        <v>2.7027027027026973E-2</v>
      </c>
      <c r="I120" s="51">
        <f t="shared" si="126"/>
        <v>-9.8684210526315819E-2</v>
      </c>
    </row>
    <row r="121" spans="1:9" x14ac:dyDescent="0.3">
      <c r="A121" s="46" t="s">
        <v>132</v>
      </c>
      <c r="B121" s="51">
        <f>+IFERROR(B119/B$99, "nm")</f>
        <v>6.6193853427895979E-2</v>
      </c>
      <c r="C121" s="51">
        <f t="shared" ref="C121:I121" si="127">+IFERROR(C119/C$99, "nm")</f>
        <v>7.6905258281213806E-2</v>
      </c>
      <c r="D121" s="51">
        <f t="shared" si="127"/>
        <v>7.2408697487861509E-2</v>
      </c>
      <c r="E121" s="51">
        <f t="shared" si="127"/>
        <v>6.5621370499419282E-2</v>
      </c>
      <c r="F121" s="51">
        <f t="shared" si="127"/>
        <v>6.2047963456414161E-2</v>
      </c>
      <c r="G121" s="51">
        <f t="shared" si="127"/>
        <v>5.88703261734288E-2</v>
      </c>
      <c r="H121" s="51">
        <f t="shared" si="127"/>
        <v>5.6896874415122589E-2</v>
      </c>
      <c r="I121" s="51">
        <f t="shared" si="127"/>
        <v>4.6011754827875735E-2</v>
      </c>
    </row>
    <row r="122" spans="1:9" x14ac:dyDescent="0.3">
      <c r="A122" s="9" t="s">
        <v>136</v>
      </c>
      <c r="B122" s="1">
        <f>Historicals!B164</f>
        <v>52</v>
      </c>
      <c r="C122" s="1">
        <f>Historicals!C164</f>
        <v>64</v>
      </c>
      <c r="D122" s="1">
        <f>Historicals!D164</f>
        <v>59</v>
      </c>
      <c r="E122" s="1">
        <f>Historicals!E164</f>
        <v>49</v>
      </c>
      <c r="F122" s="1">
        <f>Historicals!F164</f>
        <v>47</v>
      </c>
      <c r="G122" s="1">
        <f>Historicals!G164</f>
        <v>41</v>
      </c>
      <c r="H122" s="1">
        <f>Historicals!H164</f>
        <v>54</v>
      </c>
      <c r="I122" s="1">
        <f>Historicals!I164</f>
        <v>56</v>
      </c>
    </row>
    <row r="123" spans="1:9" x14ac:dyDescent="0.3">
      <c r="A123" s="46" t="s">
        <v>130</v>
      </c>
      <c r="B123" t="s">
        <v>150</v>
      </c>
      <c r="C123" s="51">
        <f>+IFERROR(C122/B122-1, "nm")</f>
        <v>0.23076923076923084</v>
      </c>
      <c r="D123" s="51">
        <f t="shared" ref="D123:I123" si="128">+IFERROR(D122/C122-1, "nm")</f>
        <v>-7.8125E-2</v>
      </c>
      <c r="E123" s="51">
        <f t="shared" si="128"/>
        <v>-0.16949152542372881</v>
      </c>
      <c r="F123" s="51">
        <f t="shared" si="128"/>
        <v>-4.081632653061229E-2</v>
      </c>
      <c r="G123" s="51">
        <f t="shared" si="128"/>
        <v>-0.12765957446808507</v>
      </c>
      <c r="H123" s="51">
        <f t="shared" si="128"/>
        <v>0.31707317073170738</v>
      </c>
      <c r="I123" s="51">
        <f t="shared" si="128"/>
        <v>3.7037037037036979E-2</v>
      </c>
    </row>
    <row r="124" spans="1:9" x14ac:dyDescent="0.3">
      <c r="A124" s="46" t="s">
        <v>134</v>
      </c>
      <c r="B124" s="51">
        <f>+IFERROR(B122/B$99, "nm")</f>
        <v>1.117558564367075E-2</v>
      </c>
      <c r="C124" s="51">
        <f t="shared" ref="C124:I124" si="129">+IFERROR(C122/C$99, "nm")</f>
        <v>1.4825110030113504E-2</v>
      </c>
      <c r="D124" s="51">
        <f t="shared" si="129"/>
        <v>1.2455140384209416E-2</v>
      </c>
      <c r="E124" s="51">
        <f t="shared" si="129"/>
        <v>9.485094850948509E-3</v>
      </c>
      <c r="F124" s="51">
        <f t="shared" si="129"/>
        <v>8.9455652835934533E-3</v>
      </c>
      <c r="G124" s="51">
        <f t="shared" si="129"/>
        <v>8.1543357199681775E-3</v>
      </c>
      <c r="H124" s="51">
        <f t="shared" si="129"/>
        <v>1.0106681639528355E-2</v>
      </c>
      <c r="I124" s="51">
        <f t="shared" si="129"/>
        <v>9.4038623005877411E-3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2024-01-16T16:55:23Z</dcterms:modified>
</cp:coreProperties>
</file>