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F3554DC9-2C2D-43DD-9176-87144FC0847A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  <sheet name=".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D7" i="5"/>
  <c r="E7" i="5"/>
  <c r="F3" i="5"/>
  <c r="E3" i="5"/>
  <c r="D3" i="5"/>
  <c r="E14" i="4"/>
  <c r="E13" i="4"/>
  <c r="F14" i="4"/>
  <c r="F13" i="4"/>
  <c r="E6" i="4"/>
  <c r="F6" i="4"/>
  <c r="F5" i="4"/>
  <c r="E5" i="4"/>
  <c r="F3" i="4"/>
  <c r="E3" i="4"/>
  <c r="C51" i="3"/>
  <c r="D51" i="3"/>
  <c r="E51" i="3"/>
  <c r="E40" i="3"/>
  <c r="D40" i="3"/>
  <c r="C40" i="3"/>
  <c r="C36" i="3"/>
  <c r="D36" i="3"/>
  <c r="C9" i="3"/>
  <c r="D9" i="3"/>
  <c r="E9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E6" i="5" s="1"/>
  <c r="B8" i="1"/>
  <c r="E3" i="3"/>
  <c r="D3" i="3"/>
  <c r="C3" i="3"/>
  <c r="D33" i="1"/>
  <c r="D73" i="1" s="1"/>
  <c r="C33" i="1"/>
  <c r="C73" i="1" s="1"/>
  <c r="B33" i="1"/>
  <c r="B73" i="1" s="1"/>
  <c r="F19" i="4" l="1"/>
  <c r="E24" i="4"/>
  <c r="F22" i="4"/>
  <c r="E31" i="4"/>
  <c r="D34" i="3"/>
  <c r="D17" i="3"/>
  <c r="E30" i="4"/>
  <c r="D21" i="3"/>
  <c r="F7" i="4"/>
  <c r="D35" i="3"/>
  <c r="D11" i="3"/>
  <c r="B48" i="1"/>
  <c r="E18" i="4"/>
  <c r="C5" i="3"/>
  <c r="C14" i="3"/>
  <c r="C13" i="3" s="1"/>
  <c r="C6" i="3"/>
  <c r="D13" i="1"/>
  <c r="F31" i="4"/>
  <c r="E17" i="3"/>
  <c r="F30" i="4"/>
  <c r="E21" i="3"/>
  <c r="E11" i="3"/>
  <c r="E15" i="4"/>
  <c r="D6" i="3"/>
  <c r="D5" i="3"/>
  <c r="F18" i="4"/>
  <c r="D14" i="3"/>
  <c r="D13" i="3" s="1"/>
  <c r="E22" i="4"/>
  <c r="F24" i="4"/>
  <c r="E32" i="4"/>
  <c r="F15" i="4"/>
  <c r="C7" i="3"/>
  <c r="E21" i="4"/>
  <c r="C10" i="3"/>
  <c r="C8" i="3"/>
  <c r="E14" i="3"/>
  <c r="E13" i="3" s="1"/>
  <c r="E5" i="3"/>
  <c r="E6" i="3"/>
  <c r="E7" i="4"/>
  <c r="C21" i="3"/>
  <c r="C31" i="3" s="1"/>
  <c r="D6" i="5"/>
  <c r="C35" i="3"/>
  <c r="C11" i="3"/>
  <c r="C34" i="3"/>
  <c r="C17" i="3"/>
  <c r="D8" i="3"/>
  <c r="D10" i="3"/>
  <c r="D12" i="3" s="1"/>
  <c r="E28" i="4"/>
  <c r="F32" i="4"/>
  <c r="E19" i="4"/>
  <c r="C62" i="1"/>
  <c r="C69" i="1" s="1"/>
  <c r="F21" i="4"/>
  <c r="D7" i="3"/>
  <c r="E8" i="3"/>
  <c r="E10" i="3"/>
  <c r="F28" i="4"/>
  <c r="B13" i="1"/>
  <c r="B18" i="1" s="1"/>
  <c r="C13" i="1"/>
  <c r="B62" i="1"/>
  <c r="C48" i="1"/>
  <c r="D62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43" i="3" l="1"/>
  <c r="E42" i="3" s="1"/>
  <c r="B69" i="1"/>
  <c r="C25" i="3"/>
  <c r="E23" i="4"/>
  <c r="D25" i="3"/>
  <c r="F23" i="4"/>
  <c r="D69" i="1"/>
  <c r="E25" i="3"/>
  <c r="C18" i="1"/>
  <c r="E29" i="4"/>
  <c r="F10" i="4"/>
  <c r="C12" i="3"/>
  <c r="B20" i="1"/>
  <c r="B22" i="1" s="1"/>
  <c r="C19" i="3"/>
  <c r="F25" i="4"/>
  <c r="D27" i="3"/>
  <c r="D26" i="3"/>
  <c r="D43" i="3"/>
  <c r="D42" i="3" s="1"/>
  <c r="F20" i="4"/>
  <c r="E10" i="4"/>
  <c r="E48" i="3"/>
  <c r="E28" i="3"/>
  <c r="E20" i="3"/>
  <c r="D18" i="1"/>
  <c r="F29" i="4"/>
  <c r="C48" i="3"/>
  <c r="C20" i="3"/>
  <c r="C28" i="3"/>
  <c r="E20" i="4"/>
  <c r="C43" i="3"/>
  <c r="C42" i="3" s="1"/>
  <c r="D28" i="3"/>
  <c r="D48" i="3"/>
  <c r="D20" i="3"/>
  <c r="D31" i="3"/>
  <c r="A24" i="3"/>
  <c r="A25" i="3" s="1"/>
  <c r="A26" i="3" s="1"/>
  <c r="A27" i="3" s="1"/>
  <c r="A28" i="3" s="1"/>
  <c r="A29" i="3" s="1"/>
  <c r="A30" i="3" s="1"/>
  <c r="C29" i="3" l="1"/>
  <c r="C50" i="3"/>
  <c r="C18" i="3"/>
  <c r="C26" i="3"/>
  <c r="C27" i="3"/>
  <c r="E25" i="4"/>
  <c r="B76" i="1"/>
  <c r="B91" i="1" s="1"/>
  <c r="B109" i="1" s="1"/>
  <c r="D5" i="5"/>
  <c r="C37" i="3"/>
  <c r="C49" i="3"/>
  <c r="C45" i="3"/>
  <c r="C47" i="3"/>
  <c r="C41" i="3"/>
  <c r="C22" i="3"/>
  <c r="C20" i="1"/>
  <c r="C22" i="1" s="1"/>
  <c r="E33" i="4"/>
  <c r="D19" i="3"/>
  <c r="D20" i="1"/>
  <c r="D22" i="1" s="1"/>
  <c r="E19" i="3"/>
  <c r="F33" i="4"/>
  <c r="E26" i="3"/>
  <c r="E27" i="3"/>
  <c r="A33" i="3"/>
  <c r="A34" i="3" s="1"/>
  <c r="A35" i="3" s="1"/>
  <c r="A36" i="3" s="1"/>
  <c r="A37" i="3" s="1"/>
  <c r="E18" i="3" l="1"/>
  <c r="E50" i="3"/>
  <c r="E29" i="3"/>
  <c r="C76" i="1"/>
  <c r="C91" i="1" s="1"/>
  <c r="C109" i="1" s="1"/>
  <c r="E5" i="5"/>
  <c r="E34" i="4"/>
  <c r="D37" i="3"/>
  <c r="D45" i="3"/>
  <c r="D49" i="3"/>
  <c r="D47" i="3"/>
  <c r="D41" i="3"/>
  <c r="D22" i="3"/>
  <c r="C44" i="3"/>
  <c r="C46" i="3"/>
  <c r="D29" i="3"/>
  <c r="D50" i="3"/>
  <c r="D18" i="3"/>
  <c r="D76" i="1"/>
  <c r="D91" i="1" s="1"/>
  <c r="D109" i="1" s="1"/>
  <c r="E49" i="3"/>
  <c r="E47" i="3"/>
  <c r="E41" i="3"/>
  <c r="E22" i="3"/>
  <c r="F5" i="5"/>
  <c r="F34" i="4"/>
  <c r="E37" i="3"/>
  <c r="A39" i="3"/>
  <c r="A40" i="3" s="1"/>
  <c r="A41" i="3" s="1"/>
  <c r="A42" i="3" s="1"/>
  <c r="A43" i="3" s="1"/>
  <c r="A44" i="3" s="1"/>
  <c r="A46" i="3" s="1"/>
  <c r="A48" i="3" s="1"/>
  <c r="A50" i="3" s="1"/>
  <c r="D46" i="3" l="1"/>
  <c r="D44" i="3"/>
</calcChain>
</file>

<file path=xl/sharedStrings.xml><?xml version="1.0" encoding="utf-8"?>
<sst xmlns="http://schemas.openxmlformats.org/spreadsheetml/2006/main" count="229" uniqueCount="175">
  <si>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</si>
  <si>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</si>
  <si>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</si>
  <si>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</si>
  <si>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</si>
  <si>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</si>
  <si>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</si>
  <si>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</si>
  <si>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</si>
  <si>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</si>
  <si>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</si>
  <si>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</si>
  <si>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</si>
  <si>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</si>
  <si>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</si>
  <si>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</si>
  <si>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</si>
  <si>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</si>
  <si>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</si>
  <si>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</si>
  <si>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</si>
  <si>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</si>
  <si>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</si>
  <si>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</si>
  <si>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</si>
  <si>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</si>
  <si>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</si>
  <si>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</si>
  <si>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</si>
  <si>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</si>
  <si>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</si>
  <si>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</si>
  <si>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</si>
  <si>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</si>
  <si>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</si>
  <si>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</si>
  <si>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</si>
  <si>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</si>
  <si>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</si>
  <si>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</si>
  <si>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</si>
  <si>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</si>
  <si>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</si>
  <si>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</si>
  <si>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</si>
  <si>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</si>
  <si>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</si>
  <si>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</si>
  <si>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</si>
  <si>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</si>
  <si>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</si>
  <si>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</si>
  <si>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</si>
  <si>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</si>
  <si>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</si>
  <si>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</si>
  <si>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</si>
  <si>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</si>
  <si>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</si>
  <si>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</si>
  <si>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</si>
  <si>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</si>
  <si>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</si>
  <si>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</si>
  <si>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</si>
  <si>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</si>
  <si>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</si>
  <si>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</si>
  <si>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</si>
  <si>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</si>
  <si>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</si>
  <si>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</si>
  <si>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</si>
  <si>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</si>
  <si>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</si>
  <si>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</si>
  <si>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</si>
  <si>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</si>
  <si>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</si>
  <si>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</si>
  <si>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</si>
  <si>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</si>
  <si>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</si>
  <si>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</si>
  <si>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</si>
  <si>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</si>
  <si>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</si>
  <si>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</si>
  <si>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</si>
  <si>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</si>
  <si>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</si>
  <si>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</si>
  <si>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</si>
  <si>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</si>
  <si>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</si>
  <si>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</si>
  <si>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</si>
  <si>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</si>
  <si>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</si>
  <si>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</si>
  <si>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</si>
  <si>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</si>
  <si>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</si>
  <si>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</si>
  <si>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</si>
  <si>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</si>
  <si>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</si>
  <si>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</si>
  <si>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</si>
  <si>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</si>
  <si>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</si>
  <si>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</si>
  <si>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</si>
  <si>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</si>
  <si>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</si>
  <si>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</si>
  <si>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</si>
  <si>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</si>
  <si>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</si>
  <si>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</si>
  <si>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</si>
  <si>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</si>
  <si>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</si>
  <si>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</si>
  <si>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</si>
  <si>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</si>
  <si>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</si>
  <si>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</si>
  <si>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</si>
  <si>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</si>
  <si>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</si>
  <si>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</si>
  <si>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</si>
  <si>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</si>
  <si>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</si>
  <si>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</si>
  <si>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</si>
  <si>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</si>
  <si>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</si>
  <si>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</si>
  <si>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</si>
  <si>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</si>
  <si>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</si>
  <si>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</si>
  <si>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</si>
  <si>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</si>
  <si>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</si>
  <si>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</si>
  <si>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</si>
  <si>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</si>
  <si>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</si>
  <si>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</si>
  <si>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</si>
  <si>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</si>
  <si>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</si>
  <si>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</si>
  <si>
    <t>Current Assets / Daily Operational Expenses where Daily Operational Expenses = (Annual Operating Expenses - Noncash Charges) / 365</t>
  </si>
  <si>
    <t>Inventory Days + Receivable Days - Payable Days</t>
  </si>
  <si>
    <t>Operating Income</t>
  </si>
  <si>
    <t>For the numerator include only term debt (under non-current liabilities), since differed revenue is not an actual form of capital</t>
  </si>
  <si>
    <t>For the numerator include only term debt under non-current liabilities</t>
  </si>
  <si>
    <t>For the debt value consider only term debt (under non-current liabilities), since differed revenue is not an actual form of capital</t>
  </si>
  <si>
    <t>EBIT/ (Interest + Debt repayment) debt repayment can be found in cash flow statement</t>
  </si>
  <si>
    <t>FCFE/Diluted number of shares</t>
  </si>
  <si>
    <t>Cash from operations + Capex + Net debt issued</t>
  </si>
  <si>
    <t>Total Equity/Diluted number of shares</t>
  </si>
  <si>
    <t>Dividend Paid / Net Income</t>
  </si>
  <si>
    <t>Dividend Paid (in cash flow)/ Diluted number of shares</t>
  </si>
  <si>
    <t>Dividend Per Share / Share Price</t>
  </si>
  <si>
    <t>EBIT / (Term debt + total equity)</t>
  </si>
  <si>
    <t>Divide the share count by 1000 and remove the term debt value under current labilities from the formula</t>
  </si>
  <si>
    <t>Feedback</t>
  </si>
  <si>
    <t>Remove multiplication by 100 and use the % formatting instead</t>
  </si>
  <si>
    <t>Capex can be found in cash flow statement, purchase of PPE. Link it with - sign to remove the negative</t>
  </si>
  <si>
    <t>As per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</si>
</sst>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6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64" fontId="0" fillId="0" borderId="0" xfId="1" applyFont="1"/>
    <xf numFmtId="0" fontId="0" fillId="5" borderId="0" xfId="0" applyFill="1"/>
    <xf numFmtId="0" fontId="10" fillId="5" borderId="0" xfId="0" applyFont="1" applyFill="1" applyAlignment="1">
      <alignment horizontal="center"/>
    </xf>
    <xf numFmtId="0" fontId="2" fillId="5" borderId="0" xfId="0" applyFont="1" applyFill="1"/>
    <xf numFmtId="0" fontId="13" fillId="0" borderId="0" xfId="0" applyFont="1"/>
    <xf numFmtId="0" fontId="11" fillId="7" borderId="0" xfId="0" applyFont="1" applyFill="1" applyAlignment="1">
      <alignment horizontal="center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0" fontId="3" fillId="7" borderId="0" xfId="3" applyFill="1"/>
    <xf numFmtId="0" fontId="14" fillId="7" borderId="0" xfId="3" applyFont="1" applyFill="1" applyAlignment="1">
      <alignment horizontal="center"/>
    </xf>
    <xf numFmtId="0" fontId="3" fillId="7" borderId="0" xfId="3" applyFill="1" applyAlignment="1">
      <alignment horizontal="left" inden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0" fillId="8" borderId="0" xfId="1" applyFont="1" applyFill="1"/>
  </cellXfs>
  <cellStyles count="4">
    <cellStyle name="Accent4" xfId="3" builtinId="41"/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25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26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26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2" workbookViewId="0">
      <selection activeCell="B108" sqref="B108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5546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0" t="s">
        <v>1</v>
      </c>
      <c r="B2" s="40"/>
      <c r="C2" s="40"/>
      <c r="D2" s="40"/>
    </row>
    <row r="3" spans="1:10" x14ac:dyDescent="0.3">
      <c r="B3" s="39" t="s">
        <v>23</v>
      </c>
      <c r="C3" s="39"/>
      <c r="D3" s="39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40" t="s">
        <v>24</v>
      </c>
      <c r="B31" s="40"/>
      <c r="C31" s="40"/>
      <c r="D31" s="40"/>
    </row>
    <row r="32" spans="1:4" x14ac:dyDescent="0.3">
      <c r="B32" s="39" t="s">
        <v>142</v>
      </c>
      <c r="C32" s="39"/>
      <c r="D32" s="39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40" t="s">
        <v>55</v>
      </c>
      <c r="B71" s="40"/>
      <c r="C71" s="40"/>
      <c r="D71" s="40"/>
    </row>
    <row r="72" spans="1:4" x14ac:dyDescent="0.3">
      <c r="B72" s="39" t="s">
        <v>23</v>
      </c>
      <c r="C72" s="39"/>
      <c r="D72" s="39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tabSelected="1" topLeftCell="B1" workbookViewId="0">
      <selection activeCell="F8" sqref="F8"/>
    </sheetView>
  </sheetViews>
  <sheetFormatPr defaultColWidth="8.77734375" defaultRowHeight="14.4" x14ac:dyDescent="0.3"/>
  <cols>
    <col min="1" max="1" width="4.5546875" customWidth="1"/>
    <col min="2" max="2" width="44.77734375" customWidth="1"/>
    <col min="3" max="3" width="16.21875" bestFit="1" customWidth="1"/>
    <col min="4" max="4" width="15.44140625" customWidth="1"/>
    <col min="5" max="5" width="16.21875" bestFit="1" customWidth="1"/>
    <col min="6" max="6" width="16.21875" customWidth="1"/>
    <col min="7" max="7" width="28.21875" style="28" customWidth="1"/>
    <col min="9" max="9" width="19" customWidth="1"/>
    <col min="10" max="10" width="20.44140625" style="33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19"/>
      <c r="G1" s="29" t="s">
        <v>171</v>
      </c>
      <c r="H1" s="19"/>
      <c r="I1" s="20"/>
      <c r="J1" s="32" t="s">
        <v>174</v>
      </c>
      <c r="K1" s="19"/>
      <c r="L1" s="19"/>
    </row>
    <row r="2" spans="1:12" x14ac:dyDescent="0.3">
      <c r="C2" s="7" t="s">
        <v>23</v>
      </c>
      <c r="D2" s="7"/>
      <c r="E2" s="7"/>
      <c r="F2" s="7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I3" s="24">
        <v>2023</v>
      </c>
      <c r="J3" s="33">
        <v>2023</v>
      </c>
    </row>
    <row r="4" spans="1:12" x14ac:dyDescent="0.3">
      <c r="A4" s="18">
        <v>1</v>
      </c>
      <c r="B4" s="7" t="s">
        <v>99</v>
      </c>
      <c r="I4" s="7"/>
    </row>
    <row r="5" spans="1:12" x14ac:dyDescent="0.3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  <c r="F5" s="27"/>
      <c r="I5" s="23">
        <v>0.98801167000000001</v>
      </c>
    </row>
    <row r="6" spans="1:12" x14ac:dyDescent="0.3">
      <c r="A6" s="18">
        <f t="shared" ref="A6:A13" si="0">+A5+0.1</f>
        <v>1.2000000000000002</v>
      </c>
      <c r="B6" s="1" t="s">
        <v>101</v>
      </c>
      <c r="C6" s="27">
        <f>('Financial Statements'!B42-'Financial Statements'!B39)/'Financial Statements'!B56</f>
        <v>0.84723539114961488</v>
      </c>
      <c r="D6" s="27">
        <f>('Financial Statements'!C42-'Financial Statements'!C39)/'Financial Statements'!C56</f>
        <v>1.0221149018576519</v>
      </c>
      <c r="E6" s="27">
        <f>('Financial Statements'!D42-'Financial Statements'!D39)/'Financial Statements'!D56</f>
        <v>1.325072111735236</v>
      </c>
      <c r="F6" s="27"/>
      <c r="I6" s="23">
        <v>0.94444214999999998</v>
      </c>
    </row>
    <row r="7" spans="1:12" x14ac:dyDescent="0.3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  <c r="F7" s="27"/>
      <c r="I7" s="23">
        <v>0.20621713999999999</v>
      </c>
    </row>
    <row r="8" spans="1:12" x14ac:dyDescent="0.3">
      <c r="A8" s="18">
        <f t="shared" si="0"/>
        <v>1.4000000000000004</v>
      </c>
      <c r="B8" s="1" t="s">
        <v>103</v>
      </c>
      <c r="C8" s="27">
        <f>('Financial Statements'!B36+'Financial Statements'!B37+'Financial Statements'!B38)/(('Financial Statements'!B12+'Financial Statements'!B17-'Financial Statements'!B79)/365)</f>
        <v>105.83584482935096</v>
      </c>
      <c r="D8" s="27">
        <f>('Financial Statements'!C36+'Financial Statements'!C37+'Financial Statements'!C38)/(('Financial Statements'!C12+'Financial Statements'!C17-'Financial Statements'!C79)/365)</f>
        <v>132.1531736595218</v>
      </c>
      <c r="E8" s="27">
        <f>('Financial Statements'!D36+'Financial Statements'!D37+'Financial Statements'!D38)/(('Financial Statements'!D12+'Financial Statements'!D17-'Financial Statements'!D79)/365)</f>
        <v>198.19342093918476</v>
      </c>
      <c r="F8" s="43">
        <f>+'Financial Statements'!D42/(('Financial Statements'!D17-'Financial Statements'!D79)/365)</f>
        <v>1899.7263870780819</v>
      </c>
      <c r="G8" s="28" t="s">
        <v>156</v>
      </c>
      <c r="I8" s="23">
        <v>651.59762799999999</v>
      </c>
      <c r="J8" s="33">
        <v>129</v>
      </c>
    </row>
    <row r="9" spans="1:12" x14ac:dyDescent="0.3">
      <c r="A9" s="18">
        <f t="shared" si="0"/>
        <v>1.5000000000000004</v>
      </c>
      <c r="B9" s="1" t="s">
        <v>104</v>
      </c>
      <c r="C9" s="27">
        <f>365/('Financial Statements'!B10/'Financial Statements'!B39)</f>
        <v>8.9605451901266182</v>
      </c>
      <c r="D9" s="27">
        <f>365/('Financial Statements'!C10/'Financial Statements'!C39)</f>
        <v>12.491548167642746</v>
      </c>
      <c r="E9" s="27">
        <f>365/('Financial Statements'!D10/'Financial Statements'!D39)</f>
        <v>9.797767143027114</v>
      </c>
      <c r="F9" s="27"/>
      <c r="I9" s="23">
        <v>54.262316300000002</v>
      </c>
    </row>
    <row r="10" spans="1:12" x14ac:dyDescent="0.3">
      <c r="A10" s="18">
        <f t="shared" si="0"/>
        <v>1.6000000000000005</v>
      </c>
      <c r="B10" s="1" t="s">
        <v>105</v>
      </c>
      <c r="C10" s="27">
        <f>('Financial Statements'!B51*365)/'Financial Statements'!B12</f>
        <v>104.68527730310539</v>
      </c>
      <c r="D10" s="27">
        <f>('Financial Statements'!C51*365)/'Financial Statements'!C12</f>
        <v>93.85107122231561</v>
      </c>
      <c r="E10" s="27">
        <f>('Financial Statements'!D51*365)/'Financial Statements'!D12</f>
        <v>91.048189715674184</v>
      </c>
      <c r="F10" s="27"/>
      <c r="I10" s="23">
        <v>465.71325200000001</v>
      </c>
    </row>
    <row r="11" spans="1:12" x14ac:dyDescent="0.3">
      <c r="A11" s="18">
        <f t="shared" si="0"/>
        <v>1.7000000000000006</v>
      </c>
      <c r="B11" s="1" t="s">
        <v>106</v>
      </c>
      <c r="C11" s="27">
        <f>('Financial Statements'!B38/'Financial Statements'!B8)*365</f>
        <v>26.087825363656648</v>
      </c>
      <c r="D11" s="27">
        <f>('Financial Statements'!C38/'Financial Statements'!C8)*365</f>
        <v>26.219311841713207</v>
      </c>
      <c r="E11" s="27">
        <f>('Financial Statements'!D38/'Financial Statements'!D8)*365</f>
        <v>21.433437152796749</v>
      </c>
      <c r="F11" s="27"/>
      <c r="I11" s="23">
        <v>120.342578</v>
      </c>
    </row>
    <row r="12" spans="1:12" x14ac:dyDescent="0.3">
      <c r="A12" s="18">
        <f t="shared" si="0"/>
        <v>1.8000000000000007</v>
      </c>
      <c r="B12" s="1" t="s">
        <v>107</v>
      </c>
      <c r="C12" s="27">
        <f>(('Financial Statements'!C39+'Financial Statements'!B39)/2)+C10+C11</f>
        <v>5893.7731026667616</v>
      </c>
      <c r="D12" s="27">
        <f>(('Financial Statements'!D39+'Financial Statements'!C39)/2)+D10+D11</f>
        <v>5440.5703830640296</v>
      </c>
      <c r="E12" s="27"/>
      <c r="F12" s="27"/>
      <c r="G12" s="28" t="s">
        <v>157</v>
      </c>
      <c r="I12" s="23">
        <v>6224.5</v>
      </c>
      <c r="J12" s="33">
        <v>-66.42</v>
      </c>
    </row>
    <row r="13" spans="1:12" x14ac:dyDescent="0.3">
      <c r="A13" s="18">
        <f t="shared" si="0"/>
        <v>1.9000000000000008</v>
      </c>
      <c r="B13" s="1" t="s">
        <v>108</v>
      </c>
      <c r="C13" s="27">
        <f>(C14/'Financial Statements'!B8)*100</f>
        <v>-4.7110527276784806</v>
      </c>
      <c r="D13" s="27">
        <f>(D14/'Financial Statements'!C8)*100</f>
        <v>2.5572895737486232</v>
      </c>
      <c r="E13" s="27">
        <f>(E14/'Financial Statements'!D8)*100</f>
        <v>13.959528623208204</v>
      </c>
      <c r="F13" s="27"/>
      <c r="I13" s="23">
        <v>-1.9464122100000001</v>
      </c>
    </row>
    <row r="14" spans="1:12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I14" s="23">
        <v>-1742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  <c r="I16" s="17"/>
    </row>
    <row r="17" spans="1:10" x14ac:dyDescent="0.3">
      <c r="A17" s="18">
        <f>+A16+0.1</f>
        <v>2.1</v>
      </c>
      <c r="B17" s="1" t="s">
        <v>9</v>
      </c>
      <c r="C17" s="27">
        <f>('Financial Statements'!B8-'Financial Statements'!B12)/'Financial Statements'!B8</f>
        <v>0.43309630561360085</v>
      </c>
      <c r="D17" s="27">
        <f>('Financial Statements'!C8-'Financial Statements'!C12)/'Financial Statements'!C8</f>
        <v>0.41779359625167778</v>
      </c>
      <c r="E17" s="27">
        <f>('Financial Statements'!D8-'Financial Statements'!D12)/'Financial Statements'!D8</f>
        <v>0.38233247727810865</v>
      </c>
      <c r="F17" s="27"/>
      <c r="I17" s="23">
        <v>0.45170841810000001</v>
      </c>
    </row>
    <row r="18" spans="1:10" x14ac:dyDescent="0.3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  <c r="F18" s="27"/>
      <c r="I18" s="23">
        <v>0.7843329054</v>
      </c>
    </row>
    <row r="19" spans="1:10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  <c r="I19" s="23">
        <v>38488</v>
      </c>
    </row>
    <row r="20" spans="1:10" x14ac:dyDescent="0.3">
      <c r="A20" s="18">
        <f>+A18+0.1</f>
        <v>2.3000000000000003</v>
      </c>
      <c r="B20" s="1" t="s">
        <v>113</v>
      </c>
      <c r="C20" s="27">
        <f>C21/'Financial Statements'!B8</f>
        <v>0.36945892759327259</v>
      </c>
      <c r="D20" s="27">
        <f>D21/'Financial Statements'!C8</f>
        <v>0.35772804435004385</v>
      </c>
      <c r="E20" s="27">
        <f>E21/'Financial Statements'!D8</f>
        <v>0.3097827076844617</v>
      </c>
      <c r="F20" s="27"/>
      <c r="I20" s="23">
        <v>0.38298062500000002</v>
      </c>
    </row>
    <row r="21" spans="1:10" x14ac:dyDescent="0.3">
      <c r="A21" s="18"/>
      <c r="B21" s="3" t="s">
        <v>114</v>
      </c>
      <c r="C21">
        <f>'Financial Statements'!B8-'Financial Statements'!B12-'Financial Statements'!B16</f>
        <v>145688</v>
      </c>
      <c r="D21">
        <f>'Financial Statements'!C8-'Financial Statements'!C12-'Financial Statements'!C16</f>
        <v>130863</v>
      </c>
      <c r="E21">
        <f>'Financial Statements'!D8-'Financial Statements'!D12-'Financial Statements'!D16</f>
        <v>85040</v>
      </c>
      <c r="G21" s="28" t="s">
        <v>158</v>
      </c>
      <c r="I21" s="23">
        <v>34276</v>
      </c>
    </row>
    <row r="22" spans="1:10" x14ac:dyDescent="0.3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  <c r="F22" s="27"/>
      <c r="I22" s="23">
        <v>0.25649735099999998</v>
      </c>
      <c r="J22" s="33">
        <v>25.3</v>
      </c>
    </row>
    <row r="23" spans="1:10" x14ac:dyDescent="0.3">
      <c r="A23" s="18"/>
      <c r="I23" s="23"/>
    </row>
    <row r="24" spans="1:10" x14ac:dyDescent="0.3">
      <c r="A24" s="18">
        <f>+A16+1</f>
        <v>3</v>
      </c>
      <c r="B24" s="7" t="s">
        <v>116</v>
      </c>
      <c r="I24" s="17"/>
    </row>
    <row r="25" spans="1:10" x14ac:dyDescent="0.3">
      <c r="A25" s="18">
        <f>+A24+0.1</f>
        <v>3.1</v>
      </c>
      <c r="B25" s="1" t="s">
        <v>117</v>
      </c>
      <c r="C25" s="27">
        <f>'Financial Statements'!B62/'Financial Statements'!B68</f>
        <v>5.9615369434796337</v>
      </c>
      <c r="D25" s="27">
        <f>'Financial Statements'!C62/'Financial Statements'!C68</f>
        <v>4.5635124425423994</v>
      </c>
      <c r="E25" s="27">
        <f>'Financial Statements'!D62/'Financial Statements'!D68</f>
        <v>3.9570394404566951</v>
      </c>
      <c r="F25" s="27"/>
      <c r="G25" s="28" t="s">
        <v>159</v>
      </c>
      <c r="I25" s="23">
        <v>4.6734624919999996</v>
      </c>
      <c r="J25" s="33">
        <v>1.69</v>
      </c>
    </row>
    <row r="26" spans="1:10" x14ac:dyDescent="0.3">
      <c r="A26" s="18">
        <f t="shared" ref="A26:A30" si="1">+A25+0.1</f>
        <v>3.2</v>
      </c>
      <c r="B26" s="1" t="s">
        <v>118</v>
      </c>
      <c r="C26" s="27">
        <f>('Financial Statements'!B55+'Financial Statements'!B59)/'Financial Statements'!B69</f>
        <v>0.31207778769967826</v>
      </c>
      <c r="D26" s="27">
        <f>('Financial Statements'!C55+'Financial Statements'!C59)/'Financial Statements'!C69</f>
        <v>0.33822884200090025</v>
      </c>
      <c r="E26" s="27">
        <f>('Financial Statements'!D55+'Financial Statements'!D59)/'Financial Statements'!D69</f>
        <v>0.33171960677765155</v>
      </c>
      <c r="F26" s="27"/>
      <c r="G26" s="28" t="s">
        <v>160</v>
      </c>
      <c r="I26" s="23">
        <v>0.29809434899999998</v>
      </c>
      <c r="J26" s="33">
        <v>0.3</v>
      </c>
    </row>
    <row r="27" spans="1:10" x14ac:dyDescent="0.3">
      <c r="A27" s="18">
        <f t="shared" si="1"/>
        <v>3.3000000000000003</v>
      </c>
      <c r="B27" s="1" t="s">
        <v>119</v>
      </c>
      <c r="C27" s="27">
        <f>('Financial Statements'!B55+'Financial Statements'!B59)/('Financial Statements'!B55+'Financial Statements'!B59+'Financial Statements'!B69)</f>
        <v>0.23785006546510473</v>
      </c>
      <c r="D27" s="27">
        <f>('Financial Statements'!C55+'Financial Statements'!C59)/('Financial Statements'!C55+'Financial Statements'!C59+'Financial Statements'!C69)</f>
        <v>0.2527436499539088</v>
      </c>
      <c r="E27" s="27">
        <f>('Financial Statements'!D55+'Financial Statements'!D59)/('Financial Statements'!D55+'Financial Statements'!D59+'Financial Statements'!D69)</f>
        <v>0.24909117887083612</v>
      </c>
      <c r="F27" s="27"/>
      <c r="G27" s="28" t="s">
        <v>161</v>
      </c>
      <c r="I27" s="23">
        <v>0.229639971</v>
      </c>
      <c r="J27" s="33">
        <v>0.27</v>
      </c>
    </row>
    <row r="28" spans="1:10" x14ac:dyDescent="0.3">
      <c r="A28" s="18">
        <f t="shared" si="1"/>
        <v>3.4000000000000004</v>
      </c>
      <c r="B28" s="1" t="s">
        <v>120</v>
      </c>
      <c r="C28" s="27">
        <f>C21/'Financial Statements'!B114</f>
        <v>50.850959860383945</v>
      </c>
      <c r="D28" s="27">
        <f>D21/'Financial Statements'!C114</f>
        <v>48.702270189802753</v>
      </c>
      <c r="E28" s="27">
        <f>E21/'Financial Statements'!D114</f>
        <v>28.327781479013989</v>
      </c>
      <c r="F28" s="27"/>
      <c r="I28" s="23">
        <v>9.0128845650000002</v>
      </c>
    </row>
    <row r="29" spans="1:10" x14ac:dyDescent="0.3">
      <c r="A29" s="18">
        <f t="shared" si="1"/>
        <v>3.5000000000000004</v>
      </c>
      <c r="B29" s="1" t="s">
        <v>121</v>
      </c>
      <c r="C29" s="27">
        <f>(C19-'Financial Statements'!B113)/('Financial Statements'!B114-'Financial Statements'!B55)</f>
        <v>-13.429505022388962</v>
      </c>
      <c r="D29" s="27">
        <f>(D19-'Financial Statements'!C113)/('Financial Statements'!C114-'Financial Statements'!C55)</f>
        <v>-13.694484550967369</v>
      </c>
      <c r="E29" s="27">
        <f>(E19-'Financial Statements'!D113)/('Financial Statements'!D114-'Financial Statements'!D55)</f>
        <v>-11.755848206549992</v>
      </c>
      <c r="F29" s="27"/>
      <c r="G29" s="28" t="s">
        <v>162</v>
      </c>
      <c r="I29" s="23">
        <v>-3.29107825</v>
      </c>
      <c r="J29" s="33">
        <v>7.99</v>
      </c>
    </row>
    <row r="30" spans="1:10" x14ac:dyDescent="0.3">
      <c r="A30" s="18">
        <f t="shared" si="1"/>
        <v>3.6000000000000005</v>
      </c>
      <c r="B30" s="1" t="s">
        <v>122</v>
      </c>
      <c r="G30" s="28" t="s">
        <v>163</v>
      </c>
      <c r="I30" s="23"/>
      <c r="J30" s="34">
        <v>24.29</v>
      </c>
    </row>
    <row r="31" spans="1:10" x14ac:dyDescent="0.3">
      <c r="A31" s="18"/>
      <c r="B31" s="3" t="s">
        <v>123</v>
      </c>
      <c r="C31">
        <f>C21-'Financial Statements'!B114-'Financial Statements'!B113+'Financial Statements'!B79-'Financial Statements'!B96-(('Financial Statements'!B85+'Financial Statements'!B87-'Financial Statements'!B88-'Financial Statements'!B90)-('Financial Statements'!C85+'Financial Statements'!C87-'Financial Statements'!C88-'Financial Statements'!C90))+'Financial Statements'!B104</f>
        <v>141813</v>
      </c>
      <c r="D31">
        <f>D21-'Financial Statements'!C114-'Financial Statements'!C113+'Financial Statements'!C79-'Financial Statements'!C96-(('Financial Statements'!C85+'Financial Statements'!C87-'Financial Statements'!C88-'Financial Statements'!C90)-('Financial Statements'!D85+'Financial Statements'!D87-'Financial Statements'!D88-'Financial Statements'!D90))+'Financial Statements'!C104</f>
        <v>159793</v>
      </c>
      <c r="G31" s="28" t="s">
        <v>164</v>
      </c>
      <c r="I31" s="23">
        <v>16932</v>
      </c>
      <c r="J31" s="34">
        <v>240566</v>
      </c>
    </row>
    <row r="32" spans="1:10" x14ac:dyDescent="0.3">
      <c r="A32" s="18"/>
      <c r="I32" s="23"/>
    </row>
    <row r="33" spans="1:10" x14ac:dyDescent="0.3">
      <c r="A33" s="18">
        <f>+A24+1</f>
        <v>4</v>
      </c>
      <c r="B33" s="17" t="s">
        <v>124</v>
      </c>
      <c r="I33" s="17"/>
    </row>
    <row r="34" spans="1:10" x14ac:dyDescent="0.3">
      <c r="A34" s="18">
        <f>+A33+0.1</f>
        <v>4.0999999999999996</v>
      </c>
      <c r="B34" s="1" t="s">
        <v>125</v>
      </c>
      <c r="C34" s="27">
        <f>'Financial Statements'!B8/(('Financial Statements'!B42+'Financial Statements'!C42)/2)</f>
        <v>2.918343256574687</v>
      </c>
      <c r="D34" s="27">
        <f>'Financial Statements'!C8/(('Financial Statements'!C42+'Financial Statements'!D42)/2)</f>
        <v>2.6265899357025155</v>
      </c>
      <c r="E34" s="27"/>
      <c r="F34" s="27"/>
      <c r="I34" s="23">
        <v>0.64162941669999995</v>
      </c>
    </row>
    <row r="35" spans="1:10" x14ac:dyDescent="0.3">
      <c r="A35" s="18">
        <f t="shared" ref="A35:A37" si="2">+A34+0.1</f>
        <v>4.1999999999999993</v>
      </c>
      <c r="B35" s="1" t="s">
        <v>126</v>
      </c>
      <c r="C35" s="27">
        <f>'Financial Statements'!B8/(('Financial Statements'!B45+'Financial Statements'!C45)/2)</f>
        <v>9.6699976703409884</v>
      </c>
      <c r="D35" s="27">
        <f>'Financial Statements'!C8/(('Financial Statements'!C45+'Financial Statements'!D45)/2)</f>
        <v>9.6007400992047867</v>
      </c>
      <c r="E35" s="27"/>
      <c r="F35" s="27"/>
      <c r="I35" s="23">
        <v>2.0854226859999998</v>
      </c>
    </row>
    <row r="36" spans="1:10" x14ac:dyDescent="0.3">
      <c r="A36" s="18">
        <f t="shared" si="2"/>
        <v>4.2999999999999989</v>
      </c>
      <c r="B36" s="1" t="s">
        <v>127</v>
      </c>
      <c r="C36" s="27">
        <f>'Financial Statements'!B10/(('Financial Statements'!B39+'Financial Statements'!C39)/2)</f>
        <v>34.959396147839669</v>
      </c>
      <c r="D36" s="27">
        <f>'Financial Statements'!C10/(('Financial Statements'!C39+'Financial Statements'!D39)/2)</f>
        <v>36.136829245371679</v>
      </c>
      <c r="E36" s="27"/>
      <c r="F36" s="27"/>
      <c r="I36" s="23">
        <v>11.915225680000001</v>
      </c>
    </row>
    <row r="37" spans="1:10" x14ac:dyDescent="0.3">
      <c r="A37" s="18">
        <f t="shared" si="2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  <c r="F37" s="27"/>
      <c r="I37" s="23">
        <v>6.5108073000000002E-2</v>
      </c>
    </row>
    <row r="38" spans="1:10" x14ac:dyDescent="0.3">
      <c r="A38" s="18"/>
    </row>
    <row r="39" spans="1:10" x14ac:dyDescent="0.3">
      <c r="A39" s="18">
        <f>+A33+1</f>
        <v>5</v>
      </c>
      <c r="B39" s="17" t="s">
        <v>129</v>
      </c>
      <c r="I39" s="17"/>
    </row>
    <row r="40" spans="1:10" x14ac:dyDescent="0.3">
      <c r="A40" s="18">
        <f>+A39+0.1</f>
        <v>5.0999999999999996</v>
      </c>
      <c r="B40" s="1" t="s">
        <v>130</v>
      </c>
      <c r="C40" s="27">
        <f>138.2/'Financial Statements'!B25</f>
        <v>22.618657937806869</v>
      </c>
      <c r="D40" s="27">
        <f>141.5/'Financial Statements'!C25</f>
        <v>25.222816399286987</v>
      </c>
      <c r="E40" s="27">
        <f>115.81/'Financial Statements'!D25</f>
        <v>35.307926829268297</v>
      </c>
      <c r="F40" s="27"/>
      <c r="I40" s="23">
        <v>129.93150684</v>
      </c>
    </row>
    <row r="41" spans="1:10" x14ac:dyDescent="0.3">
      <c r="A41" s="18">
        <f t="shared" ref="A41:A44" si="3">+A40+0.1</f>
        <v>5.1999999999999993</v>
      </c>
      <c r="B41" s="3" t="s">
        <v>131</v>
      </c>
      <c r="C41" s="27">
        <f>('Financial Statements'!B22*1000)/'Financial Statements'!B28</f>
        <v>6.1132002014722815</v>
      </c>
      <c r="D41" s="27">
        <f>('Financial Statements'!C22*1000)/'Financial Statements'!C28</f>
        <v>5.6140204408927197</v>
      </c>
      <c r="E41" s="27">
        <f>('Financial Statements'!D22*1000)/'Financial Statements'!D28</f>
        <v>3.2753479618630856</v>
      </c>
      <c r="F41" s="27"/>
      <c r="I41" s="23">
        <v>1.4647406300000001</v>
      </c>
    </row>
    <row r="42" spans="1:10" x14ac:dyDescent="0.3">
      <c r="A42" s="18">
        <f t="shared" si="3"/>
        <v>5.2999999999999989</v>
      </c>
      <c r="B42" s="1" t="s">
        <v>132</v>
      </c>
      <c r="C42" s="27">
        <f>138.2/C43</f>
        <v>44.526132495263653</v>
      </c>
      <c r="D42" s="27">
        <f>141.5/D43</f>
        <v>37.82510760025361</v>
      </c>
      <c r="E42" s="27">
        <f>115.81/E43</f>
        <v>31.067853247524447</v>
      </c>
      <c r="F42" s="27"/>
      <c r="I42" s="23">
        <v>9.2003437469999998</v>
      </c>
    </row>
    <row r="43" spans="1:10" x14ac:dyDescent="0.3">
      <c r="A43" s="18">
        <f t="shared" si="3"/>
        <v>5.3999999999999986</v>
      </c>
      <c r="B43" s="3" t="s">
        <v>133</v>
      </c>
      <c r="C43" s="27">
        <f>(('Financial Statements'!B48-'Financial Statements'!B62)*1000)/'Financial Statements'!B28</f>
        <v>3.1037952827971447</v>
      </c>
      <c r="D43" s="27">
        <f>(('Financial Statements'!C48-'Financial Statements'!C62)*1000)/'Financial Statements'!C28</f>
        <v>3.740901453484597</v>
      </c>
      <c r="E43" s="27">
        <f>(('Financial Statements'!D48-'Financial Statements'!D62)*1000)/'Financial Statements'!D28</f>
        <v>3.7276473233382479</v>
      </c>
      <c r="F43" s="27"/>
      <c r="G43" s="28" t="s">
        <v>165</v>
      </c>
      <c r="I43" s="23">
        <v>20.618794820000002</v>
      </c>
      <c r="J43" s="33">
        <v>3.93</v>
      </c>
    </row>
    <row r="44" spans="1:10" x14ac:dyDescent="0.3">
      <c r="A44" s="18">
        <f t="shared" si="3"/>
        <v>5.4999999999999982</v>
      </c>
      <c r="B44" s="1" t="s">
        <v>134</v>
      </c>
      <c r="C44" s="27">
        <f>C45/'Financial Statements'!B25</f>
        <v>1.000522897697659</v>
      </c>
      <c r="D44" s="27">
        <f>D45/'Financial Statements'!C25</f>
        <v>1.0007156063289613</v>
      </c>
      <c r="E44" s="27"/>
      <c r="F44" s="27"/>
      <c r="G44" s="28" t="s">
        <v>166</v>
      </c>
      <c r="I44" s="1"/>
      <c r="J44" s="33">
        <v>1.55</v>
      </c>
    </row>
    <row r="45" spans="1:10" x14ac:dyDescent="0.3">
      <c r="A45" s="18"/>
      <c r="B45" s="3" t="s">
        <v>135</v>
      </c>
      <c r="C45" s="27">
        <f>(('Financial Statements'!B22-('Financial Statements'!C66-'Financial Statements'!B66)/'Financial Statements'!B22)*1000)/'Financial Statements'!B28</f>
        <v>6.1131949049326968</v>
      </c>
      <c r="D45" s="27">
        <f>(('Financial Statements'!C22-('Financial Statements'!D66-'Financial Statements'!C66)/'Financial Statements'!C22)*1000)/'Financial Statements'!C28</f>
        <v>5.6140145515054733</v>
      </c>
      <c r="E45" s="27"/>
      <c r="F45" s="27"/>
      <c r="G45" s="28" t="s">
        <v>167</v>
      </c>
      <c r="I45" s="3"/>
      <c r="J45" s="33">
        <v>0.95</v>
      </c>
    </row>
    <row r="46" spans="1:10" x14ac:dyDescent="0.3">
      <c r="A46" s="18">
        <f>+A44+0.1</f>
        <v>5.5999999999999979</v>
      </c>
      <c r="B46" s="1" t="s">
        <v>136</v>
      </c>
      <c r="C46" s="27">
        <f>C45/138.2</f>
        <v>4.4234405969122266E-2</v>
      </c>
      <c r="D46" s="27">
        <f>D45/141.5</f>
        <v>3.9675014498271897E-2</v>
      </c>
      <c r="E46" s="27"/>
      <c r="F46" s="27"/>
      <c r="G46" s="28" t="s">
        <v>168</v>
      </c>
      <c r="I46" s="1"/>
      <c r="J46" s="33">
        <v>0.51</v>
      </c>
    </row>
    <row r="47" spans="1:10" x14ac:dyDescent="0.3">
      <c r="A47" s="18">
        <f t="shared" ref="A47:A50" si="4">+A45+0.1</f>
        <v>0.1</v>
      </c>
      <c r="B47" s="1" t="s">
        <v>137</v>
      </c>
      <c r="C47" s="27">
        <f>'Financial Statements'!B22/'Financial Statements'!B68</f>
        <v>1.9695887275023682</v>
      </c>
      <c r="D47" s="27">
        <f>'Financial Statements'!C22/'Financial Statements'!C68</f>
        <v>1.5007132667617689</v>
      </c>
      <c r="E47" s="27">
        <f>'Financial Statements'!D22/'Financial Statements'!D68</f>
        <v>0.87866358530127486</v>
      </c>
      <c r="F47" s="27"/>
      <c r="I47" s="23">
        <v>0.3693882148</v>
      </c>
    </row>
    <row r="48" spans="1:10" x14ac:dyDescent="0.3">
      <c r="A48" s="18">
        <f t="shared" si="4"/>
        <v>5.6999999999999975</v>
      </c>
      <c r="B48" s="1" t="s">
        <v>138</v>
      </c>
      <c r="C48" s="27">
        <f>C21/('Financial Statements'!B48-'Financial Statements'!B56)</f>
        <v>0.73293656583137545</v>
      </c>
      <c r="D48" s="27">
        <f>D21/('Financial Statements'!C48-'Financial Statements'!C56)</f>
        <v>0.58026968663672118</v>
      </c>
      <c r="E48" s="27">
        <f>E21/('Financial Statements'!D48-'Financial Statements'!D56)</f>
        <v>0.38920620972466313</v>
      </c>
      <c r="F48" s="27"/>
      <c r="G48" s="28" t="s">
        <v>169</v>
      </c>
      <c r="I48" s="23">
        <v>0.16753588229999999</v>
      </c>
      <c r="J48" s="33">
        <v>0.34</v>
      </c>
    </row>
    <row r="49" spans="1:10" x14ac:dyDescent="0.3">
      <c r="A49" s="18">
        <f t="shared" si="4"/>
        <v>0.2</v>
      </c>
      <c r="B49" s="1" t="s">
        <v>128</v>
      </c>
      <c r="C49" s="27">
        <f>'Financial Statements'!B22/'Financial Statements'!B48</f>
        <v>0.28292440929256851</v>
      </c>
      <c r="D49" s="27">
        <f>'Financial Statements'!C22/'Financial Statements'!C48</f>
        <v>0.26974205275183616</v>
      </c>
      <c r="E49" s="27">
        <f>'Financial Statements'!D22/'Financial Statements'!D48</f>
        <v>0.1772557180259843</v>
      </c>
      <c r="F49" s="27"/>
      <c r="I49" s="23">
        <v>6.5108073840000003E-2</v>
      </c>
    </row>
    <row r="50" spans="1:10" x14ac:dyDescent="0.3">
      <c r="A50" s="18">
        <f t="shared" si="4"/>
        <v>5.7999999999999972</v>
      </c>
      <c r="B50" s="1" t="s">
        <v>139</v>
      </c>
      <c r="C50" s="27">
        <f t="shared" ref="C50:D50" si="5">C51/C19</f>
        <v>17284.336927095701</v>
      </c>
      <c r="D50" s="27">
        <f t="shared" si="5"/>
        <v>19848.708902713897</v>
      </c>
      <c r="E50" s="27">
        <f>E51/E19</f>
        <v>26246.533504085644</v>
      </c>
      <c r="F50" s="27"/>
      <c r="I50" s="1"/>
      <c r="J50" s="35">
        <v>23017.67</v>
      </c>
    </row>
    <row r="51" spans="1:10" x14ac:dyDescent="0.3">
      <c r="A51" s="18"/>
      <c r="B51" s="3" t="s">
        <v>140</v>
      </c>
      <c r="C51" s="12">
        <f>(138.2*'Financial Statements'!B28)+('Financial Statements'!B55+'Financial Statements'!B59)-'Financial Statements'!B36</f>
        <v>2256314626.7999997</v>
      </c>
      <c r="D51" s="12">
        <f>(141.5*'Financial Statements'!C28)+('Financial Statements'!C55+'Financial Statements'!C59)-'Financial Statements'!C36</f>
        <v>2386469817.5</v>
      </c>
      <c r="E51" s="12">
        <f>(115.81*'Financial Statements'!D28)+('Financial Statements'!D55+'Financial Statements'!D59)-'Financial Statements'!D36</f>
        <v>2030011887.3400002</v>
      </c>
      <c r="F51" s="12"/>
      <c r="G51" s="28" t="s">
        <v>170</v>
      </c>
      <c r="I51" s="3"/>
      <c r="J51" s="34">
        <v>3015091384</v>
      </c>
    </row>
  </sheetData>
  <pageMargins left="0.7" right="0.7" top="0.75" bottom="0.75" header="0.3" footer="0.3"/>
  <pageSetup orientation="portrait" r:id="rId1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1"/>
  <sheetViews>
    <sheetView topLeftCell="B1" workbookViewId="0">
      <selection activeCell="C35" sqref="C35"/>
    </sheetView>
  </sheetViews>
  <sheetFormatPr defaultColWidth="8.77734375" defaultRowHeight="14.4" x14ac:dyDescent="0.3"/>
  <cols>
    <col min="1" max="1" width="4.77734375" customWidth="1"/>
    <col min="2" max="2" width="35" customWidth="1"/>
    <col min="3" max="3" width="21.21875" style="33" customWidth="1"/>
    <col min="4" max="4" width="21.44140625" customWidth="1"/>
    <col min="5" max="5" width="16.5546875" customWidth="1"/>
    <col min="6" max="6" width="15.44140625" customWidth="1"/>
    <col min="7" max="7" width="23.44140625" style="28" customWidth="1"/>
  </cols>
  <sheetData>
    <row r="1" spans="1:12" ht="54.6" customHeight="1" x14ac:dyDescent="0.5">
      <c r="A1" s="6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19"/>
      <c r="L1" s="19"/>
    </row>
    <row r="2" spans="1:12" x14ac:dyDescent="0.3">
      <c r="C2" s="37" t="s">
        <v>174</v>
      </c>
      <c r="E2" s="7" t="s">
        <v>23</v>
      </c>
      <c r="F2" s="7"/>
      <c r="G2" s="7"/>
    </row>
    <row r="3" spans="1:12" x14ac:dyDescent="0.3">
      <c r="C3" s="36">
        <v>2023</v>
      </c>
      <c r="D3" s="24">
        <v>2023</v>
      </c>
      <c r="E3" s="7">
        <f>'Financial Statements'!B4</f>
        <v>2022</v>
      </c>
      <c r="F3" s="7">
        <f>+'Financial Statements'!C4</f>
        <v>2021</v>
      </c>
      <c r="G3" s="30"/>
    </row>
    <row r="4" spans="1:12" x14ac:dyDescent="0.3">
      <c r="A4">
        <v>1</v>
      </c>
      <c r="B4" s="7" t="s">
        <v>151</v>
      </c>
      <c r="C4" s="36"/>
      <c r="D4" s="7"/>
      <c r="E4" s="7"/>
      <c r="F4" s="7"/>
      <c r="G4" s="30"/>
    </row>
    <row r="5" spans="1:12" x14ac:dyDescent="0.3">
      <c r="A5">
        <v>1.1000000000000001</v>
      </c>
      <c r="B5" t="s">
        <v>4</v>
      </c>
      <c r="C5" s="36">
        <v>-5.7286700000000002</v>
      </c>
      <c r="D5" s="23">
        <v>-78.752620980000003</v>
      </c>
      <c r="E5">
        <f>(('Financial Statements'!B6-'Financial Statements'!C6)/'Financial Statements'!C6)*100</f>
        <v>6.3239764351428418</v>
      </c>
      <c r="F5">
        <f>(('Financial Statements'!C6-'Financial Statements'!D6)/'Financial Statements'!D6)*100</f>
        <v>34.720743656765436</v>
      </c>
      <c r="G5" s="28" t="s">
        <v>172</v>
      </c>
    </row>
    <row r="6" spans="1:12" x14ac:dyDescent="0.3">
      <c r="A6">
        <v>1.2</v>
      </c>
      <c r="B6" t="s">
        <v>5</v>
      </c>
      <c r="C6" s="36"/>
      <c r="D6" s="23">
        <v>-71.439542299999999</v>
      </c>
      <c r="E6">
        <f>(('Financial Statements'!B7-'Financial Statements'!C7)/'Financial Statements'!C7)*100</f>
        <v>14.181951041286078</v>
      </c>
      <c r="F6">
        <f>(('Financial Statements'!C7-'Financial Statements'!D7)/'Financial Statements'!D7)*100</f>
        <v>27.259708376729652</v>
      </c>
    </row>
    <row r="7" spans="1:12" x14ac:dyDescent="0.3">
      <c r="A7">
        <v>1.3</v>
      </c>
      <c r="B7" s="7" t="s">
        <v>150</v>
      </c>
      <c r="C7" s="36"/>
      <c r="D7" s="17">
        <v>-77.303665980000005</v>
      </c>
      <c r="E7">
        <f>(('Financial Statements'!B8-'Financial Statements'!C8)/'Financial Statements'!C8)*100</f>
        <v>7.7937876041846055</v>
      </c>
      <c r="F7">
        <f>(('Financial Statements'!C8-'Financial Statements'!D8)/'Financial Statements'!D8)*100</f>
        <v>33.25938473307469</v>
      </c>
    </row>
    <row r="8" spans="1:12" x14ac:dyDescent="0.3">
      <c r="C8" s="36"/>
      <c r="D8" s="23"/>
    </row>
    <row r="9" spans="1:12" x14ac:dyDescent="0.3">
      <c r="A9">
        <v>2</v>
      </c>
      <c r="B9" s="7" t="s">
        <v>152</v>
      </c>
      <c r="C9" s="36"/>
      <c r="D9" s="17"/>
    </row>
    <row r="10" spans="1:12" x14ac:dyDescent="0.3">
      <c r="C10" s="36"/>
      <c r="D10" s="23">
        <v>-76.328000000000003</v>
      </c>
      <c r="E10">
        <f>(('Financial Statements'!B13-'Financial Statements'!C13)/'Financial Statements'!C13)*100</f>
        <v>11.741997958596142</v>
      </c>
      <c r="F10">
        <f>(('Financial Statements'!C13-'Financial Statements'!D13)/'Financial Statements'!D13)*100</f>
        <v>45.61911658218682</v>
      </c>
    </row>
    <row r="11" spans="1:12" x14ac:dyDescent="0.3">
      <c r="C11" s="36"/>
      <c r="D11" s="23"/>
    </row>
    <row r="12" spans="1:12" x14ac:dyDescent="0.3">
      <c r="A12">
        <v>3</v>
      </c>
      <c r="B12" s="7" t="s">
        <v>153</v>
      </c>
      <c r="C12" s="36"/>
      <c r="D12" s="7"/>
    </row>
    <row r="13" spans="1:12" x14ac:dyDescent="0.3">
      <c r="A13">
        <v>3.1</v>
      </c>
      <c r="B13" t="s">
        <v>11</v>
      </c>
      <c r="C13" s="36"/>
      <c r="D13" s="23">
        <v>-72.164869899999999</v>
      </c>
      <c r="E13">
        <f>(('Financial Statements'!B15-'Financial Statements'!C15)/'Financial Statements'!C15)*100</f>
        <v>19.791001186456146</v>
      </c>
      <c r="F13">
        <f>(('Financial Statements'!C15-'Financial Statements'!D15)/'Financial Statements'!D15)*100</f>
        <v>16.862201365187712</v>
      </c>
    </row>
    <row r="14" spans="1:12" x14ac:dyDescent="0.3">
      <c r="A14">
        <v>3.2</v>
      </c>
      <c r="B14" t="s">
        <v>12</v>
      </c>
      <c r="C14" s="36"/>
      <c r="D14" s="23">
        <v>-754881645</v>
      </c>
      <c r="E14">
        <f>(('Financial Statements'!B16-'Financial Statements'!C16)/'Financial Statements'!C16)*100</f>
        <v>14.203795567287125</v>
      </c>
      <c r="F14">
        <f>(('Financial Statements'!C16-'Financial Statements'!D16)/'Financial Statements'!D16)*100</f>
        <v>10.328379192608958</v>
      </c>
    </row>
    <row r="15" spans="1:12" x14ac:dyDescent="0.3">
      <c r="A15">
        <v>3.3</v>
      </c>
      <c r="B15" t="s">
        <v>13</v>
      </c>
      <c r="C15" s="36"/>
      <c r="D15" s="23">
        <v>-73.789073900000005</v>
      </c>
      <c r="E15">
        <f>(('Financial Statements'!B17-'Financial Statements'!C17)/'Financial Statements'!C17)*100</f>
        <v>16.993642764372137</v>
      </c>
      <c r="F15">
        <f>(('Financial Statements'!C17-'Financial Statements'!D17)/'Financial Statements'!D17)*100</f>
        <v>13.496948381090307</v>
      </c>
    </row>
    <row r="16" spans="1:12" x14ac:dyDescent="0.3">
      <c r="C16" s="36"/>
      <c r="D16" s="23"/>
    </row>
    <row r="17" spans="1:6" x14ac:dyDescent="0.3">
      <c r="A17">
        <v>4</v>
      </c>
      <c r="B17" s="7" t="s">
        <v>154</v>
      </c>
      <c r="C17" s="36"/>
      <c r="D17" s="17"/>
    </row>
    <row r="18" spans="1:6" x14ac:dyDescent="0.3">
      <c r="B18" t="s">
        <v>31</v>
      </c>
      <c r="C18" s="36"/>
      <c r="D18" s="23">
        <v>6.0271037999999999</v>
      </c>
      <c r="E18">
        <f>(('Financial Statements'!B42-'Financial Statements'!C42)/'Financial Statements'!C42)*100</f>
        <v>0.42199412619775128</v>
      </c>
      <c r="F18">
        <f>(('Financial Statements'!C42-'Financial Statements'!D42)/'Financial Statements'!D42)*100</f>
        <v>-6.1768942266879128</v>
      </c>
    </row>
    <row r="19" spans="1:6" x14ac:dyDescent="0.3">
      <c r="B19" t="s">
        <v>50</v>
      </c>
      <c r="C19" s="36"/>
      <c r="D19" s="23">
        <v>-3.8339083999999999</v>
      </c>
      <c r="E19">
        <f>(('Financial Statements'!B47-'Financial Statements'!C47)/'Financial Statements'!C47)*100</f>
        <v>0.54772720964443988</v>
      </c>
      <c r="F19">
        <f>(('Financial Statements'!C47-'Financial Statements'!D47)/'Financial Statements'!D47)*100</f>
        <v>19.975579297904815</v>
      </c>
    </row>
    <row r="20" spans="1:6" x14ac:dyDescent="0.3">
      <c r="B20" t="s">
        <v>33</v>
      </c>
      <c r="C20" s="36"/>
      <c r="D20" s="23">
        <v>0.49927353000000002</v>
      </c>
      <c r="E20">
        <f>(('Financial Statements'!B48-'Financial Statements'!C48)/'Financial Statements'!C48)*100</f>
        <v>0.49942735369029234</v>
      </c>
      <c r="F20">
        <f>(('Financial Statements'!C48-'Financial Statements'!D48)/'Financial Statements'!D48)*100</f>
        <v>8.3714123400681704</v>
      </c>
    </row>
    <row r="21" spans="1:6" x14ac:dyDescent="0.3">
      <c r="B21" t="s">
        <v>40</v>
      </c>
      <c r="C21" s="36"/>
      <c r="D21" s="23">
        <v>-5.6331259500000002</v>
      </c>
      <c r="E21">
        <f>(('Financial Statements'!B56-'Financial Statements'!C56)/'Financial Statements'!C56)*100</f>
        <v>22.713398841258837</v>
      </c>
      <c r="F21">
        <f>(('Financial Statements'!C56-'Financial Statements'!D56)/'Financial Statements'!D56)*100</f>
        <v>19.061219067860939</v>
      </c>
    </row>
    <row r="22" spans="1:6" x14ac:dyDescent="0.3">
      <c r="B22" t="s">
        <v>53</v>
      </c>
      <c r="C22" s="36"/>
      <c r="D22" s="23">
        <v>-2.00673865</v>
      </c>
      <c r="E22">
        <f>(('Financial Statements'!B61-'Financial Statements'!C61)/'Financial Statements'!C61)*100</f>
        <v>-8.8222075835277742</v>
      </c>
      <c r="F22">
        <f>(('Financial Statements'!C61-'Financial Statements'!D61)/'Financial Statements'!D61)*100</f>
        <v>6.0552243775994565</v>
      </c>
    </row>
    <row r="23" spans="1:6" x14ac:dyDescent="0.3">
      <c r="B23" t="s">
        <v>41</v>
      </c>
      <c r="C23" s="36"/>
      <c r="D23" s="23">
        <v>-3.8552323099999999</v>
      </c>
      <c r="E23">
        <f>(('Financial Statements'!B62-'Financial Statements'!C62)/'Financial Statements'!C62)*100</f>
        <v>4.9219900525160467</v>
      </c>
      <c r="F23">
        <f>(('Financial Statements'!C62-'Financial Statements'!D62)/'Financial Statements'!D62)*100</f>
        <v>11.356841449783213</v>
      </c>
    </row>
    <row r="24" spans="1:6" x14ac:dyDescent="0.3">
      <c r="B24" t="s">
        <v>45</v>
      </c>
      <c r="C24" s="36"/>
      <c r="D24" s="23">
        <v>22.643669089999999</v>
      </c>
      <c r="E24">
        <f>(('Financial Statements'!B68-'Financial Statements'!C68)/'Financial Statements'!C68)*100</f>
        <v>-19.682992550324933</v>
      </c>
      <c r="F24">
        <f>(('Financial Statements'!C68-'Financial Statements'!D68)/'Financial Statements'!D68)*100</f>
        <v>-3.4420483937617661</v>
      </c>
    </row>
    <row r="25" spans="1:6" x14ac:dyDescent="0.3">
      <c r="B25" t="s">
        <v>46</v>
      </c>
      <c r="C25" s="36"/>
      <c r="D25" s="23">
        <v>-4.8759053699999999E-2</v>
      </c>
      <c r="E25">
        <f>(('Financial Statements'!B69-'Financial Statements'!C69)/'Financial Statements'!C69)*100</f>
        <v>0.49942735369029234</v>
      </c>
      <c r="F25">
        <f>(('Financial Statements'!C69-'Financial Statements'!D69)/'Financial Statements'!D69)*100</f>
        <v>8.3714123400681704</v>
      </c>
    </row>
    <row r="26" spans="1:6" x14ac:dyDescent="0.3">
      <c r="C26" s="36"/>
    </row>
    <row r="27" spans="1:6" x14ac:dyDescent="0.3">
      <c r="A27">
        <v>5</v>
      </c>
      <c r="B27" s="7" t="s">
        <v>155</v>
      </c>
      <c r="C27" s="36"/>
      <c r="D27" s="7"/>
    </row>
    <row r="28" spans="1:6" x14ac:dyDescent="0.3">
      <c r="A28">
        <v>5.0999999999999996</v>
      </c>
      <c r="B28" s="1" t="s">
        <v>146</v>
      </c>
      <c r="C28" s="36"/>
      <c r="D28" s="23">
        <v>56.690369439999998</v>
      </c>
      <c r="E28">
        <f>('Financial Statements'!C12/'Financial Statements'!C8)*100</f>
        <v>58.220640374832222</v>
      </c>
      <c r="F28">
        <f>'Financial Statements'!D12/'Financial Statements'!D8*100</f>
        <v>61.76675227218913</v>
      </c>
    </row>
    <row r="29" spans="1:6" x14ac:dyDescent="0.3">
      <c r="A29">
        <v>5.2</v>
      </c>
      <c r="B29" s="1" t="s">
        <v>89</v>
      </c>
      <c r="C29" s="36"/>
      <c r="D29" s="23">
        <v>43.309630560000002</v>
      </c>
      <c r="E29">
        <f>'Financial Statements'!C13/'Financial Statements'!C8*100</f>
        <v>41.779359625167778</v>
      </c>
      <c r="F29">
        <f>'Financial Statements'!D13/'Financial Statements'!D8*100</f>
        <v>38.233247727810863</v>
      </c>
    </row>
    <row r="30" spans="1:6" x14ac:dyDescent="0.3">
      <c r="A30">
        <v>5.3</v>
      </c>
      <c r="B30" t="s">
        <v>11</v>
      </c>
      <c r="C30" s="36"/>
      <c r="D30" s="23">
        <v>6.6571483640000002</v>
      </c>
      <c r="E30">
        <f>'Financial Statements'!C15/'Financial Statements'!C8*100</f>
        <v>5.9904269074427923</v>
      </c>
      <c r="F30">
        <f>'Financial Statements'!D15/'Financial Statements'!D8*100</f>
        <v>6.8309564140393064</v>
      </c>
    </row>
    <row r="31" spans="1:6" x14ac:dyDescent="0.3">
      <c r="A31">
        <v>5.4</v>
      </c>
      <c r="B31" t="s">
        <v>12</v>
      </c>
      <c r="C31" s="36"/>
      <c r="D31" s="23">
        <v>6.3637378020000002</v>
      </c>
      <c r="E31">
        <f>'Financial Statements'!C16/'Financial Statements'!C8*100</f>
        <v>6.0065551901633878</v>
      </c>
      <c r="F31">
        <f>'Financial Statements'!D16/'Financial Statements'!D8*100</f>
        <v>7.254976959364698</v>
      </c>
    </row>
    <row r="32" spans="1:6" x14ac:dyDescent="0.3">
      <c r="A32">
        <v>5.5</v>
      </c>
      <c r="B32" t="s">
        <v>13</v>
      </c>
      <c r="C32" s="36"/>
      <c r="D32" s="23">
        <v>13.020886170000001</v>
      </c>
      <c r="E32">
        <f>'Financial Statements'!C17/'Financial Statements'!C8*100</f>
        <v>11.99698209760618</v>
      </c>
      <c r="F32">
        <f>'Financial Statements'!D17/'Financial Statements'!D8*100</f>
        <v>14.085933373404004</v>
      </c>
    </row>
    <row r="33" spans="1:6" x14ac:dyDescent="0.3">
      <c r="A33">
        <v>5.6</v>
      </c>
      <c r="B33" s="1" t="s">
        <v>14</v>
      </c>
      <c r="C33" s="36"/>
      <c r="D33" s="23">
        <v>30.288744399999999</v>
      </c>
      <c r="E33">
        <f>'Financial Statements'!C18/'Financial Statements'!C8*100</f>
        <v>29.782377527561593</v>
      </c>
      <c r="F33">
        <f>'Financial Statements'!D18/'Financial Statements'!D8*100</f>
        <v>24.147314354406863</v>
      </c>
    </row>
    <row r="34" spans="1:6" x14ac:dyDescent="0.3">
      <c r="A34">
        <v>5.7</v>
      </c>
      <c r="B34" s="1" t="s">
        <v>93</v>
      </c>
      <c r="C34" s="36"/>
      <c r="D34" s="23">
        <v>25.30964071</v>
      </c>
      <c r="E34">
        <f>'Financial Statements'!C22/'Financial Statements'!C8*100</f>
        <v>25.881793355694239</v>
      </c>
      <c r="F34">
        <f>'Financial Statements'!D22/'Financial Statements'!D8*100</f>
        <v>20.913611278072235</v>
      </c>
    </row>
    <row r="35" spans="1:6" x14ac:dyDescent="0.3">
      <c r="C35" s="36"/>
    </row>
    <row r="36" spans="1:6" x14ac:dyDescent="0.3">
      <c r="C36" s="36"/>
    </row>
    <row r="37" spans="1:6" x14ac:dyDescent="0.3">
      <c r="C37" s="36"/>
    </row>
    <row r="38" spans="1:6" x14ac:dyDescent="0.3">
      <c r="C38" s="36"/>
    </row>
    <row r="39" spans="1:6" x14ac:dyDescent="0.3">
      <c r="C39" s="36"/>
    </row>
    <row r="40" spans="1:6" x14ac:dyDescent="0.3">
      <c r="C40" s="36"/>
    </row>
    <row r="41" spans="1:6" x14ac:dyDescent="0.3">
      <c r="C41" s="36"/>
    </row>
    <row r="42" spans="1:6" x14ac:dyDescent="0.3">
      <c r="C42" s="36"/>
    </row>
    <row r="43" spans="1:6" x14ac:dyDescent="0.3">
      <c r="C43" s="36"/>
    </row>
    <row r="44" spans="1:6" x14ac:dyDescent="0.3">
      <c r="C44" s="36"/>
    </row>
    <row r="45" spans="1:6" x14ac:dyDescent="0.3">
      <c r="C45" s="36"/>
    </row>
    <row r="46" spans="1:6" x14ac:dyDescent="0.3">
      <c r="C46" s="36"/>
    </row>
    <row r="47" spans="1:6" x14ac:dyDescent="0.3">
      <c r="C47" s="36"/>
    </row>
    <row r="48" spans="1:6" x14ac:dyDescent="0.3">
      <c r="C48" s="36"/>
    </row>
    <row r="49" spans="3:3" x14ac:dyDescent="0.3">
      <c r="C49" s="36"/>
    </row>
    <row r="50" spans="3:3" x14ac:dyDescent="0.3">
      <c r="C50" s="36"/>
    </row>
    <row r="51" spans="3:3" x14ac:dyDescent="0.3">
      <c r="C51" s="36"/>
    </row>
    <row r="52" spans="3:3" x14ac:dyDescent="0.3">
      <c r="C52" s="36"/>
    </row>
    <row r="53" spans="3:3" x14ac:dyDescent="0.3">
      <c r="C53" s="36"/>
    </row>
    <row r="54" spans="3:3" x14ac:dyDescent="0.3">
      <c r="C54" s="36"/>
    </row>
    <row r="55" spans="3:3" x14ac:dyDescent="0.3">
      <c r="C55" s="36"/>
    </row>
    <row r="56" spans="3:3" x14ac:dyDescent="0.3">
      <c r="C56" s="36"/>
    </row>
    <row r="57" spans="3:3" x14ac:dyDescent="0.3">
      <c r="C57" s="36"/>
    </row>
    <row r="58" spans="3:3" x14ac:dyDescent="0.3">
      <c r="C58" s="36"/>
    </row>
    <row r="59" spans="3:3" x14ac:dyDescent="0.3">
      <c r="C59" s="36"/>
    </row>
    <row r="60" spans="3:3" x14ac:dyDescent="0.3">
      <c r="C60" s="36"/>
    </row>
    <row r="61" spans="3:3" x14ac:dyDescent="0.3">
      <c r="C61" s="36"/>
    </row>
    <row r="62" spans="3:3" x14ac:dyDescent="0.3">
      <c r="C62" s="36"/>
    </row>
    <row r="63" spans="3:3" x14ac:dyDescent="0.3">
      <c r="C63" s="36"/>
    </row>
    <row r="64" spans="3:3" x14ac:dyDescent="0.3">
      <c r="C64" s="36"/>
    </row>
    <row r="65" spans="3:3" x14ac:dyDescent="0.3">
      <c r="C65" s="36"/>
    </row>
    <row r="66" spans="3:3" x14ac:dyDescent="0.3">
      <c r="C66" s="36"/>
    </row>
    <row r="67" spans="3:3" x14ac:dyDescent="0.3">
      <c r="C67" s="36"/>
    </row>
    <row r="68" spans="3:3" x14ac:dyDescent="0.3">
      <c r="C68" s="36"/>
    </row>
    <row r="69" spans="3:3" x14ac:dyDescent="0.3">
      <c r="C69" s="36"/>
    </row>
    <row r="70" spans="3:3" x14ac:dyDescent="0.3">
      <c r="C70" s="36"/>
    </row>
    <row r="71" spans="3:3" x14ac:dyDescent="0.3">
      <c r="C71" s="36"/>
    </row>
    <row r="72" spans="3:3" x14ac:dyDescent="0.3">
      <c r="C72" s="36"/>
    </row>
    <row r="73" spans="3:3" x14ac:dyDescent="0.3">
      <c r="C73" s="36"/>
    </row>
    <row r="74" spans="3:3" x14ac:dyDescent="0.3">
      <c r="C74" s="36"/>
    </row>
    <row r="75" spans="3:3" x14ac:dyDescent="0.3">
      <c r="C75" s="36"/>
    </row>
    <row r="76" spans="3:3" x14ac:dyDescent="0.3">
      <c r="C76" s="36"/>
    </row>
    <row r="77" spans="3:3" x14ac:dyDescent="0.3">
      <c r="C77" s="36"/>
    </row>
    <row r="78" spans="3:3" x14ac:dyDescent="0.3">
      <c r="C78" s="36"/>
    </row>
    <row r="79" spans="3:3" x14ac:dyDescent="0.3">
      <c r="C79" s="36"/>
    </row>
    <row r="80" spans="3:3" x14ac:dyDescent="0.3">
      <c r="C80" s="36"/>
    </row>
    <row r="81" spans="3:3" x14ac:dyDescent="0.3">
      <c r="C81" s="36"/>
    </row>
  </sheetData>
  <mergeCells count="1">
    <mergeCell ref="B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5"/>
  <sheetViews>
    <sheetView topLeftCell="B1" workbookViewId="0">
      <selection activeCell="C5" sqref="C5"/>
    </sheetView>
  </sheetViews>
  <sheetFormatPr defaultColWidth="8.77734375" defaultRowHeight="14.4" x14ac:dyDescent="0.3"/>
  <cols>
    <col min="1" max="1" width="4.77734375" customWidth="1"/>
    <col min="2" max="2" width="33.44140625" customWidth="1"/>
    <col min="3" max="3" width="18.21875" style="33" customWidth="1"/>
    <col min="4" max="4" width="17.21875" customWidth="1"/>
    <col min="5" max="5" width="14.21875" customWidth="1"/>
    <col min="6" max="6" width="12.44140625" customWidth="1"/>
    <col min="7" max="7" width="36.77734375" style="28" customWidth="1"/>
  </cols>
  <sheetData>
    <row r="1" spans="1:16" ht="52.8" customHeight="1" x14ac:dyDescent="0.5">
      <c r="A1" s="6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1"/>
      <c r="O1" s="31"/>
      <c r="P1" s="31"/>
    </row>
    <row r="2" spans="1:16" x14ac:dyDescent="0.3">
      <c r="C2" s="37" t="s">
        <v>174</v>
      </c>
      <c r="D2" s="39" t="s">
        <v>23</v>
      </c>
      <c r="E2" s="39"/>
      <c r="F2" s="39"/>
    </row>
    <row r="3" spans="1:16" x14ac:dyDescent="0.3">
      <c r="C3" s="36">
        <v>2023</v>
      </c>
      <c r="D3" s="7">
        <f>'Financial Statements'!B4</f>
        <v>2022</v>
      </c>
      <c r="E3" s="7">
        <f>+'Financial Statements'!C4</f>
        <v>2021</v>
      </c>
      <c r="F3" s="7">
        <f>+'Financial Statements'!D4</f>
        <v>2020</v>
      </c>
    </row>
    <row r="4" spans="1:16" x14ac:dyDescent="0.3">
      <c r="C4" s="36"/>
    </row>
    <row r="5" spans="1:16" x14ac:dyDescent="0.3">
      <c r="A5">
        <v>1</v>
      </c>
      <c r="B5" s="1" t="s">
        <v>94</v>
      </c>
      <c r="C5" s="38">
        <v>17.259651999999999</v>
      </c>
      <c r="D5">
        <f>('Financial Statements'!B21/'Financial Statements'!B22)*100</f>
        <v>19.338096049216958</v>
      </c>
      <c r="E5">
        <f>('Financial Statements'!C21/'Financial Statements'!C22)*100</f>
        <v>15.343261512463032</v>
      </c>
      <c r="F5">
        <f>('Financial Statements'!D21/'Financial Statements'!D22)*100</f>
        <v>16.860880319102613</v>
      </c>
      <c r="G5" s="28" t="s">
        <v>172</v>
      </c>
    </row>
    <row r="6" spans="1:16" x14ac:dyDescent="0.3">
      <c r="A6">
        <v>2</v>
      </c>
      <c r="B6" s="1" t="s">
        <v>95</v>
      </c>
      <c r="C6" s="38">
        <v>-0.14610529999999999</v>
      </c>
      <c r="D6">
        <f>(('Financial Statements'!B45-'Financial Statements'!C45-'Financial Statements'!B79)/'Financial Statements'!B8)*100</f>
        <v>-2.137053417459577</v>
      </c>
      <c r="E6">
        <f>(('Financial Statements'!C45-'Financial Statements'!D45-'Financial Statements'!C79)/'Financial Statements'!C8)*100</f>
        <v>-2.3536358343105976</v>
      </c>
      <c r="G6" s="28" t="s">
        <v>173</v>
      </c>
    </row>
    <row r="7" spans="1:16" x14ac:dyDescent="0.3">
      <c r="A7">
        <v>3</v>
      </c>
      <c r="B7" s="1" t="s">
        <v>96</v>
      </c>
      <c r="C7" s="38">
        <v>-1.2810248</v>
      </c>
      <c r="D7">
        <f>(('Financial Statements'!B45-'Financial Statements'!C45-'Financial Statements'!B79)/'Financial Statements'!B45)*100</f>
        <v>-20.008547617351663</v>
      </c>
      <c r="E7">
        <f>(('Financial Statements'!C45-'Financial Statements'!D45-'Financial Statements'!C79)/'Financial Statements'!C45)*100</f>
        <v>-21.830628803245435</v>
      </c>
      <c r="G7" s="28" t="s">
        <v>173</v>
      </c>
    </row>
    <row r="8" spans="1:16" x14ac:dyDescent="0.3">
      <c r="C8" s="36"/>
    </row>
    <row r="9" spans="1:16" x14ac:dyDescent="0.3">
      <c r="C9" s="36"/>
    </row>
    <row r="10" spans="1:16" x14ac:dyDescent="0.3">
      <c r="C10" s="36"/>
    </row>
    <row r="11" spans="1:16" x14ac:dyDescent="0.3">
      <c r="C11" s="36"/>
    </row>
    <row r="12" spans="1:16" x14ac:dyDescent="0.3">
      <c r="C12" s="36"/>
    </row>
    <row r="13" spans="1:16" x14ac:dyDescent="0.3">
      <c r="C13" s="36"/>
    </row>
    <row r="14" spans="1:16" x14ac:dyDescent="0.3">
      <c r="C14" s="36"/>
    </row>
    <row r="15" spans="1:16" x14ac:dyDescent="0.3">
      <c r="C15" s="36"/>
    </row>
    <row r="16" spans="1:16" x14ac:dyDescent="0.3">
      <c r="C16" s="36"/>
    </row>
    <row r="17" spans="3:3" x14ac:dyDescent="0.3">
      <c r="C17" s="36"/>
    </row>
    <row r="18" spans="3:3" x14ac:dyDescent="0.3">
      <c r="C18" s="36"/>
    </row>
    <row r="19" spans="3:3" x14ac:dyDescent="0.3">
      <c r="C19" s="36"/>
    </row>
    <row r="20" spans="3:3" x14ac:dyDescent="0.3">
      <c r="C20" s="36"/>
    </row>
    <row r="21" spans="3:3" x14ac:dyDescent="0.3">
      <c r="C21" s="36"/>
    </row>
    <row r="22" spans="3:3" x14ac:dyDescent="0.3">
      <c r="C22" s="36"/>
    </row>
    <row r="23" spans="3:3" x14ac:dyDescent="0.3">
      <c r="C23" s="36"/>
    </row>
    <row r="24" spans="3:3" x14ac:dyDescent="0.3">
      <c r="C24" s="36"/>
    </row>
    <row r="25" spans="3:3" x14ac:dyDescent="0.3">
      <c r="C25" s="36"/>
    </row>
    <row r="26" spans="3:3" x14ac:dyDescent="0.3">
      <c r="C26" s="36"/>
    </row>
    <row r="27" spans="3:3" x14ac:dyDescent="0.3">
      <c r="C27" s="36"/>
    </row>
    <row r="28" spans="3:3" x14ac:dyDescent="0.3">
      <c r="C28" s="36"/>
    </row>
    <row r="29" spans="3:3" x14ac:dyDescent="0.3">
      <c r="C29" s="36"/>
    </row>
    <row r="30" spans="3:3" x14ac:dyDescent="0.3">
      <c r="C30" s="36"/>
    </row>
    <row r="31" spans="3:3" x14ac:dyDescent="0.3">
      <c r="C31" s="36"/>
    </row>
    <row r="32" spans="3:3" x14ac:dyDescent="0.3">
      <c r="C32" s="36"/>
    </row>
    <row r="33" spans="3:3" x14ac:dyDescent="0.3">
      <c r="C33" s="36"/>
    </row>
    <row r="34" spans="3:3" x14ac:dyDescent="0.3">
      <c r="C34" s="36"/>
    </row>
    <row r="35" spans="3:3" x14ac:dyDescent="0.3">
      <c r="C35" s="36"/>
    </row>
    <row r="36" spans="3:3" x14ac:dyDescent="0.3">
      <c r="C36" s="36"/>
    </row>
    <row r="37" spans="3:3" x14ac:dyDescent="0.3">
      <c r="C37" s="36"/>
    </row>
    <row r="38" spans="3:3" x14ac:dyDescent="0.3">
      <c r="C38" s="36"/>
    </row>
    <row r="39" spans="3:3" x14ac:dyDescent="0.3">
      <c r="C39" s="36"/>
    </row>
    <row r="40" spans="3:3" x14ac:dyDescent="0.3">
      <c r="C40" s="36"/>
    </row>
    <row r="41" spans="3:3" x14ac:dyDescent="0.3">
      <c r="C41" s="36"/>
    </row>
    <row r="42" spans="3:3" x14ac:dyDescent="0.3">
      <c r="C42" s="36"/>
    </row>
    <row r="43" spans="3:3" x14ac:dyDescent="0.3">
      <c r="C43" s="36"/>
    </row>
    <row r="44" spans="3:3" x14ac:dyDescent="0.3">
      <c r="C44" s="36"/>
    </row>
    <row r="45" spans="3:3" x14ac:dyDescent="0.3">
      <c r="C45" s="36"/>
    </row>
    <row r="46" spans="3:3" x14ac:dyDescent="0.3">
      <c r="C46" s="36"/>
    </row>
    <row r="47" spans="3:3" x14ac:dyDescent="0.3">
      <c r="C47" s="36"/>
    </row>
    <row r="48" spans="3:3" x14ac:dyDescent="0.3">
      <c r="C48" s="36"/>
    </row>
    <row r="49" spans="3:3" x14ac:dyDescent="0.3">
      <c r="C49" s="36"/>
    </row>
    <row r="50" spans="3:3" x14ac:dyDescent="0.3">
      <c r="C50" s="36"/>
    </row>
    <row r="51" spans="3:3" x14ac:dyDescent="0.3">
      <c r="C51" s="36"/>
    </row>
    <row r="52" spans="3:3" x14ac:dyDescent="0.3">
      <c r="C52" s="36"/>
    </row>
    <row r="53" spans="3:3" x14ac:dyDescent="0.3">
      <c r="C53" s="36"/>
    </row>
    <row r="54" spans="3:3" x14ac:dyDescent="0.3">
      <c r="C54" s="36"/>
    </row>
    <row r="55" spans="3:3" x14ac:dyDescent="0.3">
      <c r="C55" s="36"/>
    </row>
    <row r="56" spans="3:3" x14ac:dyDescent="0.3">
      <c r="C56" s="36"/>
    </row>
    <row r="57" spans="3:3" x14ac:dyDescent="0.3">
      <c r="C57" s="36"/>
    </row>
    <row r="58" spans="3:3" x14ac:dyDescent="0.3">
      <c r="C58" s="36"/>
    </row>
    <row r="59" spans="3:3" x14ac:dyDescent="0.3">
      <c r="C59" s="36"/>
    </row>
    <row r="60" spans="3:3" x14ac:dyDescent="0.3">
      <c r="C60" s="36"/>
    </row>
    <row r="61" spans="3:3" x14ac:dyDescent="0.3">
      <c r="C61" s="36"/>
    </row>
    <row r="62" spans="3:3" x14ac:dyDescent="0.3">
      <c r="C62" s="36"/>
    </row>
    <row r="63" spans="3:3" x14ac:dyDescent="0.3">
      <c r="C63" s="36"/>
    </row>
    <row r="64" spans="3:3" x14ac:dyDescent="0.3">
      <c r="C64" s="36"/>
    </row>
    <row r="65" spans="3:3" x14ac:dyDescent="0.3">
      <c r="C65" s="36"/>
    </row>
    <row r="66" spans="3:3" x14ac:dyDescent="0.3">
      <c r="C66" s="36"/>
    </row>
    <row r="67" spans="3:3" x14ac:dyDescent="0.3">
      <c r="C67" s="36"/>
    </row>
    <row r="68" spans="3:3" x14ac:dyDescent="0.3">
      <c r="C68" s="36"/>
    </row>
    <row r="69" spans="3:3" x14ac:dyDescent="0.3">
      <c r="C69" s="36"/>
    </row>
    <row r="70" spans="3:3" x14ac:dyDescent="0.3">
      <c r="C70" s="36"/>
    </row>
    <row r="71" spans="3:3" x14ac:dyDescent="0.3">
      <c r="C71" s="36"/>
    </row>
    <row r="72" spans="3:3" x14ac:dyDescent="0.3">
      <c r="C72" s="36"/>
    </row>
    <row r="73" spans="3:3" x14ac:dyDescent="0.3">
      <c r="C73" s="36"/>
    </row>
    <row r="74" spans="3:3" x14ac:dyDescent="0.3">
      <c r="C74" s="36"/>
    </row>
    <row r="75" spans="3:3" x14ac:dyDescent="0.3">
      <c r="C75" s="36"/>
    </row>
    <row r="76" spans="3:3" x14ac:dyDescent="0.3">
      <c r="C76" s="36"/>
    </row>
    <row r="77" spans="3:3" x14ac:dyDescent="0.3">
      <c r="C77" s="36"/>
    </row>
    <row r="78" spans="3:3" x14ac:dyDescent="0.3">
      <c r="C78" s="36"/>
    </row>
    <row r="79" spans="3:3" x14ac:dyDescent="0.3">
      <c r="C79" s="36"/>
    </row>
    <row r="80" spans="3:3" x14ac:dyDescent="0.3">
      <c r="C80" s="36"/>
    </row>
    <row r="81" spans="3:3" x14ac:dyDescent="0.3">
      <c r="C81" s="36"/>
    </row>
    <row r="82" spans="3:3" x14ac:dyDescent="0.3">
      <c r="C82" s="36"/>
    </row>
    <row r="83" spans="3:3" x14ac:dyDescent="0.3">
      <c r="C83" s="36"/>
    </row>
    <row r="84" spans="3:3" x14ac:dyDescent="0.3">
      <c r="C84" s="36"/>
    </row>
    <row r="85" spans="3:3" x14ac:dyDescent="0.3">
      <c r="C85" s="36"/>
    </row>
    <row r="86" spans="3:3" x14ac:dyDescent="0.3">
      <c r="C86" s="36"/>
    </row>
    <row r="87" spans="3:3" x14ac:dyDescent="0.3">
      <c r="C87" s="36"/>
    </row>
    <row r="88" spans="3:3" x14ac:dyDescent="0.3">
      <c r="C88" s="36"/>
    </row>
    <row r="89" spans="3:3" x14ac:dyDescent="0.3">
      <c r="C89" s="36"/>
    </row>
    <row r="90" spans="3:3" x14ac:dyDescent="0.3">
      <c r="C90" s="36"/>
    </row>
    <row r="91" spans="3:3" x14ac:dyDescent="0.3">
      <c r="C91" s="36"/>
    </row>
    <row r="92" spans="3:3" x14ac:dyDescent="0.3">
      <c r="C92" s="36"/>
    </row>
    <row r="93" spans="3:3" x14ac:dyDescent="0.3">
      <c r="C93" s="36"/>
    </row>
    <row r="94" spans="3:3" x14ac:dyDescent="0.3">
      <c r="C94" s="36"/>
    </row>
    <row r="95" spans="3:3" x14ac:dyDescent="0.3">
      <c r="C95" s="36"/>
    </row>
    <row r="96" spans="3:3" x14ac:dyDescent="0.3">
      <c r="C96" s="36"/>
    </row>
    <row r="97" spans="3:3" x14ac:dyDescent="0.3">
      <c r="C97" s="36"/>
    </row>
    <row r="98" spans="3:3" x14ac:dyDescent="0.3">
      <c r="C98" s="36"/>
    </row>
    <row r="99" spans="3:3" x14ac:dyDescent="0.3">
      <c r="C99" s="36"/>
    </row>
    <row r="100" spans="3:3" x14ac:dyDescent="0.3">
      <c r="C100" s="36"/>
    </row>
    <row r="101" spans="3:3" x14ac:dyDescent="0.3">
      <c r="C101" s="36"/>
    </row>
    <row r="102" spans="3:3" x14ac:dyDescent="0.3">
      <c r="C102" s="36"/>
    </row>
    <row r="103" spans="3:3" x14ac:dyDescent="0.3">
      <c r="C103" s="36"/>
    </row>
    <row r="104" spans="3:3" x14ac:dyDescent="0.3">
      <c r="C104" s="36"/>
    </row>
    <row r="105" spans="3:3" x14ac:dyDescent="0.3">
      <c r="C105" s="36"/>
    </row>
    <row r="106" spans="3:3" x14ac:dyDescent="0.3">
      <c r="C106" s="36"/>
    </row>
    <row r="107" spans="3:3" x14ac:dyDescent="0.3">
      <c r="C107" s="36"/>
    </row>
    <row r="108" spans="3:3" x14ac:dyDescent="0.3">
      <c r="C108" s="36"/>
    </row>
    <row r="109" spans="3:3" x14ac:dyDescent="0.3">
      <c r="C109" s="36"/>
    </row>
    <row r="110" spans="3:3" x14ac:dyDescent="0.3">
      <c r="C110" s="36"/>
    </row>
    <row r="111" spans="3:3" x14ac:dyDescent="0.3">
      <c r="C111" s="36"/>
    </row>
    <row r="112" spans="3:3" x14ac:dyDescent="0.3">
      <c r="C112" s="36"/>
    </row>
    <row r="113" spans="3:3" x14ac:dyDescent="0.3">
      <c r="C113" s="36"/>
    </row>
    <row r="114" spans="3:3" x14ac:dyDescent="0.3">
      <c r="C114" s="36"/>
    </row>
    <row r="115" spans="3:3" x14ac:dyDescent="0.3">
      <c r="C115" s="36"/>
    </row>
    <row r="116" spans="3:3" x14ac:dyDescent="0.3">
      <c r="C116" s="36"/>
    </row>
    <row r="117" spans="3:3" x14ac:dyDescent="0.3">
      <c r="C117" s="36"/>
    </row>
    <row r="118" spans="3:3" x14ac:dyDescent="0.3">
      <c r="C118" s="36"/>
    </row>
    <row r="119" spans="3:3" x14ac:dyDescent="0.3">
      <c r="C119" s="36"/>
    </row>
    <row r="120" spans="3:3" x14ac:dyDescent="0.3">
      <c r="C120" s="36"/>
    </row>
    <row r="121" spans="3:3" x14ac:dyDescent="0.3">
      <c r="C121" s="36"/>
    </row>
    <row r="122" spans="3:3" x14ac:dyDescent="0.3">
      <c r="C122" s="36"/>
    </row>
    <row r="123" spans="3:3" x14ac:dyDescent="0.3">
      <c r="C123" s="36"/>
    </row>
    <row r="124" spans="3:3" x14ac:dyDescent="0.3">
      <c r="C124" s="36"/>
    </row>
    <row r="125" spans="3:3" x14ac:dyDescent="0.3">
      <c r="C125" s="36"/>
    </row>
    <row r="126" spans="3:3" x14ac:dyDescent="0.3">
      <c r="C126" s="36"/>
    </row>
    <row r="127" spans="3:3" x14ac:dyDescent="0.3">
      <c r="C127" s="36"/>
    </row>
    <row r="128" spans="3:3" x14ac:dyDescent="0.3">
      <c r="C128" s="36"/>
    </row>
    <row r="129" spans="3:3" x14ac:dyDescent="0.3">
      <c r="C129" s="36"/>
    </row>
    <row r="130" spans="3:3" x14ac:dyDescent="0.3">
      <c r="C130" s="36"/>
    </row>
    <row r="131" spans="3:3" x14ac:dyDescent="0.3">
      <c r="C131" s="36"/>
    </row>
    <row r="132" spans="3:3" x14ac:dyDescent="0.3">
      <c r="C132" s="36"/>
    </row>
    <row r="133" spans="3:3" x14ac:dyDescent="0.3">
      <c r="C133" s="36"/>
    </row>
    <row r="134" spans="3:3" x14ac:dyDescent="0.3">
      <c r="C134" s="36"/>
    </row>
    <row r="135" spans="3:3" x14ac:dyDescent="0.3">
      <c r="C135" s="36"/>
    </row>
    <row r="136" spans="3:3" x14ac:dyDescent="0.3">
      <c r="C136" s="36"/>
    </row>
    <row r="137" spans="3:3" x14ac:dyDescent="0.3">
      <c r="C137" s="36"/>
    </row>
    <row r="138" spans="3:3" x14ac:dyDescent="0.3">
      <c r="C138" s="36"/>
    </row>
    <row r="139" spans="3:3" x14ac:dyDescent="0.3">
      <c r="C139" s="36"/>
    </row>
    <row r="140" spans="3:3" x14ac:dyDescent="0.3">
      <c r="C140" s="36"/>
    </row>
    <row r="141" spans="3:3" x14ac:dyDescent="0.3">
      <c r="C141" s="36"/>
    </row>
    <row r="142" spans="3:3" x14ac:dyDescent="0.3">
      <c r="C142" s="36"/>
    </row>
    <row r="143" spans="3:3" x14ac:dyDescent="0.3">
      <c r="C143" s="36"/>
    </row>
    <row r="144" spans="3:3" x14ac:dyDescent="0.3">
      <c r="C144" s="36"/>
    </row>
    <row r="145" spans="3:3" x14ac:dyDescent="0.3">
      <c r="C145" s="36"/>
    </row>
    <row r="146" spans="3:3" x14ac:dyDescent="0.3">
      <c r="C146" s="36"/>
    </row>
    <row r="147" spans="3:3" x14ac:dyDescent="0.3">
      <c r="C147" s="36"/>
    </row>
    <row r="148" spans="3:3" x14ac:dyDescent="0.3">
      <c r="C148" s="36"/>
    </row>
    <row r="149" spans="3:3" x14ac:dyDescent="0.3">
      <c r="C149" s="36"/>
    </row>
    <row r="150" spans="3:3" x14ac:dyDescent="0.3">
      <c r="C150" s="36"/>
    </row>
    <row r="151" spans="3:3" x14ac:dyDescent="0.3">
      <c r="C151" s="36"/>
    </row>
    <row r="152" spans="3:3" x14ac:dyDescent="0.3">
      <c r="C152" s="36"/>
    </row>
    <row r="153" spans="3:3" x14ac:dyDescent="0.3">
      <c r="C153" s="36"/>
    </row>
    <row r="154" spans="3:3" x14ac:dyDescent="0.3">
      <c r="C154" s="36"/>
    </row>
    <row r="155" spans="3:3" x14ac:dyDescent="0.3">
      <c r="C155" s="36"/>
    </row>
    <row r="156" spans="3:3" x14ac:dyDescent="0.3">
      <c r="C156" s="36"/>
    </row>
    <row r="157" spans="3:3" x14ac:dyDescent="0.3">
      <c r="C157" s="36"/>
    </row>
    <row r="158" spans="3:3" x14ac:dyDescent="0.3">
      <c r="C158" s="36"/>
    </row>
    <row r="159" spans="3:3" x14ac:dyDescent="0.3">
      <c r="C159" s="36"/>
    </row>
    <row r="160" spans="3:3" x14ac:dyDescent="0.3">
      <c r="C160" s="36"/>
    </row>
    <row r="161" spans="3:3" x14ac:dyDescent="0.3">
      <c r="C161" s="36"/>
    </row>
    <row r="162" spans="3:3" x14ac:dyDescent="0.3">
      <c r="C162" s="36"/>
    </row>
    <row r="163" spans="3:3" x14ac:dyDescent="0.3">
      <c r="C163" s="36"/>
    </row>
    <row r="164" spans="3:3" x14ac:dyDescent="0.3">
      <c r="C164" s="36"/>
    </row>
    <row r="165" spans="3:3" x14ac:dyDescent="0.3">
      <c r="C165" s="36"/>
    </row>
    <row r="166" spans="3:3" x14ac:dyDescent="0.3">
      <c r="C166" s="36"/>
    </row>
    <row r="167" spans="3:3" x14ac:dyDescent="0.3">
      <c r="C167" s="36"/>
    </row>
    <row r="168" spans="3:3" x14ac:dyDescent="0.3">
      <c r="C168" s="36"/>
    </row>
    <row r="169" spans="3:3" x14ac:dyDescent="0.3">
      <c r="C169" s="36"/>
    </row>
    <row r="170" spans="3:3" x14ac:dyDescent="0.3">
      <c r="C170" s="36"/>
    </row>
    <row r="171" spans="3:3" x14ac:dyDescent="0.3">
      <c r="C171" s="36"/>
    </row>
    <row r="172" spans="3:3" x14ac:dyDescent="0.3">
      <c r="C172" s="36"/>
    </row>
    <row r="173" spans="3:3" x14ac:dyDescent="0.3">
      <c r="C173" s="36"/>
    </row>
    <row r="174" spans="3:3" x14ac:dyDescent="0.3">
      <c r="C174" s="36"/>
    </row>
    <row r="175" spans="3:3" x14ac:dyDescent="0.3">
      <c r="C175" s="36"/>
    </row>
    <row r="176" spans="3:3" x14ac:dyDescent="0.3">
      <c r="C176" s="36"/>
    </row>
    <row r="177" spans="3:3" x14ac:dyDescent="0.3">
      <c r="C177" s="36"/>
    </row>
    <row r="178" spans="3:3" x14ac:dyDescent="0.3">
      <c r="C178" s="36"/>
    </row>
    <row r="179" spans="3:3" x14ac:dyDescent="0.3">
      <c r="C179" s="36"/>
    </row>
    <row r="180" spans="3:3" x14ac:dyDescent="0.3">
      <c r="C180" s="36"/>
    </row>
    <row r="181" spans="3:3" x14ac:dyDescent="0.3">
      <c r="C181" s="36"/>
    </row>
    <row r="182" spans="3:3" x14ac:dyDescent="0.3">
      <c r="C182" s="36"/>
    </row>
    <row r="183" spans="3:3" x14ac:dyDescent="0.3">
      <c r="C183" s="36"/>
    </row>
    <row r="184" spans="3:3" x14ac:dyDescent="0.3">
      <c r="C184" s="36"/>
    </row>
    <row r="185" spans="3:3" x14ac:dyDescent="0.3">
      <c r="C185" s="36"/>
    </row>
    <row r="186" spans="3:3" x14ac:dyDescent="0.3">
      <c r="C186" s="36"/>
    </row>
    <row r="187" spans="3:3" x14ac:dyDescent="0.3">
      <c r="C187" s="36"/>
    </row>
    <row r="188" spans="3:3" x14ac:dyDescent="0.3">
      <c r="C188" s="36"/>
    </row>
    <row r="189" spans="3:3" x14ac:dyDescent="0.3">
      <c r="C189" s="36"/>
    </row>
    <row r="190" spans="3:3" x14ac:dyDescent="0.3">
      <c r="C190" s="36"/>
    </row>
    <row r="191" spans="3:3" x14ac:dyDescent="0.3">
      <c r="C191" s="36"/>
    </row>
    <row r="192" spans="3:3" x14ac:dyDescent="0.3">
      <c r="C192" s="36"/>
    </row>
    <row r="193" spans="3:3" x14ac:dyDescent="0.3">
      <c r="C193" s="36"/>
    </row>
    <row r="194" spans="3:3" x14ac:dyDescent="0.3">
      <c r="C194" s="36"/>
    </row>
    <row r="195" spans="3:3" x14ac:dyDescent="0.3">
      <c r="C195" s="36"/>
    </row>
    <row r="196" spans="3:3" x14ac:dyDescent="0.3">
      <c r="C196" s="36"/>
    </row>
    <row r="197" spans="3:3" x14ac:dyDescent="0.3">
      <c r="C197" s="36"/>
    </row>
    <row r="198" spans="3:3" x14ac:dyDescent="0.3">
      <c r="C198" s="36"/>
    </row>
    <row r="199" spans="3:3" x14ac:dyDescent="0.3">
      <c r="C199" s="36"/>
    </row>
    <row r="200" spans="3:3" x14ac:dyDescent="0.3">
      <c r="C200" s="36"/>
    </row>
    <row r="201" spans="3:3" x14ac:dyDescent="0.3">
      <c r="C201" s="36"/>
    </row>
    <row r="202" spans="3:3" x14ac:dyDescent="0.3">
      <c r="C202" s="36"/>
    </row>
    <row r="203" spans="3:3" x14ac:dyDescent="0.3">
      <c r="C203" s="36"/>
    </row>
    <row r="204" spans="3:3" x14ac:dyDescent="0.3">
      <c r="C204" s="36"/>
    </row>
    <row r="205" spans="3:3" x14ac:dyDescent="0.3">
      <c r="C205" s="36"/>
    </row>
    <row r="206" spans="3:3" x14ac:dyDescent="0.3">
      <c r="C206" s="36"/>
    </row>
    <row r="207" spans="3:3" x14ac:dyDescent="0.3">
      <c r="C207" s="36"/>
    </row>
    <row r="208" spans="3:3" x14ac:dyDescent="0.3">
      <c r="C208" s="36"/>
    </row>
    <row r="209" spans="3:3" x14ac:dyDescent="0.3">
      <c r="C209" s="36"/>
    </row>
    <row r="210" spans="3:3" x14ac:dyDescent="0.3">
      <c r="C210" s="36"/>
    </row>
    <row r="211" spans="3:3" x14ac:dyDescent="0.3">
      <c r="C211" s="36"/>
    </row>
    <row r="212" spans="3:3" x14ac:dyDescent="0.3">
      <c r="C212" s="36"/>
    </row>
    <row r="213" spans="3:3" x14ac:dyDescent="0.3">
      <c r="C213" s="36"/>
    </row>
    <row r="214" spans="3:3" x14ac:dyDescent="0.3">
      <c r="C214" s="36"/>
    </row>
    <row r="215" spans="3:3" x14ac:dyDescent="0.3">
      <c r="C215" s="36"/>
    </row>
    <row r="216" spans="3:3" x14ac:dyDescent="0.3">
      <c r="C216" s="36"/>
    </row>
    <row r="217" spans="3:3" x14ac:dyDescent="0.3">
      <c r="C217" s="36"/>
    </row>
    <row r="218" spans="3:3" x14ac:dyDescent="0.3">
      <c r="C218" s="36"/>
    </row>
    <row r="219" spans="3:3" x14ac:dyDescent="0.3">
      <c r="C219" s="36"/>
    </row>
    <row r="220" spans="3:3" x14ac:dyDescent="0.3">
      <c r="C220" s="36"/>
    </row>
    <row r="221" spans="3:3" x14ac:dyDescent="0.3">
      <c r="C221" s="36"/>
    </row>
    <row r="222" spans="3:3" x14ac:dyDescent="0.3">
      <c r="C222" s="36"/>
    </row>
    <row r="223" spans="3:3" x14ac:dyDescent="0.3">
      <c r="C223" s="36"/>
    </row>
    <row r="224" spans="3:3" x14ac:dyDescent="0.3">
      <c r="C224" s="36"/>
    </row>
    <row r="225" spans="3:3" x14ac:dyDescent="0.3">
      <c r="C225" s="36"/>
    </row>
    <row r="226" spans="3:3" x14ac:dyDescent="0.3">
      <c r="C226" s="36"/>
    </row>
    <row r="227" spans="3:3" x14ac:dyDescent="0.3">
      <c r="C227" s="36"/>
    </row>
    <row r="228" spans="3:3" x14ac:dyDescent="0.3">
      <c r="C228" s="36"/>
    </row>
    <row r="229" spans="3:3" x14ac:dyDescent="0.3">
      <c r="C229" s="36"/>
    </row>
    <row r="230" spans="3:3" x14ac:dyDescent="0.3">
      <c r="C230" s="36"/>
    </row>
    <row r="231" spans="3:3" x14ac:dyDescent="0.3">
      <c r="C231" s="36"/>
    </row>
    <row r="232" spans="3:3" x14ac:dyDescent="0.3">
      <c r="C232" s="36"/>
    </row>
    <row r="233" spans="3:3" x14ac:dyDescent="0.3">
      <c r="C233" s="36"/>
    </row>
    <row r="234" spans="3:3" x14ac:dyDescent="0.3">
      <c r="C234" s="36"/>
    </row>
    <row r="235" spans="3:3" x14ac:dyDescent="0.3">
      <c r="C235" s="36"/>
    </row>
    <row r="236" spans="3:3" x14ac:dyDescent="0.3">
      <c r="C236" s="36"/>
    </row>
    <row r="237" spans="3:3" x14ac:dyDescent="0.3">
      <c r="C237" s="36"/>
    </row>
    <row r="238" spans="3:3" x14ac:dyDescent="0.3">
      <c r="C238" s="36"/>
    </row>
    <row r="239" spans="3:3" x14ac:dyDescent="0.3">
      <c r="C239" s="36"/>
    </row>
    <row r="240" spans="3:3" x14ac:dyDescent="0.3">
      <c r="C240" s="36"/>
    </row>
    <row r="241" spans="3:3" x14ac:dyDescent="0.3">
      <c r="C241" s="36"/>
    </row>
    <row r="242" spans="3:3" x14ac:dyDescent="0.3">
      <c r="C242" s="36"/>
    </row>
    <row r="243" spans="3:3" x14ac:dyDescent="0.3">
      <c r="C243" s="36"/>
    </row>
    <row r="244" spans="3:3" x14ac:dyDescent="0.3">
      <c r="C244" s="36"/>
    </row>
    <row r="245" spans="3:3" x14ac:dyDescent="0.3">
      <c r="C245" s="36"/>
    </row>
    <row r="246" spans="3:3" x14ac:dyDescent="0.3">
      <c r="C246" s="36"/>
    </row>
    <row r="247" spans="3:3" x14ac:dyDescent="0.3">
      <c r="C247" s="36"/>
    </row>
    <row r="248" spans="3:3" x14ac:dyDescent="0.3">
      <c r="C248" s="36"/>
    </row>
    <row r="249" spans="3:3" x14ac:dyDescent="0.3">
      <c r="C249" s="36"/>
    </row>
    <row r="250" spans="3:3" x14ac:dyDescent="0.3">
      <c r="C250" s="36"/>
    </row>
    <row r="251" spans="3:3" x14ac:dyDescent="0.3">
      <c r="C251" s="36"/>
    </row>
    <row r="252" spans="3:3" x14ac:dyDescent="0.3">
      <c r="C252" s="36"/>
    </row>
    <row r="253" spans="3:3" x14ac:dyDescent="0.3">
      <c r="C253" s="36"/>
    </row>
    <row r="254" spans="3:3" x14ac:dyDescent="0.3">
      <c r="C254" s="36"/>
    </row>
    <row r="255" spans="3:3" x14ac:dyDescent="0.3">
      <c r="C255" s="36"/>
    </row>
    <row r="256" spans="3:3" x14ac:dyDescent="0.3">
      <c r="C256" s="36"/>
    </row>
    <row r="257" spans="3:3" x14ac:dyDescent="0.3">
      <c r="C257" s="36"/>
    </row>
    <row r="258" spans="3:3" x14ac:dyDescent="0.3">
      <c r="C258" s="36"/>
    </row>
    <row r="259" spans="3:3" x14ac:dyDescent="0.3">
      <c r="C259" s="36"/>
    </row>
    <row r="260" spans="3:3" x14ac:dyDescent="0.3">
      <c r="C260" s="36"/>
    </row>
    <row r="261" spans="3:3" x14ac:dyDescent="0.3">
      <c r="C261" s="36"/>
    </row>
    <row r="262" spans="3:3" x14ac:dyDescent="0.3">
      <c r="C262" s="36"/>
    </row>
    <row r="263" spans="3:3" x14ac:dyDescent="0.3">
      <c r="C263" s="36"/>
    </row>
    <row r="264" spans="3:3" x14ac:dyDescent="0.3">
      <c r="C264" s="36"/>
    </row>
    <row r="265" spans="3:3" x14ac:dyDescent="0.3">
      <c r="C265" s="36"/>
    </row>
    <row r="266" spans="3:3" x14ac:dyDescent="0.3">
      <c r="C266" s="36"/>
    </row>
    <row r="267" spans="3:3" x14ac:dyDescent="0.3">
      <c r="C267" s="36"/>
    </row>
    <row r="268" spans="3:3" x14ac:dyDescent="0.3">
      <c r="C268" s="36"/>
    </row>
    <row r="269" spans="3:3" x14ac:dyDescent="0.3">
      <c r="C269" s="36"/>
    </row>
    <row r="270" spans="3:3" x14ac:dyDescent="0.3">
      <c r="C270" s="36"/>
    </row>
    <row r="271" spans="3:3" x14ac:dyDescent="0.3">
      <c r="C271" s="36"/>
    </row>
    <row r="272" spans="3:3" x14ac:dyDescent="0.3">
      <c r="C272" s="36"/>
    </row>
    <row r="273" spans="3:3" x14ac:dyDescent="0.3">
      <c r="C273" s="36"/>
    </row>
    <row r="274" spans="3:3" x14ac:dyDescent="0.3">
      <c r="C274" s="36"/>
    </row>
    <row r="275" spans="3:3" x14ac:dyDescent="0.3">
      <c r="C275" s="36"/>
    </row>
    <row r="276" spans="3:3" x14ac:dyDescent="0.3">
      <c r="C276" s="36"/>
    </row>
    <row r="277" spans="3:3" x14ac:dyDescent="0.3">
      <c r="C277" s="36"/>
    </row>
    <row r="278" spans="3:3" x14ac:dyDescent="0.3">
      <c r="C278" s="36"/>
    </row>
    <row r="279" spans="3:3" x14ac:dyDescent="0.3">
      <c r="C279" s="36"/>
    </row>
    <row r="280" spans="3:3" x14ac:dyDescent="0.3">
      <c r="C280" s="36"/>
    </row>
    <row r="281" spans="3:3" x14ac:dyDescent="0.3">
      <c r="C281" s="36"/>
    </row>
    <row r="282" spans="3:3" x14ac:dyDescent="0.3">
      <c r="C282" s="36"/>
    </row>
    <row r="283" spans="3:3" x14ac:dyDescent="0.3">
      <c r="C283" s="36"/>
    </row>
    <row r="284" spans="3:3" x14ac:dyDescent="0.3">
      <c r="C284" s="36"/>
    </row>
    <row r="285" spans="3:3" x14ac:dyDescent="0.3">
      <c r="C285" s="36"/>
    </row>
    <row r="286" spans="3:3" x14ac:dyDescent="0.3">
      <c r="C286" s="36"/>
    </row>
    <row r="287" spans="3:3" x14ac:dyDescent="0.3">
      <c r="C287" s="36"/>
    </row>
    <row r="288" spans="3:3" x14ac:dyDescent="0.3">
      <c r="C288" s="36"/>
    </row>
    <row r="289" spans="3:3" x14ac:dyDescent="0.3">
      <c r="C289" s="36"/>
    </row>
    <row r="290" spans="3:3" x14ac:dyDescent="0.3">
      <c r="C290" s="36"/>
    </row>
    <row r="291" spans="3:3" x14ac:dyDescent="0.3">
      <c r="C291" s="36"/>
    </row>
    <row r="292" spans="3:3" x14ac:dyDescent="0.3">
      <c r="C292" s="36"/>
    </row>
    <row r="293" spans="3:3" x14ac:dyDescent="0.3">
      <c r="C293" s="36"/>
    </row>
    <row r="294" spans="3:3" x14ac:dyDescent="0.3">
      <c r="C294" s="36"/>
    </row>
    <row r="295" spans="3:3" x14ac:dyDescent="0.3">
      <c r="C295" s="36"/>
    </row>
    <row r="296" spans="3:3" x14ac:dyDescent="0.3">
      <c r="C296" s="36"/>
    </row>
    <row r="297" spans="3:3" x14ac:dyDescent="0.3">
      <c r="C297" s="36"/>
    </row>
    <row r="298" spans="3:3" x14ac:dyDescent="0.3">
      <c r="C298" s="36"/>
    </row>
    <row r="299" spans="3:3" x14ac:dyDescent="0.3">
      <c r="C299" s="36"/>
    </row>
    <row r="300" spans="3:3" x14ac:dyDescent="0.3">
      <c r="C300" s="36"/>
    </row>
    <row r="301" spans="3:3" x14ac:dyDescent="0.3">
      <c r="C301" s="36"/>
    </row>
    <row r="302" spans="3:3" x14ac:dyDescent="0.3">
      <c r="C302" s="36"/>
    </row>
    <row r="303" spans="3:3" x14ac:dyDescent="0.3">
      <c r="C303" s="36"/>
    </row>
    <row r="304" spans="3:3" x14ac:dyDescent="0.3">
      <c r="C304" s="36"/>
    </row>
    <row r="305" spans="3:3" x14ac:dyDescent="0.3">
      <c r="C305" s="36"/>
    </row>
    <row r="306" spans="3:3" x14ac:dyDescent="0.3">
      <c r="C306" s="36"/>
    </row>
    <row r="307" spans="3:3" x14ac:dyDescent="0.3">
      <c r="C307" s="36"/>
    </row>
    <row r="308" spans="3:3" x14ac:dyDescent="0.3">
      <c r="C308" s="36"/>
    </row>
    <row r="309" spans="3:3" x14ac:dyDescent="0.3">
      <c r="C309" s="36"/>
    </row>
    <row r="310" spans="3:3" x14ac:dyDescent="0.3">
      <c r="C310" s="36"/>
    </row>
    <row r="311" spans="3:3" x14ac:dyDescent="0.3">
      <c r="C311" s="36"/>
    </row>
    <row r="312" spans="3:3" x14ac:dyDescent="0.3">
      <c r="C312" s="36"/>
    </row>
    <row r="313" spans="3:3" x14ac:dyDescent="0.3">
      <c r="C313" s="36"/>
    </row>
    <row r="314" spans="3:3" x14ac:dyDescent="0.3">
      <c r="C314" s="36"/>
    </row>
    <row r="315" spans="3:3" x14ac:dyDescent="0.3">
      <c r="C315" s="36"/>
    </row>
    <row r="316" spans="3:3" x14ac:dyDescent="0.3">
      <c r="C316" s="36"/>
    </row>
    <row r="317" spans="3:3" x14ac:dyDescent="0.3">
      <c r="C317" s="36"/>
    </row>
    <row r="318" spans="3:3" x14ac:dyDescent="0.3">
      <c r="C318" s="36"/>
    </row>
    <row r="319" spans="3:3" x14ac:dyDescent="0.3">
      <c r="C319" s="36"/>
    </row>
    <row r="320" spans="3:3" x14ac:dyDescent="0.3">
      <c r="C320" s="36"/>
    </row>
    <row r="321" spans="3:3" x14ac:dyDescent="0.3">
      <c r="C321" s="36"/>
    </row>
    <row r="322" spans="3:3" x14ac:dyDescent="0.3">
      <c r="C322" s="36"/>
    </row>
    <row r="323" spans="3:3" x14ac:dyDescent="0.3">
      <c r="C323" s="36"/>
    </row>
    <row r="324" spans="3:3" x14ac:dyDescent="0.3">
      <c r="C324" s="36"/>
    </row>
    <row r="325" spans="3:3" x14ac:dyDescent="0.3">
      <c r="C325" s="36"/>
    </row>
    <row r="326" spans="3:3" x14ac:dyDescent="0.3">
      <c r="C326" s="36"/>
    </row>
    <row r="327" spans="3:3" x14ac:dyDescent="0.3">
      <c r="C327" s="36"/>
    </row>
    <row r="328" spans="3:3" x14ac:dyDescent="0.3">
      <c r="C328" s="36"/>
    </row>
    <row r="329" spans="3:3" x14ac:dyDescent="0.3">
      <c r="C329" s="36"/>
    </row>
    <row r="330" spans="3:3" x14ac:dyDescent="0.3">
      <c r="C330" s="36"/>
    </row>
    <row r="331" spans="3:3" x14ac:dyDescent="0.3">
      <c r="C331" s="36"/>
    </row>
    <row r="332" spans="3:3" x14ac:dyDescent="0.3">
      <c r="C332" s="36"/>
    </row>
    <row r="333" spans="3:3" x14ac:dyDescent="0.3">
      <c r="C333" s="36"/>
    </row>
    <row r="334" spans="3:3" x14ac:dyDescent="0.3">
      <c r="C334" s="36"/>
    </row>
    <row r="335" spans="3:3" x14ac:dyDescent="0.3">
      <c r="C335" s="36"/>
    </row>
    <row r="336" spans="3:3" x14ac:dyDescent="0.3">
      <c r="C336" s="36"/>
    </row>
    <row r="337" spans="3:3" x14ac:dyDescent="0.3">
      <c r="C337" s="36"/>
    </row>
    <row r="338" spans="3:3" x14ac:dyDescent="0.3">
      <c r="C338" s="36"/>
    </row>
    <row r="339" spans="3:3" x14ac:dyDescent="0.3">
      <c r="C339" s="36"/>
    </row>
    <row r="340" spans="3:3" x14ac:dyDescent="0.3">
      <c r="C340" s="36"/>
    </row>
    <row r="341" spans="3:3" x14ac:dyDescent="0.3">
      <c r="C341" s="36"/>
    </row>
    <row r="342" spans="3:3" x14ac:dyDescent="0.3">
      <c r="C342" s="36"/>
    </row>
    <row r="343" spans="3:3" x14ac:dyDescent="0.3">
      <c r="C343" s="36"/>
    </row>
    <row r="344" spans="3:3" x14ac:dyDescent="0.3">
      <c r="C344" s="36"/>
    </row>
    <row r="345" spans="3:3" x14ac:dyDescent="0.3">
      <c r="C345" s="36"/>
    </row>
    <row r="346" spans="3:3" x14ac:dyDescent="0.3">
      <c r="C346" s="36"/>
    </row>
    <row r="347" spans="3:3" x14ac:dyDescent="0.3">
      <c r="C347" s="36"/>
    </row>
    <row r="348" spans="3:3" x14ac:dyDescent="0.3">
      <c r="C348" s="36"/>
    </row>
    <row r="349" spans="3:3" x14ac:dyDescent="0.3">
      <c r="C349" s="36"/>
    </row>
    <row r="350" spans="3:3" x14ac:dyDescent="0.3">
      <c r="C350" s="36"/>
    </row>
    <row r="351" spans="3:3" x14ac:dyDescent="0.3">
      <c r="C351" s="36"/>
    </row>
    <row r="352" spans="3:3" x14ac:dyDescent="0.3">
      <c r="C352" s="36"/>
    </row>
    <row r="353" spans="3:3" x14ac:dyDescent="0.3">
      <c r="C353" s="36"/>
    </row>
    <row r="354" spans="3:3" x14ac:dyDescent="0.3">
      <c r="C354" s="36"/>
    </row>
    <row r="355" spans="3:3" x14ac:dyDescent="0.3">
      <c r="C355" s="36"/>
    </row>
    <row r="356" spans="3:3" x14ac:dyDescent="0.3">
      <c r="C356" s="36"/>
    </row>
    <row r="357" spans="3:3" x14ac:dyDescent="0.3">
      <c r="C357" s="36"/>
    </row>
    <row r="358" spans="3:3" x14ac:dyDescent="0.3">
      <c r="C358" s="36"/>
    </row>
    <row r="359" spans="3:3" x14ac:dyDescent="0.3">
      <c r="C359" s="36"/>
    </row>
    <row r="360" spans="3:3" x14ac:dyDescent="0.3">
      <c r="C360" s="36"/>
    </row>
    <row r="361" spans="3:3" x14ac:dyDescent="0.3">
      <c r="C361" s="36"/>
    </row>
    <row r="362" spans="3:3" x14ac:dyDescent="0.3">
      <c r="C362" s="36"/>
    </row>
    <row r="363" spans="3:3" x14ac:dyDescent="0.3">
      <c r="C363" s="36"/>
    </row>
    <row r="364" spans="3:3" x14ac:dyDescent="0.3">
      <c r="C364" s="36"/>
    </row>
    <row r="365" spans="3:3" x14ac:dyDescent="0.3">
      <c r="C365" s="36"/>
    </row>
    <row r="366" spans="3:3" x14ac:dyDescent="0.3">
      <c r="C366" s="36"/>
    </row>
    <row r="367" spans="3:3" x14ac:dyDescent="0.3">
      <c r="C367" s="36"/>
    </row>
    <row r="368" spans="3:3" x14ac:dyDescent="0.3">
      <c r="C368" s="36"/>
    </row>
    <row r="369" spans="3:3" x14ac:dyDescent="0.3">
      <c r="C369" s="36"/>
    </row>
    <row r="370" spans="3:3" x14ac:dyDescent="0.3">
      <c r="C370" s="36"/>
    </row>
    <row r="371" spans="3:3" x14ac:dyDescent="0.3">
      <c r="C371" s="36"/>
    </row>
    <row r="372" spans="3:3" x14ac:dyDescent="0.3">
      <c r="C372" s="36"/>
    </row>
    <row r="373" spans="3:3" x14ac:dyDescent="0.3">
      <c r="C373" s="36"/>
    </row>
    <row r="374" spans="3:3" x14ac:dyDescent="0.3">
      <c r="C374" s="36"/>
    </row>
    <row r="375" spans="3:3" x14ac:dyDescent="0.3">
      <c r="C375" s="36"/>
    </row>
    <row r="376" spans="3:3" x14ac:dyDescent="0.3">
      <c r="C376" s="36"/>
    </row>
    <row r="377" spans="3:3" x14ac:dyDescent="0.3">
      <c r="C377" s="36"/>
    </row>
    <row r="378" spans="3:3" x14ac:dyDescent="0.3">
      <c r="C378" s="36"/>
    </row>
    <row r="379" spans="3:3" x14ac:dyDescent="0.3">
      <c r="C379" s="36"/>
    </row>
    <row r="380" spans="3:3" x14ac:dyDescent="0.3">
      <c r="C380" s="36"/>
    </row>
    <row r="381" spans="3:3" x14ac:dyDescent="0.3">
      <c r="C381" s="36"/>
    </row>
    <row r="382" spans="3:3" x14ac:dyDescent="0.3">
      <c r="C382" s="36"/>
    </row>
    <row r="383" spans="3:3" x14ac:dyDescent="0.3">
      <c r="C383" s="36"/>
    </row>
    <row r="384" spans="3:3" x14ac:dyDescent="0.3">
      <c r="C384" s="36"/>
    </row>
    <row r="385" spans="3:3" x14ac:dyDescent="0.3">
      <c r="C385" s="36"/>
    </row>
    <row r="386" spans="3:3" x14ac:dyDescent="0.3">
      <c r="C386" s="36"/>
    </row>
    <row r="387" spans="3:3" x14ac:dyDescent="0.3">
      <c r="C387" s="36"/>
    </row>
    <row r="388" spans="3:3" x14ac:dyDescent="0.3">
      <c r="C388" s="36"/>
    </row>
    <row r="389" spans="3:3" x14ac:dyDescent="0.3">
      <c r="C389" s="36"/>
    </row>
    <row r="390" spans="3:3" x14ac:dyDescent="0.3">
      <c r="C390" s="36"/>
    </row>
    <row r="391" spans="3:3" x14ac:dyDescent="0.3">
      <c r="C391" s="36"/>
    </row>
    <row r="392" spans="3:3" x14ac:dyDescent="0.3">
      <c r="C392" s="36"/>
    </row>
    <row r="393" spans="3:3" x14ac:dyDescent="0.3">
      <c r="C393" s="36"/>
    </row>
    <row r="394" spans="3:3" x14ac:dyDescent="0.3">
      <c r="C394" s="36"/>
    </row>
    <row r="395" spans="3:3" x14ac:dyDescent="0.3">
      <c r="C395" s="36"/>
    </row>
    <row r="396" spans="3:3" x14ac:dyDescent="0.3">
      <c r="C396" s="36"/>
    </row>
    <row r="397" spans="3:3" x14ac:dyDescent="0.3">
      <c r="C397" s="36"/>
    </row>
    <row r="398" spans="3:3" x14ac:dyDescent="0.3">
      <c r="C398" s="36"/>
    </row>
    <row r="399" spans="3:3" x14ac:dyDescent="0.3">
      <c r="C399" s="36"/>
    </row>
    <row r="400" spans="3:3" x14ac:dyDescent="0.3">
      <c r="C400" s="36"/>
    </row>
    <row r="401" spans="3:3" x14ac:dyDescent="0.3">
      <c r="C401" s="36"/>
    </row>
    <row r="402" spans="3:3" x14ac:dyDescent="0.3">
      <c r="C402" s="36"/>
    </row>
    <row r="403" spans="3:3" x14ac:dyDescent="0.3">
      <c r="C403" s="36"/>
    </row>
    <row r="404" spans="3:3" x14ac:dyDescent="0.3">
      <c r="C404" s="36"/>
    </row>
    <row r="405" spans="3:3" x14ac:dyDescent="0.3">
      <c r="C405" s="36"/>
    </row>
    <row r="406" spans="3:3" x14ac:dyDescent="0.3">
      <c r="C406" s="36"/>
    </row>
    <row r="407" spans="3:3" x14ac:dyDescent="0.3">
      <c r="C407" s="36"/>
    </row>
    <row r="408" spans="3:3" x14ac:dyDescent="0.3">
      <c r="C408" s="36"/>
    </row>
    <row r="409" spans="3:3" x14ac:dyDescent="0.3">
      <c r="C409" s="36"/>
    </row>
    <row r="410" spans="3:3" x14ac:dyDescent="0.3">
      <c r="C410" s="36"/>
    </row>
    <row r="411" spans="3:3" x14ac:dyDescent="0.3">
      <c r="C411" s="36"/>
    </row>
    <row r="412" spans="3:3" x14ac:dyDescent="0.3">
      <c r="C412" s="36"/>
    </row>
    <row r="413" spans="3:3" x14ac:dyDescent="0.3">
      <c r="C413" s="36"/>
    </row>
    <row r="414" spans="3:3" x14ac:dyDescent="0.3">
      <c r="C414" s="36"/>
    </row>
    <row r="415" spans="3:3" x14ac:dyDescent="0.3">
      <c r="C415" s="36"/>
    </row>
    <row r="416" spans="3:3" x14ac:dyDescent="0.3">
      <c r="C416" s="36"/>
    </row>
    <row r="417" spans="3:3" x14ac:dyDescent="0.3">
      <c r="C417" s="36"/>
    </row>
    <row r="418" spans="3:3" x14ac:dyDescent="0.3">
      <c r="C418" s="36"/>
    </row>
    <row r="419" spans="3:3" x14ac:dyDescent="0.3">
      <c r="C419" s="36"/>
    </row>
    <row r="420" spans="3:3" x14ac:dyDescent="0.3">
      <c r="C420" s="36"/>
    </row>
    <row r="421" spans="3:3" x14ac:dyDescent="0.3">
      <c r="C421" s="36"/>
    </row>
    <row r="422" spans="3:3" x14ac:dyDescent="0.3">
      <c r="C422" s="36"/>
    </row>
    <row r="423" spans="3:3" x14ac:dyDescent="0.3">
      <c r="C423" s="36"/>
    </row>
    <row r="424" spans="3:3" x14ac:dyDescent="0.3">
      <c r="C424" s="36"/>
    </row>
    <row r="425" spans="3:3" x14ac:dyDescent="0.3">
      <c r="C425" s="36"/>
    </row>
    <row r="426" spans="3:3" x14ac:dyDescent="0.3">
      <c r="C426" s="36"/>
    </row>
    <row r="427" spans="3:3" x14ac:dyDescent="0.3">
      <c r="C427" s="36"/>
    </row>
    <row r="428" spans="3:3" x14ac:dyDescent="0.3">
      <c r="C428" s="36"/>
    </row>
    <row r="429" spans="3:3" x14ac:dyDescent="0.3">
      <c r="C429" s="36"/>
    </row>
    <row r="430" spans="3:3" x14ac:dyDescent="0.3">
      <c r="C430" s="36"/>
    </row>
    <row r="431" spans="3:3" x14ac:dyDescent="0.3">
      <c r="C431" s="36"/>
    </row>
    <row r="432" spans="3:3" x14ac:dyDescent="0.3">
      <c r="C432" s="36"/>
    </row>
    <row r="433" spans="3:3" x14ac:dyDescent="0.3">
      <c r="C433" s="36"/>
    </row>
    <row r="434" spans="3:3" x14ac:dyDescent="0.3">
      <c r="C434" s="36"/>
    </row>
    <row r="435" spans="3:3" x14ac:dyDescent="0.3">
      <c r="C435" s="36"/>
    </row>
    <row r="436" spans="3:3" x14ac:dyDescent="0.3">
      <c r="C436" s="36"/>
    </row>
    <row r="437" spans="3:3" x14ac:dyDescent="0.3">
      <c r="C437" s="36"/>
    </row>
    <row r="438" spans="3:3" x14ac:dyDescent="0.3">
      <c r="C438" s="36"/>
    </row>
    <row r="439" spans="3:3" x14ac:dyDescent="0.3">
      <c r="C439" s="36"/>
    </row>
    <row r="440" spans="3:3" x14ac:dyDescent="0.3">
      <c r="C440" s="36"/>
    </row>
    <row r="441" spans="3:3" x14ac:dyDescent="0.3">
      <c r="C441" s="36"/>
    </row>
    <row r="442" spans="3:3" x14ac:dyDescent="0.3">
      <c r="C442" s="36"/>
    </row>
    <row r="443" spans="3:3" x14ac:dyDescent="0.3">
      <c r="C443" s="36"/>
    </row>
    <row r="444" spans="3:3" x14ac:dyDescent="0.3">
      <c r="C444" s="36"/>
    </row>
    <row r="445" spans="3:3" x14ac:dyDescent="0.3">
      <c r="C445" s="36"/>
    </row>
    <row r="446" spans="3:3" x14ac:dyDescent="0.3">
      <c r="C446" s="36"/>
    </row>
    <row r="447" spans="3:3" x14ac:dyDescent="0.3">
      <c r="C447" s="36"/>
    </row>
    <row r="448" spans="3:3" x14ac:dyDescent="0.3">
      <c r="C448" s="36"/>
    </row>
    <row r="449" spans="3:3" x14ac:dyDescent="0.3">
      <c r="C449" s="36"/>
    </row>
    <row r="450" spans="3:3" x14ac:dyDescent="0.3">
      <c r="C450" s="36"/>
    </row>
    <row r="451" spans="3:3" x14ac:dyDescent="0.3">
      <c r="C451" s="36"/>
    </row>
    <row r="452" spans="3:3" x14ac:dyDescent="0.3">
      <c r="C452" s="36"/>
    </row>
    <row r="453" spans="3:3" x14ac:dyDescent="0.3">
      <c r="C453" s="36"/>
    </row>
    <row r="454" spans="3:3" x14ac:dyDescent="0.3">
      <c r="C454" s="36"/>
    </row>
    <row r="455" spans="3:3" x14ac:dyDescent="0.3">
      <c r="C455" s="36"/>
    </row>
    <row r="456" spans="3:3" x14ac:dyDescent="0.3">
      <c r="C456" s="36"/>
    </row>
    <row r="457" spans="3:3" x14ac:dyDescent="0.3">
      <c r="C457" s="36"/>
    </row>
    <row r="458" spans="3:3" x14ac:dyDescent="0.3">
      <c r="C458" s="36"/>
    </row>
    <row r="459" spans="3:3" x14ac:dyDescent="0.3">
      <c r="C459" s="36"/>
    </row>
    <row r="460" spans="3:3" x14ac:dyDescent="0.3">
      <c r="C460" s="36"/>
    </row>
    <row r="461" spans="3:3" x14ac:dyDescent="0.3">
      <c r="C461" s="36"/>
    </row>
    <row r="462" spans="3:3" x14ac:dyDescent="0.3">
      <c r="C462" s="36"/>
    </row>
    <row r="463" spans="3:3" x14ac:dyDescent="0.3">
      <c r="C463" s="36"/>
    </row>
    <row r="464" spans="3:3" x14ac:dyDescent="0.3">
      <c r="C464" s="36"/>
    </row>
    <row r="465" spans="3:3" x14ac:dyDescent="0.3">
      <c r="C465" s="36"/>
    </row>
    <row r="466" spans="3:3" x14ac:dyDescent="0.3">
      <c r="C466" s="36"/>
    </row>
    <row r="467" spans="3:3" x14ac:dyDescent="0.3">
      <c r="C467" s="36"/>
    </row>
    <row r="468" spans="3:3" x14ac:dyDescent="0.3">
      <c r="C468" s="36"/>
    </row>
    <row r="469" spans="3:3" x14ac:dyDescent="0.3">
      <c r="C469" s="36"/>
    </row>
    <row r="470" spans="3:3" x14ac:dyDescent="0.3">
      <c r="C470" s="36"/>
    </row>
    <row r="471" spans="3:3" x14ac:dyDescent="0.3">
      <c r="C471" s="36"/>
    </row>
    <row r="472" spans="3:3" x14ac:dyDescent="0.3">
      <c r="C472" s="36"/>
    </row>
    <row r="473" spans="3:3" x14ac:dyDescent="0.3">
      <c r="C473" s="36"/>
    </row>
    <row r="474" spans="3:3" x14ac:dyDescent="0.3">
      <c r="C474" s="36"/>
    </row>
    <row r="475" spans="3:3" x14ac:dyDescent="0.3">
      <c r="C475" s="36"/>
    </row>
    <row r="476" spans="3:3" x14ac:dyDescent="0.3">
      <c r="C476" s="36"/>
    </row>
    <row r="477" spans="3:3" x14ac:dyDescent="0.3">
      <c r="C477" s="36"/>
    </row>
    <row r="478" spans="3:3" x14ac:dyDescent="0.3">
      <c r="C478" s="36"/>
    </row>
    <row r="479" spans="3:3" x14ac:dyDescent="0.3">
      <c r="C479" s="36"/>
    </row>
    <row r="480" spans="3:3" x14ac:dyDescent="0.3">
      <c r="C480" s="36"/>
    </row>
    <row r="481" spans="3:3" x14ac:dyDescent="0.3">
      <c r="C481" s="36"/>
    </row>
    <row r="482" spans="3:3" x14ac:dyDescent="0.3">
      <c r="C482" s="36"/>
    </row>
    <row r="483" spans="3:3" x14ac:dyDescent="0.3">
      <c r="C483" s="36"/>
    </row>
    <row r="484" spans="3:3" x14ac:dyDescent="0.3">
      <c r="C484" s="36"/>
    </row>
    <row r="485" spans="3:3" x14ac:dyDescent="0.3">
      <c r="C485" s="36"/>
    </row>
    <row r="486" spans="3:3" x14ac:dyDescent="0.3">
      <c r="C486" s="36"/>
    </row>
    <row r="487" spans="3:3" x14ac:dyDescent="0.3">
      <c r="C487" s="36"/>
    </row>
    <row r="488" spans="3:3" x14ac:dyDescent="0.3">
      <c r="C488" s="36"/>
    </row>
    <row r="489" spans="3:3" x14ac:dyDescent="0.3">
      <c r="C489" s="36"/>
    </row>
    <row r="490" spans="3:3" x14ac:dyDescent="0.3">
      <c r="C490" s="36"/>
    </row>
    <row r="491" spans="3:3" x14ac:dyDescent="0.3">
      <c r="C491" s="36"/>
    </row>
    <row r="492" spans="3:3" x14ac:dyDescent="0.3">
      <c r="C492" s="36"/>
    </row>
    <row r="493" spans="3:3" x14ac:dyDescent="0.3">
      <c r="C493" s="36"/>
    </row>
    <row r="494" spans="3:3" x14ac:dyDescent="0.3">
      <c r="C494" s="36"/>
    </row>
    <row r="495" spans="3:3" x14ac:dyDescent="0.3">
      <c r="C495" s="36"/>
    </row>
    <row r="496" spans="3:3" x14ac:dyDescent="0.3">
      <c r="C496" s="36"/>
    </row>
    <row r="497" spans="3:3" x14ac:dyDescent="0.3">
      <c r="C497" s="36"/>
    </row>
    <row r="498" spans="3:3" x14ac:dyDescent="0.3">
      <c r="C498" s="36"/>
    </row>
    <row r="499" spans="3:3" x14ac:dyDescent="0.3">
      <c r="C499" s="36"/>
    </row>
    <row r="500" spans="3:3" x14ac:dyDescent="0.3">
      <c r="C500" s="36"/>
    </row>
    <row r="501" spans="3:3" x14ac:dyDescent="0.3">
      <c r="C501" s="36"/>
    </row>
    <row r="502" spans="3:3" x14ac:dyDescent="0.3">
      <c r="C502" s="36"/>
    </row>
    <row r="503" spans="3:3" x14ac:dyDescent="0.3">
      <c r="C503" s="36"/>
    </row>
    <row r="504" spans="3:3" x14ac:dyDescent="0.3">
      <c r="C504" s="36"/>
    </row>
    <row r="505" spans="3:3" x14ac:dyDescent="0.3">
      <c r="C505" s="36"/>
    </row>
    <row r="506" spans="3:3" x14ac:dyDescent="0.3">
      <c r="C506" s="36"/>
    </row>
    <row r="507" spans="3:3" x14ac:dyDescent="0.3">
      <c r="C507" s="36"/>
    </row>
    <row r="508" spans="3:3" x14ac:dyDescent="0.3">
      <c r="C508" s="36"/>
    </row>
    <row r="509" spans="3:3" x14ac:dyDescent="0.3">
      <c r="C509" s="36"/>
    </row>
    <row r="510" spans="3:3" x14ac:dyDescent="0.3">
      <c r="C510" s="36"/>
    </row>
    <row r="511" spans="3:3" x14ac:dyDescent="0.3">
      <c r="C511" s="36"/>
    </row>
    <row r="512" spans="3:3" x14ac:dyDescent="0.3">
      <c r="C512" s="36"/>
    </row>
    <row r="513" spans="3:3" x14ac:dyDescent="0.3">
      <c r="C513" s="36"/>
    </row>
    <row r="514" spans="3:3" x14ac:dyDescent="0.3">
      <c r="C514" s="36"/>
    </row>
    <row r="515" spans="3:3" x14ac:dyDescent="0.3">
      <c r="C515" s="36"/>
    </row>
    <row r="516" spans="3:3" x14ac:dyDescent="0.3">
      <c r="C516" s="36"/>
    </row>
    <row r="517" spans="3:3" x14ac:dyDescent="0.3">
      <c r="C517" s="36"/>
    </row>
    <row r="518" spans="3:3" x14ac:dyDescent="0.3">
      <c r="C518" s="36"/>
    </row>
    <row r="519" spans="3:3" x14ac:dyDescent="0.3">
      <c r="C519" s="36"/>
    </row>
    <row r="520" spans="3:3" x14ac:dyDescent="0.3">
      <c r="C520" s="36"/>
    </row>
    <row r="521" spans="3:3" x14ac:dyDescent="0.3">
      <c r="C521" s="36"/>
    </row>
    <row r="522" spans="3:3" x14ac:dyDescent="0.3">
      <c r="C522" s="36"/>
    </row>
    <row r="523" spans="3:3" x14ac:dyDescent="0.3">
      <c r="C523" s="36"/>
    </row>
    <row r="524" spans="3:3" x14ac:dyDescent="0.3">
      <c r="C524" s="36"/>
    </row>
    <row r="525" spans="3:3" x14ac:dyDescent="0.3">
      <c r="C525" s="36"/>
    </row>
    <row r="526" spans="3:3" x14ac:dyDescent="0.3">
      <c r="C526" s="36"/>
    </row>
    <row r="527" spans="3:3" x14ac:dyDescent="0.3">
      <c r="C527" s="36"/>
    </row>
    <row r="528" spans="3:3" x14ac:dyDescent="0.3">
      <c r="C528" s="36"/>
    </row>
    <row r="529" spans="3:3" x14ac:dyDescent="0.3">
      <c r="C529" s="36"/>
    </row>
    <row r="530" spans="3:3" x14ac:dyDescent="0.3">
      <c r="C530" s="36"/>
    </row>
    <row r="531" spans="3:3" x14ac:dyDescent="0.3">
      <c r="C531" s="36"/>
    </row>
    <row r="532" spans="3:3" x14ac:dyDescent="0.3">
      <c r="C532" s="36"/>
    </row>
    <row r="533" spans="3:3" x14ac:dyDescent="0.3">
      <c r="C533" s="36"/>
    </row>
    <row r="534" spans="3:3" x14ac:dyDescent="0.3">
      <c r="C534" s="36"/>
    </row>
    <row r="535" spans="3:3" x14ac:dyDescent="0.3">
      <c r="C535" s="36"/>
    </row>
    <row r="536" spans="3:3" x14ac:dyDescent="0.3">
      <c r="C536" s="36"/>
    </row>
    <row r="537" spans="3:3" x14ac:dyDescent="0.3">
      <c r="C537" s="36"/>
    </row>
    <row r="538" spans="3:3" x14ac:dyDescent="0.3">
      <c r="C538" s="36"/>
    </row>
    <row r="539" spans="3:3" x14ac:dyDescent="0.3">
      <c r="C539" s="36"/>
    </row>
    <row r="540" spans="3:3" x14ac:dyDescent="0.3">
      <c r="C540" s="36"/>
    </row>
    <row r="541" spans="3:3" x14ac:dyDescent="0.3">
      <c r="C541" s="36"/>
    </row>
    <row r="542" spans="3:3" x14ac:dyDescent="0.3">
      <c r="C542" s="36"/>
    </row>
    <row r="543" spans="3:3" x14ac:dyDescent="0.3">
      <c r="C543" s="36"/>
    </row>
    <row r="544" spans="3:3" x14ac:dyDescent="0.3">
      <c r="C544" s="36"/>
    </row>
    <row r="545" spans="3:3" x14ac:dyDescent="0.3">
      <c r="C545" s="36"/>
    </row>
    <row r="546" spans="3:3" x14ac:dyDescent="0.3">
      <c r="C546" s="36"/>
    </row>
    <row r="547" spans="3:3" x14ac:dyDescent="0.3">
      <c r="C547" s="36"/>
    </row>
    <row r="548" spans="3:3" x14ac:dyDescent="0.3">
      <c r="C548" s="36"/>
    </row>
    <row r="549" spans="3:3" x14ac:dyDescent="0.3">
      <c r="C549" s="36"/>
    </row>
    <row r="550" spans="3:3" x14ac:dyDescent="0.3">
      <c r="C550" s="36"/>
    </row>
    <row r="551" spans="3:3" x14ac:dyDescent="0.3">
      <c r="C551" s="36"/>
    </row>
    <row r="552" spans="3:3" x14ac:dyDescent="0.3">
      <c r="C552" s="36"/>
    </row>
    <row r="553" spans="3:3" x14ac:dyDescent="0.3">
      <c r="C553" s="36"/>
    </row>
    <row r="554" spans="3:3" x14ac:dyDescent="0.3">
      <c r="C554" s="36"/>
    </row>
    <row r="555" spans="3:3" x14ac:dyDescent="0.3">
      <c r="C555" s="36"/>
    </row>
    <row r="556" spans="3:3" x14ac:dyDescent="0.3">
      <c r="C556" s="36"/>
    </row>
    <row r="557" spans="3:3" x14ac:dyDescent="0.3">
      <c r="C557" s="36"/>
    </row>
    <row r="558" spans="3:3" x14ac:dyDescent="0.3">
      <c r="C558" s="36"/>
    </row>
    <row r="559" spans="3:3" x14ac:dyDescent="0.3">
      <c r="C559" s="36"/>
    </row>
    <row r="560" spans="3:3" x14ac:dyDescent="0.3">
      <c r="C560" s="36"/>
    </row>
    <row r="561" spans="3:3" x14ac:dyDescent="0.3">
      <c r="C561" s="36"/>
    </row>
    <row r="562" spans="3:3" x14ac:dyDescent="0.3">
      <c r="C562" s="36"/>
    </row>
    <row r="563" spans="3:3" x14ac:dyDescent="0.3">
      <c r="C563" s="36"/>
    </row>
    <row r="564" spans="3:3" x14ac:dyDescent="0.3">
      <c r="C564" s="36"/>
    </row>
    <row r="565" spans="3:3" x14ac:dyDescent="0.3">
      <c r="C565" s="36"/>
    </row>
    <row r="566" spans="3:3" x14ac:dyDescent="0.3">
      <c r="C566" s="36"/>
    </row>
    <row r="567" spans="3:3" x14ac:dyDescent="0.3">
      <c r="C567" s="36"/>
    </row>
    <row r="568" spans="3:3" x14ac:dyDescent="0.3">
      <c r="C568" s="36"/>
    </row>
    <row r="569" spans="3:3" x14ac:dyDescent="0.3">
      <c r="C569" s="36"/>
    </row>
    <row r="570" spans="3:3" x14ac:dyDescent="0.3">
      <c r="C570" s="36"/>
    </row>
    <row r="571" spans="3:3" x14ac:dyDescent="0.3">
      <c r="C571" s="36"/>
    </row>
    <row r="572" spans="3:3" x14ac:dyDescent="0.3">
      <c r="C572" s="36"/>
    </row>
    <row r="573" spans="3:3" x14ac:dyDescent="0.3">
      <c r="C573" s="36"/>
    </row>
    <row r="574" spans="3:3" x14ac:dyDescent="0.3">
      <c r="C574" s="36"/>
    </row>
    <row r="575" spans="3:3" x14ac:dyDescent="0.3">
      <c r="C575" s="36"/>
    </row>
    <row r="576" spans="3:3" x14ac:dyDescent="0.3">
      <c r="C576" s="36"/>
    </row>
    <row r="577" spans="3:3" x14ac:dyDescent="0.3">
      <c r="C577" s="36"/>
    </row>
    <row r="578" spans="3:3" x14ac:dyDescent="0.3">
      <c r="C578" s="36"/>
    </row>
    <row r="579" spans="3:3" x14ac:dyDescent="0.3">
      <c r="C579" s="36"/>
    </row>
    <row r="580" spans="3:3" x14ac:dyDescent="0.3">
      <c r="C580" s="36"/>
    </row>
    <row r="581" spans="3:3" x14ac:dyDescent="0.3">
      <c r="C581" s="36"/>
    </row>
    <row r="582" spans="3:3" x14ac:dyDescent="0.3">
      <c r="C582" s="36"/>
    </row>
    <row r="583" spans="3:3" x14ac:dyDescent="0.3">
      <c r="C583" s="36"/>
    </row>
    <row r="584" spans="3:3" x14ac:dyDescent="0.3">
      <c r="C584" s="36"/>
    </row>
    <row r="585" spans="3:3" x14ac:dyDescent="0.3">
      <c r="C585" s="36"/>
    </row>
    <row r="586" spans="3:3" x14ac:dyDescent="0.3">
      <c r="C586" s="36"/>
    </row>
    <row r="587" spans="3:3" x14ac:dyDescent="0.3">
      <c r="C587" s="36"/>
    </row>
    <row r="588" spans="3:3" x14ac:dyDescent="0.3">
      <c r="C588" s="36"/>
    </row>
    <row r="589" spans="3:3" x14ac:dyDescent="0.3">
      <c r="C589" s="36"/>
    </row>
    <row r="590" spans="3:3" x14ac:dyDescent="0.3">
      <c r="C590" s="36"/>
    </row>
    <row r="591" spans="3:3" x14ac:dyDescent="0.3">
      <c r="C591" s="36"/>
    </row>
    <row r="592" spans="3:3" x14ac:dyDescent="0.3">
      <c r="C592" s="36"/>
    </row>
    <row r="593" spans="3:3" x14ac:dyDescent="0.3">
      <c r="C593" s="36"/>
    </row>
    <row r="594" spans="3:3" x14ac:dyDescent="0.3">
      <c r="C594" s="36"/>
    </row>
    <row r="595" spans="3:3" x14ac:dyDescent="0.3">
      <c r="C595" s="36"/>
    </row>
    <row r="596" spans="3:3" x14ac:dyDescent="0.3">
      <c r="C596" s="36"/>
    </row>
    <row r="597" spans="3:3" x14ac:dyDescent="0.3">
      <c r="C597" s="36"/>
    </row>
    <row r="598" spans="3:3" x14ac:dyDescent="0.3">
      <c r="C598" s="36"/>
    </row>
    <row r="599" spans="3:3" x14ac:dyDescent="0.3">
      <c r="C599" s="36"/>
    </row>
    <row r="600" spans="3:3" x14ac:dyDescent="0.3">
      <c r="C600" s="36"/>
    </row>
    <row r="601" spans="3:3" x14ac:dyDescent="0.3">
      <c r="C601" s="36"/>
    </row>
    <row r="602" spans="3:3" x14ac:dyDescent="0.3">
      <c r="C602" s="36"/>
    </row>
    <row r="603" spans="3:3" x14ac:dyDescent="0.3">
      <c r="C603" s="36"/>
    </row>
    <row r="604" spans="3:3" x14ac:dyDescent="0.3">
      <c r="C604" s="36"/>
    </row>
    <row r="605" spans="3:3" x14ac:dyDescent="0.3">
      <c r="C605" s="36"/>
    </row>
    <row r="606" spans="3:3" x14ac:dyDescent="0.3">
      <c r="C606" s="36"/>
    </row>
    <row r="607" spans="3:3" x14ac:dyDescent="0.3">
      <c r="C607" s="36"/>
    </row>
    <row r="608" spans="3:3" x14ac:dyDescent="0.3">
      <c r="C608" s="36"/>
    </row>
    <row r="609" spans="3:3" x14ac:dyDescent="0.3">
      <c r="C609" s="36"/>
    </row>
    <row r="610" spans="3:3" x14ac:dyDescent="0.3">
      <c r="C610" s="36"/>
    </row>
    <row r="611" spans="3:3" x14ac:dyDescent="0.3">
      <c r="C611" s="36"/>
    </row>
    <row r="612" spans="3:3" x14ac:dyDescent="0.3">
      <c r="C612" s="36"/>
    </row>
    <row r="613" spans="3:3" x14ac:dyDescent="0.3">
      <c r="C613" s="36"/>
    </row>
    <row r="614" spans="3:3" x14ac:dyDescent="0.3">
      <c r="C614" s="36"/>
    </row>
    <row r="615" spans="3:3" x14ac:dyDescent="0.3">
      <c r="C615" s="36"/>
    </row>
    <row r="616" spans="3:3" x14ac:dyDescent="0.3">
      <c r="C616" s="36"/>
    </row>
    <row r="617" spans="3:3" x14ac:dyDescent="0.3">
      <c r="C617" s="36"/>
    </row>
    <row r="618" spans="3:3" x14ac:dyDescent="0.3">
      <c r="C618" s="36"/>
    </row>
    <row r="619" spans="3:3" x14ac:dyDescent="0.3">
      <c r="C619" s="36"/>
    </row>
    <row r="620" spans="3:3" x14ac:dyDescent="0.3">
      <c r="C620" s="36"/>
    </row>
    <row r="621" spans="3:3" x14ac:dyDescent="0.3">
      <c r="C621" s="36"/>
    </row>
    <row r="622" spans="3:3" x14ac:dyDescent="0.3">
      <c r="C622" s="36"/>
    </row>
    <row r="623" spans="3:3" x14ac:dyDescent="0.3">
      <c r="C623" s="36"/>
    </row>
    <row r="624" spans="3:3" x14ac:dyDescent="0.3">
      <c r="C624" s="36"/>
    </row>
    <row r="625" spans="3:3" x14ac:dyDescent="0.3">
      <c r="C625" s="36"/>
    </row>
  </sheetData>
  <mergeCells count="2">
    <mergeCell ref="D2:F2"/>
    <mergeCell ref="B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A2" sqref="A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Additional Items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2024-01-18T17:06:36Z</dcterms:modified>
</cp:coreProperties>
</file>