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0031D8AD-43D5-4501-AA3B-04F152D94A2C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C51" i="4"/>
  <c r="D51" i="4"/>
  <c r="E51" i="4"/>
  <c r="F51" i="4"/>
  <c r="G51" i="4"/>
  <c r="H51" i="4"/>
  <c r="I51" i="4"/>
  <c r="B11" i="4"/>
  <c r="C11" i="4"/>
  <c r="D11" i="4"/>
  <c r="E11" i="4"/>
  <c r="F11" i="4"/>
  <c r="G11" i="4"/>
  <c r="H11" i="4"/>
  <c r="I11" i="4"/>
  <c r="B64" i="4"/>
  <c r="C64" i="4"/>
  <c r="D64" i="4"/>
  <c r="E64" i="4"/>
  <c r="F64" i="4"/>
  <c r="G64" i="4"/>
  <c r="H64" i="4"/>
  <c r="I64" i="4"/>
  <c r="D67" i="4"/>
  <c r="E67" i="4"/>
  <c r="F67" i="4"/>
  <c r="G67" i="4"/>
  <c r="H67" i="4"/>
  <c r="I67" i="4"/>
  <c r="C67" i="4"/>
  <c r="C52" i="4"/>
  <c r="D52" i="4"/>
  <c r="E52" i="4"/>
  <c r="F52" i="4"/>
  <c r="G52" i="4"/>
  <c r="H52" i="4"/>
  <c r="I52" i="4"/>
  <c r="B52" i="4"/>
  <c r="B60" i="4" l="1"/>
  <c r="C68" i="4"/>
  <c r="D68" i="4"/>
  <c r="E68" i="4"/>
  <c r="F68" i="4"/>
  <c r="G68" i="4"/>
  <c r="H68" i="4"/>
  <c r="I68" i="4"/>
  <c r="B68" i="4"/>
  <c r="C57" i="4" l="1"/>
  <c r="C58" i="4" s="1"/>
  <c r="D57" i="4"/>
  <c r="E57" i="4"/>
  <c r="F57" i="4"/>
  <c r="F58" i="4" s="1"/>
  <c r="G57" i="4"/>
  <c r="H57" i="4"/>
  <c r="I57" i="4"/>
  <c r="I58" i="4" s="1"/>
  <c r="B57" i="4"/>
  <c r="B58" i="4" s="1"/>
  <c r="D58" i="4"/>
  <c r="E58" i="4"/>
  <c r="G58" i="4"/>
  <c r="H58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C70" i="4"/>
  <c r="D70" i="4"/>
  <c r="E70" i="4"/>
  <c r="F70" i="4"/>
  <c r="G70" i="4"/>
  <c r="H70" i="4"/>
  <c r="I70" i="4"/>
  <c r="B70" i="4"/>
  <c r="I3" i="4"/>
  <c r="B22" i="4" l="1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B98" i="1"/>
  <c r="C98" i="1"/>
  <c r="D98" i="1"/>
  <c r="E98" i="1"/>
  <c r="F98" i="1"/>
  <c r="G98" i="1"/>
  <c r="H98" i="1"/>
  <c r="I98" i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B13" i="4" s="1"/>
  <c r="C10" i="1"/>
  <c r="F10" i="1"/>
  <c r="F12" i="1" s="1"/>
  <c r="G10" i="1"/>
  <c r="C12" i="1"/>
  <c r="C14" i="4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3" i="4"/>
  <c r="G12" i="1"/>
  <c r="B14" i="4"/>
  <c r="B16" i="4" s="1"/>
  <c r="B19" i="4" s="1"/>
  <c r="D12" i="1"/>
  <c r="E12" i="1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G54" i="4" s="1"/>
  <c r="G55" i="4" s="1"/>
  <c r="G66" i="4" s="1"/>
  <c r="F145" i="1"/>
  <c r="F148" i="1" s="1"/>
  <c r="F49" i="4" s="1"/>
  <c r="F54" i="4" s="1"/>
  <c r="F55" i="4" s="1"/>
  <c r="F66" i="4" s="1"/>
  <c r="E145" i="1"/>
  <c r="E148" i="1" s="1"/>
  <c r="E49" i="4" s="1"/>
  <c r="E54" i="4" s="1"/>
  <c r="E55" i="4" s="1"/>
  <c r="E66" i="4" s="1"/>
  <c r="D145" i="1"/>
  <c r="D148" i="1" s="1"/>
  <c r="D49" i="4" s="1"/>
  <c r="D54" i="4" s="1"/>
  <c r="D55" i="4" s="1"/>
  <c r="D66" i="4" s="1"/>
  <c r="C145" i="1"/>
  <c r="C148" i="1" s="1"/>
  <c r="C49" i="4" s="1"/>
  <c r="C54" i="4" s="1"/>
  <c r="C55" i="4" s="1"/>
  <c r="C66" i="4" s="1"/>
  <c r="B145" i="1"/>
  <c r="B148" i="1" s="1"/>
  <c r="B49" i="4" s="1"/>
  <c r="B54" i="4" s="1"/>
  <c r="B55" i="4" s="1"/>
  <c r="B53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3" i="4" l="1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E36" i="1"/>
  <c r="E24" i="4"/>
  <c r="E59" i="1"/>
  <c r="E44" i="4"/>
  <c r="N4" i="3"/>
  <c r="I36" i="1"/>
  <c r="I24" i="4"/>
  <c r="B36" i="1"/>
  <c r="B24" i="4"/>
  <c r="H10" i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54" i="4" s="1"/>
  <c r="H55" i="4" s="1"/>
  <c r="H66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<sst xmlns="http://schemas.openxmlformats.org/spreadsheetml/2006/main" count="511" uniqueCount="205">
  <si>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</si>
  <si>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</si>
  <si>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</si>
  <si>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</si>
  <si>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</si>
  <si>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</si>
  <si>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</si>
  <si>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</si>
  <si>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</si>
  <si>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</si>
  <si>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</si>
  <si>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</si>
  <si>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</si>
  <si>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</si>
  <si>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</si>
  <si>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</si>
  <si>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</si>
  <si>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</si>
  <si>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</si>
  <si>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</si>
  <si>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</si>
  <si>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</si>
  <si>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</si>
  <si>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</si>
  <si>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</si>
  <si>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</si>
  <si>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</si>
  <si>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</si>
  <si>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</si>
  <si>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</si>
  <si>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</si>
  <si>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</si>
  <si>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</si>
  <si>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</si>
  <si>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</si>
  <si>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</si>
  <si>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</si>
  <si>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</si>
  <si>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</si>
  <si>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</si>
  <si>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</si>
  <si>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</si>
  <si>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</si>
  <si>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</si>
  <si>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</si>
  <si>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</si>
  <si>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</si>
  <si>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</si>
  <si>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</si>
  <si>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</si>
  <si>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</si>
  <si>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</si>
  <si>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</si>
  <si>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</si>
  <si>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</si>
  <si>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</si>
  <si>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</si>
  <si>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</si>
  <si>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</si>
  <si>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</si>
  <si>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</si>
  <si>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</si>
  <si>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</si>
  <si>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</si>
  <si>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</si>
  <si>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</si>
  <si>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</si>
  <si>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</si>
  <si>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</si>
  <si>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</si>
  <si>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</si>
  <si>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</si>
  <si>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</si>
  <si>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</si>
  <si>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</si>
  <si>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</si>
  <si>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</si>
  <si>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</si>
  <si>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</si>
  <si>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</si>
  <si>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</si>
  <si>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</si>
  <si>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</si>
  <si>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</si>
  <si>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</si>
  <si>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</si>
  <si>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</si>
  <si>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</si>
  <si>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</si>
  <si>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</si>
  <si>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</si>
  <si>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</si>
  <si>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</si>
  <si>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</si>
  <si>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</si>
  <si>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</si>
  <si>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</si>
  <si>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</si>
  <si>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</si>
  <si>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</si>
  <si>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</si>
  <si>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</si>
  <si>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</si>
  <si>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</si>
  <si>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</si>
  <si>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</si>
  <si>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</si>
  <si>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</si>
  <si>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</si>
  <si>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</si>
  <si>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</si>
  <si>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</si>
  <si>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</si>
  <si>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</si>
  <si>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</si>
  <si>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</si>
  <si>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</si>
  <si>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</si>
  <si>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</si>
  <si>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</si>
  <si>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</si>
  <si>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</si>
  <si>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</si>
  <si>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</si>
  <si>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</si>
  <si>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</si>
  <si>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</si>
  <si>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</si>
  <si>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</si>
  <si>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</si>
  <si>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</si>
  <si>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</si>
  <si>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</si>
  <si>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</si>
  <si>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</si>
  <si>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</si>
  <si>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</si>
  <si>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</si>
  <si>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</si>
  <si>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</si>
  <si>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</si>
  <si>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</si>
  <si>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</si>
  <si>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</si>
  <si>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</si>
  <si>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</si>
  <si>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</si>
  <si>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</si>
  <si>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</si>
  <si>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</si>
  <si>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</si>
  <si>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</si>
  <si>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</si>
  <si>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</si>
  <si>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</si>
  <si>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</si>
  <si>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</si>
  <si>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</si>
  <si>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</si>
  <si>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</si>
  <si>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</si>
  <si>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</si>
  <si>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</si>
  <si>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</si>
  <si>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</si>
  <si>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</si>
  <si>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</si>
  <si>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</si>
  <si>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</si>
  <si>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</si>
  <si>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</si>
  <si>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</si>
  <si>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</si>
  <si>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</si>
  <si>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</si>
  <si>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</si>
  <si>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</si>
  <si>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</si>
  <si>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</si>
  <si>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</si>
  <si>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</si>
  <si>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</si>
  <si>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</si>
  <si>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</si>
  <si>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</si>
  <si>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</si>
  <si>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</si>
  <si>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</si>
  <si>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</si>
  <si>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</si>
  <si>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</si>
  <si>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</si>
  <si>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</si>
  <si>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</si>
  <si>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</si>
  <si>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</si>
  <si>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</si>
  <si>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</si>
  <si>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</si>
  <si>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</si>
  <si>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</si>
  <si>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</si>
  <si>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</si>
  <si>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</si>
  <si>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Should be H22 - I22, remove summation from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</si>
</sst>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0" fontId="0" fillId="8" borderId="0" xfId="0" applyFill="1" applyAlignment="1">
      <alignment horizontal="left" indent="1"/>
    </xf>
    <xf numFmtId="165" fontId="0" fillId="0" borderId="0" xfId="3" applyNumberFormat="1" applyFont="1" applyFill="1"/>
    <xf numFmtId="165" fontId="2" fillId="0" borderId="4" xfId="3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1" sqref="A81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69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69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3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3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3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3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3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3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3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3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3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3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3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3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3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3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3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3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3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3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3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3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3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3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3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63" zoomScale="90" zoomScaleNormal="90" workbookViewId="0">
      <selection activeCell="B8" sqref="B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tabSelected="1" topLeftCell="A25" workbookViewId="0">
      <selection activeCell="K49" sqref="K49"/>
    </sheetView>
  </sheetViews>
  <sheetFormatPr defaultRowHeight="14.4" x14ac:dyDescent="0.3"/>
  <cols>
    <col min="1" max="1" width="48.6640625" customWidth="1"/>
    <col min="2" max="8" width="11.6640625" customWidth="1"/>
    <col min="9" max="9" width="11.44140625" customWidth="1"/>
    <col min="10" max="10" width="1.109375" hidden="1" customWidth="1"/>
    <col min="11" max="11" width="10.88671875" customWidth="1"/>
    <col min="12" max="15" width="11.6640625" customWidth="1"/>
    <col min="16" max="16" width="7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2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2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2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2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2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L7" s="58"/>
    </row>
    <row r="8" spans="1:12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2" x14ac:dyDescent="0.3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2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2" x14ac:dyDescent="0.3">
      <c r="A11" s="4" t="s">
        <v>144</v>
      </c>
      <c r="B11" s="5">
        <f t="shared" ref="B11:H11" si="4">B7-B10</f>
        <v>4205</v>
      </c>
      <c r="C11" s="5">
        <f t="shared" si="4"/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>I7-I10</f>
        <v>6651</v>
      </c>
      <c r="J11" s="5"/>
    </row>
    <row r="12" spans="1:12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2" x14ac:dyDescent="0.3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</row>
    <row r="14" spans="1:12" ht="15" thickBot="1" x14ac:dyDescent="0.35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</row>
    <row r="15" spans="1:12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2" x14ac:dyDescent="0.3">
      <c r="A16" t="s">
        <v>148</v>
      </c>
      <c r="B16" s="57">
        <f>B14/B15</f>
        <v>1.8504070556309362</v>
      </c>
      <c r="C16" s="57">
        <f t="shared" ref="C16:I16" si="7">C14/C15</f>
        <v>2.1578192252510759</v>
      </c>
      <c r="D16" s="57">
        <f t="shared" si="7"/>
        <v>2.5059101654846336</v>
      </c>
      <c r="E16" s="57">
        <f t="shared" si="7"/>
        <v>1.1650895063588693</v>
      </c>
      <c r="F16" s="57">
        <f t="shared" si="7"/>
        <v>2.4894957983193278</v>
      </c>
      <c r="G16" s="57">
        <f t="shared" si="7"/>
        <v>1.5952500628298569</v>
      </c>
      <c r="H16" s="57">
        <f t="shared" si="7"/>
        <v>3.5584689946563937</v>
      </c>
      <c r="I16" s="57">
        <f t="shared" si="7"/>
        <v>3.7534144524459898</v>
      </c>
      <c r="J16" s="57"/>
    </row>
    <row r="17" spans="1:12" x14ac:dyDescent="0.3">
      <c r="A17" t="s">
        <v>149</v>
      </c>
      <c r="B17" s="57">
        <f>-Historicals!B96/'Three Statements'!B15</f>
        <v>0.508254183627318</v>
      </c>
      <c r="C17" s="57">
        <f>-Historicals!C96/'Three Statements'!C15</f>
        <v>0.58651362984218081</v>
      </c>
      <c r="D17" s="57">
        <f>-Historicals!D96/'Three Statements'!D15</f>
        <v>0.66962174940898345</v>
      </c>
      <c r="E17" s="57">
        <f>-Historicals!E96/'Three Statements'!E15</f>
        <v>0.74920137423904531</v>
      </c>
      <c r="F17" s="57">
        <f>-Historicals!F96/'Three Statements'!F15</f>
        <v>0.82303509639149774</v>
      </c>
      <c r="G17" s="57">
        <f>-Historicals!G96/'Three Statements'!G15</f>
        <v>0.91228951997989449</v>
      </c>
      <c r="H17" s="57">
        <f>-Historicals!H96/'Three Statements'!H15</f>
        <v>1.0177705977382876</v>
      </c>
      <c r="I17" s="57">
        <f>-Historicals!I96/'Three Statements'!I15</f>
        <v>1.1404271169605165</v>
      </c>
      <c r="J17" s="57"/>
    </row>
    <row r="18" spans="1:12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>+IFERROR(I17/H17-1,"nm")</f>
        <v>0.12051489745803123</v>
      </c>
      <c r="J18" s="54"/>
    </row>
    <row r="19" spans="1:12" x14ac:dyDescent="0.3">
      <c r="A19" s="50" t="s">
        <v>150</v>
      </c>
      <c r="B19" s="56">
        <f>B17/B16</f>
        <v>0.27467155514818214</v>
      </c>
      <c r="C19" s="56">
        <f t="shared" ref="C19:I19" si="9">C17/C16</f>
        <v>0.27180851063829792</v>
      </c>
      <c r="D19" s="56">
        <f t="shared" si="9"/>
        <v>0.26721698113207548</v>
      </c>
      <c r="E19" s="56">
        <f t="shared" si="9"/>
        <v>0.64304190377651316</v>
      </c>
      <c r="F19" s="56">
        <f t="shared" si="9"/>
        <v>0.33060312732688008</v>
      </c>
      <c r="G19" s="56">
        <f t="shared" si="9"/>
        <v>0.57187869239858213</v>
      </c>
      <c r="H19" s="56">
        <f t="shared" si="9"/>
        <v>0.286013619696176</v>
      </c>
      <c r="I19" s="56">
        <f t="shared" si="9"/>
        <v>0.30383724776711873</v>
      </c>
      <c r="J19" s="56"/>
    </row>
    <row r="20" spans="1:12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2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2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2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L23" s="58"/>
    </row>
    <row r="24" spans="1:12" x14ac:dyDescent="0.3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46"/>
    </row>
    <row r="25" spans="1:12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2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2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2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2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2" ht="15" thickBot="1" x14ac:dyDescent="0.35">
      <c r="A31" s="6" t="s">
        <v>160</v>
      </c>
      <c r="B31" s="7">
        <f>B21+B22+B23+B25+B26+B27+B28+B29+B30</f>
        <v>19466</v>
      </c>
      <c r="C31" s="7">
        <f t="shared" ref="C31:I31" si="11">C21+C22+C23+C25+C26+C27+C28+C29+C30</f>
        <v>19188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</row>
    <row r="32" spans="1:12" ht="15" thickTop="1" x14ac:dyDescent="0.3">
      <c r="A32" t="s">
        <v>161</v>
      </c>
      <c r="B32" s="3">
        <f t="shared" ref="B32:H32" si="12">B33+B34</f>
        <v>181</v>
      </c>
      <c r="C32" s="3">
        <f t="shared" si="12"/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>I33+I34</f>
        <v>510</v>
      </c>
      <c r="J32" s="3"/>
    </row>
    <row r="33" spans="1:10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3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3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3">
      <c r="A39" t="s">
        <v>164</v>
      </c>
      <c r="B39" s="3">
        <f>SUM(B40:B42)</f>
        <v>12707</v>
      </c>
      <c r="C39" s="3">
        <f t="shared" ref="C39:H39" si="13">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>SUM(I40:I42)</f>
        <v>15281</v>
      </c>
      <c r="J39" s="3"/>
    </row>
    <row r="40" spans="1:10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" thickBot="1" x14ac:dyDescent="0.35">
      <c r="A43" s="6" t="s">
        <v>168</v>
      </c>
      <c r="B43" s="7">
        <f>B32+B36+B38+B39+B35++B37</f>
        <v>19466</v>
      </c>
      <c r="C43" s="7">
        <f t="shared" ref="C43:I43" si="14">C32+C36+C38+C39+C35++C37</f>
        <v>19188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</row>
    <row r="44" spans="1:10" ht="15" thickTop="1" x14ac:dyDescent="0.3">
      <c r="A44" s="53" t="s">
        <v>169</v>
      </c>
      <c r="B44" s="53">
        <f t="shared" ref="B44:I44" si="15">B31-B43</f>
        <v>0</v>
      </c>
      <c r="C44" s="53">
        <f t="shared" si="15"/>
        <v>0</v>
      </c>
      <c r="D44" s="53">
        <f t="shared" si="15"/>
        <v>0</v>
      </c>
      <c r="E44" s="53">
        <f t="shared" si="15"/>
        <v>0</v>
      </c>
      <c r="F44" s="53">
        <f t="shared" si="15"/>
        <v>0</v>
      </c>
      <c r="G44" s="53">
        <f t="shared" si="15"/>
        <v>0</v>
      </c>
      <c r="H44" s="53">
        <f t="shared" si="15"/>
        <v>0</v>
      </c>
      <c r="I44" s="53">
        <f t="shared" si="15"/>
        <v>0</v>
      </c>
      <c r="J44" s="53"/>
    </row>
    <row r="45" spans="1:10" x14ac:dyDescent="0.3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3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3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3">
      <c r="A49" s="1" t="s">
        <v>172</v>
      </c>
      <c r="B49" s="9">
        <f t="shared" ref="B49:I49" si="16">B46*(1-B13)</f>
        <v>3294.7940546967893</v>
      </c>
      <c r="C49" s="9">
        <f t="shared" si="16"/>
        <v>3775.4531689379191</v>
      </c>
      <c r="D49" s="9">
        <f t="shared" si="16"/>
        <v>4291.19934506754</v>
      </c>
      <c r="E49" s="9">
        <f t="shared" si="16"/>
        <v>1957.1345664739886</v>
      </c>
      <c r="F49" s="9">
        <f t="shared" si="16"/>
        <v>4070.1208081649661</v>
      </c>
      <c r="G49" s="9">
        <f t="shared" si="16"/>
        <v>2617.2719085555941</v>
      </c>
      <c r="H49" s="9">
        <f t="shared" si="16"/>
        <v>5952.2625731872085</v>
      </c>
      <c r="I49" s="9">
        <f t="shared" si="16"/>
        <v>6232.3524282062854</v>
      </c>
      <c r="J49" s="9"/>
      <c r="L49" s="58"/>
    </row>
    <row r="50" spans="1:13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3">
      <c r="A51" t="s">
        <v>174</v>
      </c>
      <c r="B51" s="3">
        <f t="shared" ref="B51:H51" si="17">SUM(A22:B22)-B22</f>
        <v>0</v>
      </c>
      <c r="C51" s="3">
        <f t="shared" si="17"/>
        <v>2072</v>
      </c>
      <c r="D51" s="3">
        <f t="shared" si="17"/>
        <v>2319</v>
      </c>
      <c r="E51" s="3">
        <f t="shared" si="17"/>
        <v>2371</v>
      </c>
      <c r="F51" s="3">
        <f t="shared" si="17"/>
        <v>996</v>
      </c>
      <c r="G51" s="3">
        <f t="shared" si="17"/>
        <v>197</v>
      </c>
      <c r="H51" s="3">
        <f t="shared" si="17"/>
        <v>439</v>
      </c>
      <c r="I51" s="3">
        <f>SUM(H22:I22)-I22</f>
        <v>3587</v>
      </c>
      <c r="J51" s="3"/>
      <c r="K51" s="3" t="s">
        <v>204</v>
      </c>
    </row>
    <row r="52" spans="1:13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</row>
    <row r="53" spans="1:13" x14ac:dyDescent="0.3">
      <c r="A53" s="1" t="s">
        <v>175</v>
      </c>
      <c r="B53" s="9">
        <f>B55-B52</f>
        <v>5643</v>
      </c>
      <c r="C53" s="9">
        <f t="shared" ref="C53:I53" si="18">C55-C52</f>
        <v>4239</v>
      </c>
      <c r="D53" s="9">
        <f t="shared" si="18"/>
        <v>4951</v>
      </c>
      <c r="E53" s="9">
        <f t="shared" si="18"/>
        <v>5983</v>
      </c>
      <c r="F53" s="9">
        <f t="shared" si="18"/>
        <v>7022</v>
      </c>
      <c r="G53" s="9">
        <f t="shared" si="18"/>
        <v>3571</v>
      </c>
      <c r="H53" s="9">
        <f t="shared" si="18"/>
        <v>7352</v>
      </c>
      <c r="I53" s="9">
        <f t="shared" si="18"/>
        <v>5946</v>
      </c>
      <c r="J53" s="9"/>
      <c r="L53" s="58"/>
      <c r="M53" s="58"/>
    </row>
    <row r="54" spans="1:13" x14ac:dyDescent="0.3">
      <c r="A54" t="s">
        <v>176</v>
      </c>
      <c r="B54" s="3">
        <f>Historicals!B76-('Three Statements'!B49+'Three Statements'!B51+'Three Statements'!B47)</f>
        <v>779.20594530321068</v>
      </c>
      <c r="C54" s="3">
        <f>Historicals!C76-('Three Statements'!C49+'Three Statements'!C51+'Three Statements'!C47)</f>
        <v>-3400.4531689379191</v>
      </c>
      <c r="D54" s="3">
        <f>Historicals!D76-('Three Statements'!D49+'Three Statements'!D51+'Three Statements'!D47)</f>
        <v>-3470.19934506754</v>
      </c>
      <c r="E54" s="3">
        <f>Historicals!E76-('Three Statements'!E49+'Three Statements'!E51+'Three Statements'!E47)</f>
        <v>-120.13456647398834</v>
      </c>
      <c r="F54" s="3">
        <f>Historicals!F76-('Three Statements'!F49+'Three Statements'!F51+'Three Statements'!F47)</f>
        <v>131.87919183503436</v>
      </c>
      <c r="G54" s="3">
        <f>Historicals!G76-('Three Statements'!G49+'Three Statements'!G51+'Three Statements'!G47)</f>
        <v>-1050.2719085555941</v>
      </c>
      <c r="H54" s="3">
        <f>Historicals!H76-('Three Statements'!H49+'Three Statements'!H51+'Three Statements'!H47)</f>
        <v>-478.26257318720855</v>
      </c>
      <c r="I54" s="3">
        <f>Historicals!I76-('Three Statements'!I49+'Three Statements'!I51+'Three Statements'!I47)</f>
        <v>-5348.3524282062863</v>
      </c>
      <c r="J54" s="3"/>
      <c r="K54" s="70"/>
    </row>
    <row r="55" spans="1:13" x14ac:dyDescent="0.3">
      <c r="A55" s="27" t="s">
        <v>177</v>
      </c>
      <c r="B55" s="26">
        <f>B49+B51+B47+B54</f>
        <v>4680</v>
      </c>
      <c r="C55" s="26">
        <f t="shared" ref="C55:I55" si="19">C49+C51+C47+C54</f>
        <v>3096</v>
      </c>
      <c r="D55" s="26">
        <f t="shared" si="19"/>
        <v>3846</v>
      </c>
      <c r="E55" s="26">
        <f t="shared" si="19"/>
        <v>4955</v>
      </c>
      <c r="F55" s="26">
        <f t="shared" si="19"/>
        <v>5903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71"/>
    </row>
    <row r="56" spans="1:13" x14ac:dyDescent="0.3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3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3">
      <c r="A58" s="27" t="s">
        <v>180</v>
      </c>
      <c r="B58" s="26">
        <f>B52+B56+B57</f>
        <v>-178</v>
      </c>
      <c r="C58" s="26">
        <f t="shared" ref="C58:I58" si="20">C52+C56+C57</f>
        <v>-1044</v>
      </c>
      <c r="D58" s="26">
        <f t="shared" si="20"/>
        <v>-1021</v>
      </c>
      <c r="E58" s="26">
        <f t="shared" si="20"/>
        <v>273</v>
      </c>
      <c r="F58" s="26">
        <f t="shared" si="20"/>
        <v>-269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3"/>
    </row>
    <row r="59" spans="1:13" x14ac:dyDescent="0.3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3">
      <c r="A60" s="50" t="s">
        <v>129</v>
      </c>
      <c r="B60" s="54" t="str">
        <f>+IFERROR(B59/A59-1,"nm")</f>
        <v>nm</v>
      </c>
      <c r="C60" s="54">
        <f>+IFERROR(C59/B59-1,"nm")</f>
        <v>0.35198019801980207</v>
      </c>
      <c r="D60" s="54">
        <f t="shared" ref="D60:I60" si="21">+IFERROR(D59/C59-1,"nm")</f>
        <v>1.0984987184181616E-3</v>
      </c>
      <c r="E60" s="54">
        <f t="shared" si="21"/>
        <v>0.28785662033650339</v>
      </c>
      <c r="F60" s="54">
        <f t="shared" si="21"/>
        <v>1.8460664583924924E-2</v>
      </c>
      <c r="G60" s="54">
        <f t="shared" si="21"/>
        <v>-0.39152258784160621</v>
      </c>
      <c r="H60" s="54">
        <f t="shared" si="21"/>
        <v>-1.2584784601283228</v>
      </c>
      <c r="I60" s="54">
        <f t="shared" si="21"/>
        <v>-6.0762411347517729</v>
      </c>
      <c r="J60" s="54"/>
    </row>
    <row r="61" spans="1:13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3">
      <c r="A64" s="27" t="s">
        <v>185</v>
      </c>
      <c r="B64" s="26">
        <f t="shared" ref="B64:H64" si="22">B59+B61+B63</f>
        <v>-2919</v>
      </c>
      <c r="C64" s="26">
        <f t="shared" si="22"/>
        <v>-3753</v>
      </c>
      <c r="D64" s="26">
        <f t="shared" si="22"/>
        <v>-3867</v>
      </c>
      <c r="E64" s="26">
        <f t="shared" si="22"/>
        <v>-4764</v>
      </c>
      <c r="F64" s="26">
        <f t="shared" si="22"/>
        <v>-4918</v>
      </c>
      <c r="G64" s="26">
        <f t="shared" si="22"/>
        <v>-3686</v>
      </c>
      <c r="H64" s="26">
        <f t="shared" si="22"/>
        <v>-1210</v>
      </c>
      <c r="I64" s="26">
        <f>I59+I61+I63</f>
        <v>-4851</v>
      </c>
      <c r="J64" s="26"/>
    </row>
    <row r="65" spans="1:10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3">
      <c r="A66" s="27" t="s">
        <v>187</v>
      </c>
      <c r="B66" s="26">
        <f>B55+B58+B64+B65</f>
        <v>1500</v>
      </c>
      <c r="C66" s="26">
        <f>C55+C58+C64+C65</f>
        <v>-1806</v>
      </c>
      <c r="D66" s="26">
        <f t="shared" ref="D66:I66" si="23">D55+D58+D64+D65</f>
        <v>-1062</v>
      </c>
      <c r="E66" s="26">
        <f t="shared" si="23"/>
        <v>509</v>
      </c>
      <c r="F66" s="26">
        <f t="shared" si="23"/>
        <v>587</v>
      </c>
      <c r="G66" s="26">
        <f t="shared" si="23"/>
        <v>-2295</v>
      </c>
      <c r="H66" s="26">
        <f t="shared" si="23"/>
        <v>1790</v>
      </c>
      <c r="I66" s="26">
        <f t="shared" si="23"/>
        <v>-1330</v>
      </c>
      <c r="J66" s="26"/>
    </row>
    <row r="67" spans="1:10" x14ac:dyDescent="0.3">
      <c r="A67" t="s">
        <v>188</v>
      </c>
      <c r="B67" s="3"/>
      <c r="C67" s="3">
        <f>B68</f>
        <v>3852</v>
      </c>
      <c r="D67" s="3">
        <f t="shared" ref="D67:I67" si="24">C68</f>
        <v>3138</v>
      </c>
      <c r="E67" s="3">
        <f t="shared" si="24"/>
        <v>3808</v>
      </c>
      <c r="F67" s="3">
        <f t="shared" si="24"/>
        <v>4249</v>
      </c>
      <c r="G67" s="3">
        <f t="shared" si="24"/>
        <v>4466</v>
      </c>
      <c r="H67" s="3">
        <f t="shared" si="24"/>
        <v>8348</v>
      </c>
      <c r="I67" s="3">
        <f t="shared" si="24"/>
        <v>9889</v>
      </c>
      <c r="J67" s="3"/>
    </row>
    <row r="68" spans="1:10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" thickTop="1" x14ac:dyDescent="0.3">
      <c r="A69" s="68" t="s">
        <v>169</v>
      </c>
      <c r="B69" s="40">
        <f>+B21-B68</f>
        <v>0</v>
      </c>
      <c r="C69" s="40">
        <f t="shared" ref="C69:I69" si="25">+C21-C68</f>
        <v>0</v>
      </c>
      <c r="D69" s="40">
        <f t="shared" si="25"/>
        <v>0</v>
      </c>
      <c r="E69" s="40">
        <f t="shared" si="25"/>
        <v>0</v>
      </c>
      <c r="F69" s="40">
        <f t="shared" si="25"/>
        <v>0</v>
      </c>
      <c r="G69" s="40">
        <f t="shared" si="25"/>
        <v>0</v>
      </c>
      <c r="H69" s="40">
        <f>+H21-H68</f>
        <v>0</v>
      </c>
      <c r="I69" s="40">
        <f t="shared" si="25"/>
        <v>0</v>
      </c>
      <c r="J69" s="40"/>
    </row>
    <row r="70" spans="1:10" x14ac:dyDescent="0.3">
      <c r="A70" s="1" t="s">
        <v>190</v>
      </c>
      <c r="B70" s="47">
        <f>B32+B36-(B21+B22)</f>
        <v>-4664</v>
      </c>
      <c r="C70" s="47">
        <f t="shared" ref="C70:I70" si="26">C32+C36-(C21+C22)</f>
        <v>-3419</v>
      </c>
      <c r="D70" s="47">
        <f t="shared" si="26"/>
        <v>-2377</v>
      </c>
      <c r="E70" s="47">
        <f t="shared" si="26"/>
        <v>-1435</v>
      </c>
      <c r="F70" s="47">
        <f t="shared" si="26"/>
        <v>-1184</v>
      </c>
      <c r="G70" s="47">
        <f t="shared" si="26"/>
        <v>870</v>
      </c>
      <c r="H70" s="47">
        <f t="shared" si="26"/>
        <v>-4061</v>
      </c>
      <c r="I70" s="47">
        <f t="shared" si="26"/>
        <v>-3567</v>
      </c>
      <c r="J70" s="47"/>
    </row>
    <row r="72" spans="1:10" x14ac:dyDescent="0.3">
      <c r="B72" s="58"/>
      <c r="C72" s="58"/>
      <c r="E72" t="s">
        <v>197</v>
      </c>
    </row>
    <row r="73" spans="1:10" x14ac:dyDescent="0.3">
      <c r="B73" s="58"/>
    </row>
    <row r="74" spans="1:10" x14ac:dyDescent="0.3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2024-01-18T17:24:13Z</dcterms:modified>
</cp:coreProperties>
</file>