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A2640CF4-D58E-4AF0-8C58-4A74D25FA513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" l="1"/>
  <c r="C20" i="3"/>
  <c r="D14" i="3"/>
  <c r="E14" i="3"/>
  <c r="C14" i="3"/>
  <c r="D29" i="3" l="1"/>
  <c r="E29" i="3"/>
  <c r="C29" i="3"/>
  <c r="B42" i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E6" i="3" s="1"/>
  <c r="C56" i="1"/>
  <c r="B56" i="1"/>
  <c r="D47" i="1"/>
  <c r="C47" i="1"/>
  <c r="B47" i="1"/>
  <c r="D42" i="1"/>
  <c r="C42" i="1"/>
  <c r="B48" i="1"/>
  <c r="C26" i="3" s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62" i="1" l="1"/>
  <c r="D6" i="3"/>
  <c r="C13" i="1"/>
  <c r="D17" i="3" s="1"/>
  <c r="D35" i="3"/>
  <c r="D11" i="3"/>
  <c r="C25" i="3"/>
  <c r="C27" i="3"/>
  <c r="B62" i="1"/>
  <c r="C6" i="3"/>
  <c r="C5" i="3"/>
  <c r="E18" i="3"/>
  <c r="D4" i="3"/>
  <c r="D5" i="3"/>
  <c r="D7" i="3"/>
  <c r="D27" i="3"/>
  <c r="D25" i="3"/>
  <c r="D9" i="3"/>
  <c r="D10" i="3"/>
  <c r="D18" i="3"/>
  <c r="E5" i="3"/>
  <c r="E7" i="3"/>
  <c r="E4" i="3"/>
  <c r="E27" i="3"/>
  <c r="E25" i="3"/>
  <c r="D13" i="1"/>
  <c r="E11" i="3"/>
  <c r="E35" i="3"/>
  <c r="C10" i="3"/>
  <c r="C9" i="3"/>
  <c r="C12" i="3" s="1"/>
  <c r="E9" i="3"/>
  <c r="E12" i="3" s="1"/>
  <c r="E10" i="3"/>
  <c r="C18" i="3"/>
  <c r="C7" i="3"/>
  <c r="B13" i="1"/>
  <c r="C17" i="3" s="1"/>
  <c r="C35" i="3"/>
  <c r="C34" i="3"/>
  <c r="C11" i="3"/>
  <c r="C4" i="3"/>
  <c r="C18" i="1"/>
  <c r="C48" i="1"/>
  <c r="D26" i="3" s="1"/>
  <c r="D62" i="1"/>
  <c r="D69" i="1" s="1"/>
  <c r="C69" i="1"/>
  <c r="D48" i="1"/>
  <c r="E26" i="3" s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E34" i="3" l="1"/>
  <c r="B18" i="1"/>
  <c r="D34" i="3"/>
  <c r="D12" i="3"/>
  <c r="D18" i="1"/>
  <c r="E17" i="3"/>
  <c r="C20" i="1"/>
  <c r="D19" i="3"/>
  <c r="A24" i="3"/>
  <c r="A25" i="3" s="1"/>
  <c r="A26" i="3" s="1"/>
  <c r="A27" i="3" s="1"/>
  <c r="A28" i="3" s="1"/>
  <c r="A29" i="3" s="1"/>
  <c r="A30" i="3" s="1"/>
  <c r="A33" i="3"/>
  <c r="D20" i="1" l="1"/>
  <c r="E19" i="3"/>
  <c r="C22" i="1"/>
  <c r="D28" i="3"/>
  <c r="B20" i="1"/>
  <c r="C19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B22" i="1" l="1"/>
  <c r="C28" i="3"/>
  <c r="C76" i="1"/>
  <c r="C91" i="1" s="1"/>
  <c r="D22" i="3"/>
  <c r="D22" i="1"/>
  <c r="E28" i="3"/>
  <c r="C109" i="1" l="1"/>
  <c r="D30" i="3"/>
  <c r="D76" i="1"/>
  <c r="D91" i="1" s="1"/>
  <c r="E22" i="3"/>
  <c r="B76" i="1"/>
  <c r="B91" i="1" s="1"/>
  <c r="C22" i="3"/>
  <c r="B109" i="1" l="1"/>
  <c r="C30" i="3"/>
  <c r="D109" i="1"/>
  <c r="E30" i="3"/>
</calcChain>
</file>

<file path=xl/sharedStrings.xml><?xml version="1.0" encoding="utf-8"?>
<sst xmlns="http://schemas.openxmlformats.org/spreadsheetml/2006/main" count="206" uniqueCount="181">
  <si>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</si>
  <si>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</si>
  <si>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</si>
  <si>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</si>
  <si>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</si>
  <si>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</si>
  <si>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</si>
  <si>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</si>
  <si>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</si>
  <si>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</si>
  <si>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</si>
  <si>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</si>
  <si>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</si>
  <si>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</si>
  <si>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</si>
  <si>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</si>
  <si>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</si>
  <si>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</si>
  <si>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</si>
  <si>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</si>
  <si>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</si>
  <si>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</si>
  <si>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</si>
  <si>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</si>
  <si>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</si>
  <si>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</si>
  <si>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</si>
  <si>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</si>
  <si>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</si>
  <si>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</si>
  <si>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</si>
  <si>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</si>
  <si>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</si>
  <si>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</si>
  <si>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</si>
  <si>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</si>
  <si>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</si>
  <si>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</si>
  <si>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</si>
  <si>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</si>
  <si>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</si>
  <si>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</si>
  <si>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</si>
  <si>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</si>
  <si>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</si>
  <si>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</si>
  <si>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</si>
  <si>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</si>
  <si>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</si>
  <si>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</si>
  <si>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</si>
  <si>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</si>
  <si>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</si>
  <si>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</si>
  <si>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</si>
  <si>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</si>
  <si>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</si>
  <si>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</si>
  <si>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</si>
  <si>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</si>
  <si>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</si>
  <si>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</si>
  <si>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</si>
  <si>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</si>
  <si>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</si>
  <si>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</si>
  <si>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</si>
  <si>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</si>
  <si>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</si>
  <si>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</si>
  <si>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</si>
  <si>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</si>
  <si>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</si>
  <si>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</si>
  <si>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</si>
  <si>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</si>
  <si>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</si>
  <si>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</si>
  <si>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</si>
  <si>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</si>
  <si>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</si>
  <si>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</si>
  <si>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</si>
  <si>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</si>
  <si>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</si>
  <si>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</si>
  <si>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</si>
  <si>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</si>
  <si>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</si>
  <si>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</si>
  <si>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</si>
  <si>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</si>
  <si>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</si>
  <si>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</si>
  <si>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</si>
  <si>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</si>
  <si>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</si>
  <si>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</si>
  <si>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</si>
  <si>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</si>
  <si>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</si>
  <si>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</si>
  <si>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</si>
  <si>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</si>
  <si>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</si>
  <si>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</si>
  <si>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</si>
  <si>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</si>
  <si>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</si>
  <si>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</si>
  <si>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</si>
  <si>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</si>
  <si>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</si>
  <si>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</si>
  <si>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</si>
  <si>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</si>
  <si>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</si>
  <si>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</si>
  <si>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</si>
  <si>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</si>
  <si>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</si>
  <si>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</si>
  <si>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</si>
  <si>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</si>
  <si>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</si>
  <si>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</si>
  <si>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</si>
  <si>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</si>
  <si>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</si>
  <si>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</si>
  <si>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</si>
  <si>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</si>
  <si>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</si>
  <si>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</si>
  <si>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</si>
  <si>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</si>
  <si>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</si>
  <si>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</si>
  <si>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</si>
  <si>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</si>
  <si>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</si>
  <si>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</si>
  <si>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</si>
  <si>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</si>
  <si>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</si>
  <si>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</si>
  <si>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</si>
  <si>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</si>
  <si>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</si>
  <si>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</si>
  <si>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=</t>
  </si>
  <si>
    <t>Current Assets / Daily Operational Expenses where Daily Operational Expenses = (Annual Operating Expenses - Noncash Charges) / 365</t>
  </si>
  <si>
    <t>Cash + Cash Equivalents / Current Liabilities</t>
  </si>
  <si>
    <t>Inventory Days + Receivable Days - Payable Days</t>
  </si>
  <si>
    <t>Working Capital / Total Net Sales</t>
  </si>
  <si>
    <t>Inventory + Receivables  - payables or Current assets - current liabilities</t>
  </si>
  <si>
    <t>Operating Income in row 18 + Depreciation &amp; Amortization</t>
  </si>
  <si>
    <t>Operating Income in row 18</t>
  </si>
  <si>
    <t>EBITDA/Revenue</t>
  </si>
  <si>
    <t>Operating Income in row 18/Revenue</t>
  </si>
  <si>
    <t>Term debt / (Term debt +Total Shareholders Equity)</t>
  </si>
  <si>
    <t>EBIT / (Interest + Debt repayment) debt repayment can be found in cash flow</t>
  </si>
  <si>
    <t>EBIT / Interest can be found at the bottom of the cash flow</t>
  </si>
  <si>
    <t>Cash from operations + Capex (purchase of PPE in cash flow) + Proceeds from issuance of term debt (in cash flow)</t>
  </si>
  <si>
    <t>FCFE/Diluted number of Shares (note that the share count is in absolute number and income statement is in millions, therefore divide the shares by 1000)</t>
  </si>
  <si>
    <t>Remove division by 2  (average should be prior year + current year /2), but average is not required here</t>
  </si>
  <si>
    <t>COGS / Average Inventory</t>
  </si>
  <si>
    <t>Net Income / Total Assets</t>
  </si>
  <si>
    <t>Share Price / EPS</t>
  </si>
  <si>
    <t>Share Price / Book Value per Share</t>
  </si>
  <si>
    <t>Dividend Paid / Net Income</t>
  </si>
  <si>
    <t>Dividend Per Share / Share Price</t>
  </si>
  <si>
    <t>EV / EBITDA</t>
  </si>
  <si>
    <t>Total shareholder equity/ Diluted number of Shares (note that the share count is in absolute number and income statement is in millions, therefore divide the shares by 1000)</t>
  </si>
  <si>
    <t>Dividend Paid (can be found in cash flow) / Diluted number of Shares (note that the share count is in absolute number and income statement is in millions, therefore divide the shares by 1000)</t>
  </si>
  <si>
    <t>Net Income / Total Shareholders Equity</t>
  </si>
  <si>
    <t>EBIT / Capital Employed where Capital employed = Total shareholder equity + Term debt (under non-current liability)</t>
  </si>
  <si>
    <t>Market Cap + Total Debt - (Cash + Cash Equivalents), where Capital employed = Share price * Diluted number of Shares (note that the share count is in absolute number and income statement is in millions, therefore divide the shares by 1000)</t>
  </si>
  <si>
    <t>Net income/ Diluted number of Shares (note that the share count is in absolute number and income statement is in millions, therefore divide the shares by 1000)</t>
  </si>
  <si>
    <t>Feedback</t>
  </si>
  <si>
    <t>Please calculate the  additional rations mentioned in rows 8 to 24 in Instructions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</si>
</sst>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(* #,##0.00_);_(* \(#,##0.00\);_(* &quot;-&quot;??_);_(@_)"/>
    <numFmt numFmtId="166" formatCode="_(* #,##0_);_(* \(#,##0\);_(* &quot;-&quot;??_);_(@_)"/>
    <numFmt numFmtId="167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6" fontId="0" fillId="0" borderId="0" xfId="1" applyNumberFormat="1" applyFont="1"/>
    <xf numFmtId="166" fontId="2" fillId="0" borderId="1" xfId="1" applyNumberFormat="1" applyFont="1" applyBorder="1"/>
    <xf numFmtId="166" fontId="2" fillId="0" borderId="2" xfId="1" applyNumberFormat="1" applyFont="1" applyBorder="1"/>
    <xf numFmtId="166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7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6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165" fontId="0" fillId="0" borderId="0" xfId="1" applyFont="1"/>
    <xf numFmtId="0" fontId="8" fillId="2" borderId="0" xfId="0" applyFont="1" applyFill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5" borderId="0" xfId="3" applyFont="1" applyFill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2" sqref="A2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B53" sqref="B53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8" t="s">
        <v>1</v>
      </c>
      <c r="B2" s="28"/>
      <c r="C2" s="28"/>
      <c r="D2" s="28"/>
    </row>
    <row r="3" spans="1:10" x14ac:dyDescent="0.3">
      <c r="B3" s="27" t="s">
        <v>23</v>
      </c>
      <c r="C3" s="27"/>
      <c r="D3" s="27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8" t="s">
        <v>24</v>
      </c>
      <c r="B31" s="28"/>
      <c r="C31" s="28"/>
      <c r="D31" s="28"/>
    </row>
    <row r="32" spans="1:4" x14ac:dyDescent="0.3">
      <c r="B32" s="27" t="s">
        <v>142</v>
      </c>
      <c r="C32" s="27"/>
      <c r="D32" s="27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8" t="s">
        <v>55</v>
      </c>
      <c r="B71" s="28"/>
      <c r="C71" s="28"/>
      <c r="D71" s="28"/>
    </row>
    <row r="72" spans="1:4" x14ac:dyDescent="0.3">
      <c r="B72" s="27" t="s">
        <v>23</v>
      </c>
      <c r="C72" s="27"/>
      <c r="D72" s="27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workbookViewId="0">
      <selection activeCell="E13" sqref="E13"/>
    </sheetView>
  </sheetViews>
  <sheetFormatPr defaultRowHeight="14.4" x14ac:dyDescent="0.3"/>
  <cols>
    <col min="1" max="1" width="4.6640625" customWidth="1"/>
    <col min="2" max="2" width="44.88671875" customWidth="1"/>
    <col min="3" max="3" width="12.109375" bestFit="1" customWidth="1"/>
    <col min="4" max="5" width="9.109375" bestFit="1" customWidth="1"/>
    <col min="6" max="6" width="51.664062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25" t="s">
        <v>179</v>
      </c>
      <c r="G1" s="19"/>
      <c r="H1" s="19"/>
      <c r="I1" s="19"/>
      <c r="J1" s="19"/>
    </row>
    <row r="2" spans="1:10" x14ac:dyDescent="0.3">
      <c r="C2" s="27" t="s">
        <v>23</v>
      </c>
      <c r="D2" s="27"/>
      <c r="E2" s="27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  <c r="C4" s="24">
        <f>'Financial Statements'!B42/'Financial Statements'!B56</f>
        <v>0.87935602862672257</v>
      </c>
      <c r="D4" s="24">
        <f>'Financial Statements'!C42/'Financial Statements'!C56</f>
        <v>1.0745531195957954</v>
      </c>
      <c r="E4" s="24">
        <f>'Financial Statements'!D42/'Financial Statements'!D56</f>
        <v>1.3636044481554577</v>
      </c>
    </row>
    <row r="5" spans="1:10" x14ac:dyDescent="0.3">
      <c r="A5" s="18">
        <f>+A4+0.1</f>
        <v>1.1000000000000001</v>
      </c>
      <c r="B5" s="1" t="s">
        <v>100</v>
      </c>
      <c r="C5" s="24">
        <f>(('Financial Statements'!B42-'Financial Statements'!B39)/'Financial Statements'!B56)</f>
        <v>0.84723539114961488</v>
      </c>
      <c r="D5" s="24">
        <f>(('Financial Statements'!C42-'Financial Statements'!C39)/'Financial Statements'!C56)</f>
        <v>1.0221149018576519</v>
      </c>
      <c r="E5" s="24">
        <f>(('Financial Statements'!D42-'Financial Statements'!D39)/'Financial Statements'!D56)</f>
        <v>1.325072111735236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4">
        <f>'Financial Statements'!B36/'Financial Statements'!B56</f>
        <v>0.15356340351469652</v>
      </c>
      <c r="D6" s="24">
        <f>'Financial Statements'!C36/'Financial Statements'!C56</f>
        <v>0.27844853005634318</v>
      </c>
      <c r="E6" s="24">
        <f>'Financial Statements'!D36/'Financial Statements'!D56</f>
        <v>0.36071049035979963</v>
      </c>
    </row>
    <row r="7" spans="1:10" x14ac:dyDescent="0.3">
      <c r="A7" s="18">
        <f t="shared" si="0"/>
        <v>1.3000000000000003</v>
      </c>
      <c r="B7" s="1" t="s">
        <v>102</v>
      </c>
      <c r="C7" s="24">
        <f>'Financial Statements'!B42/'Financial Statements'!B17</f>
        <v>2.6371603856266432</v>
      </c>
      <c r="D7" s="24">
        <f>'Financial Statements'!C42/'Financial Statements'!C17</f>
        <v>3.072344885729259</v>
      </c>
      <c r="E7" s="24">
        <f>'Financial Statements'!D42/'Financial Statements'!D17</f>
        <v>3.7165873590565841</v>
      </c>
      <c r="F7" t="s">
        <v>152</v>
      </c>
    </row>
    <row r="8" spans="1:10" x14ac:dyDescent="0.3">
      <c r="A8" s="18">
        <f t="shared" si="0"/>
        <v>1.4000000000000004</v>
      </c>
      <c r="B8" s="1" t="s">
        <v>103</v>
      </c>
      <c r="C8" s="24"/>
      <c r="D8" s="24"/>
      <c r="E8" s="24"/>
      <c r="F8" t="s">
        <v>151</v>
      </c>
    </row>
    <row r="9" spans="1:10" x14ac:dyDescent="0.3">
      <c r="A9" s="18">
        <f t="shared" si="0"/>
        <v>1.5000000000000004</v>
      </c>
      <c r="B9" s="1" t="s">
        <v>104</v>
      </c>
      <c r="C9" s="24">
        <f>365*('Financial Statements'!B39/'Financial Statements'!B12)</f>
        <v>8.0756980666171607</v>
      </c>
      <c r="D9" s="24">
        <f>365*('Financial Statements'!C39/'Financial Statements'!C12)</f>
        <v>11.27659274770989</v>
      </c>
      <c r="E9" s="24">
        <f>365*('Financial Statements'!D39/'Financial Statements'!D12)</f>
        <v>8.7418833562358831</v>
      </c>
    </row>
    <row r="10" spans="1:10" x14ac:dyDescent="0.3">
      <c r="A10" s="18">
        <f t="shared" si="0"/>
        <v>1.6000000000000005</v>
      </c>
      <c r="B10" s="1" t="s">
        <v>105</v>
      </c>
      <c r="C10" s="24">
        <f>('Financial Statements'!B51/'Financial Statements'!B12)*365</f>
        <v>104.68527730310539</v>
      </c>
      <c r="D10" s="24">
        <f>('Financial Statements'!C51/'Financial Statements'!C12)*365</f>
        <v>93.851071222315596</v>
      </c>
      <c r="E10" s="24">
        <f>('Financial Statements'!D51/'Financial Statements'!D12)*365</f>
        <v>91.048189715674198</v>
      </c>
    </row>
    <row r="11" spans="1:10" x14ac:dyDescent="0.3">
      <c r="A11" s="18">
        <f t="shared" si="0"/>
        <v>1.7000000000000006</v>
      </c>
      <c r="B11" s="1" t="s">
        <v>106</v>
      </c>
      <c r="C11" s="24">
        <f>('Financial Statements'!B38/'Financial Statements'!B8)*365</f>
        <v>26.087825363656648</v>
      </c>
      <c r="D11" s="24">
        <f>('Financial Statements'!C38/'Financial Statements'!C8)*365</f>
        <v>26.219311841713207</v>
      </c>
      <c r="E11" s="24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24">
        <f>(C9+C11)-C10</f>
        <v>-70.521753872831582</v>
      </c>
      <c r="D12" s="24">
        <f t="shared" ref="D12:E12" si="1">(D9+D11)-D10</f>
        <v>-56.355166632892498</v>
      </c>
      <c r="E12" s="24">
        <f t="shared" si="1"/>
        <v>-60.872869206641568</v>
      </c>
      <c r="F12" t="s">
        <v>153</v>
      </c>
    </row>
    <row r="13" spans="1:10" x14ac:dyDescent="0.3">
      <c r="A13" s="18">
        <f t="shared" si="0"/>
        <v>1.9000000000000008</v>
      </c>
      <c r="B13" s="1" t="s">
        <v>108</v>
      </c>
      <c r="C13" s="26"/>
      <c r="E13" s="29">
        <f>+('Financial Statements'!D36+'Financial Statements'!D38+'Financial Statements'!D39)/'Financial Statements'!D8</f>
        <v>0.21199934429812578</v>
      </c>
      <c r="F13" t="s">
        <v>154</v>
      </c>
    </row>
    <row r="14" spans="1:10" x14ac:dyDescent="0.3">
      <c r="A14" s="18"/>
      <c r="B14" s="3" t="s">
        <v>109</v>
      </c>
      <c r="C14" s="12">
        <f>('Financial Statements'!B38+'Financial Statements'!B39)-'Financial Statements'!B51</f>
        <v>-30985</v>
      </c>
      <c r="D14" s="12">
        <f>('Financial Statements'!C38+'Financial Statements'!C39)-'Financial Statements'!C51</f>
        <v>-21905</v>
      </c>
      <c r="E14" s="12">
        <f>('Financial Statements'!D38+'Financial Statements'!D39)-'Financial Statements'!D51</f>
        <v>-22115</v>
      </c>
      <c r="F14" t="s">
        <v>155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6" x14ac:dyDescent="0.3">
      <c r="A18" s="18">
        <f>+A17+0.1</f>
        <v>2.2000000000000002</v>
      </c>
      <c r="B18" s="1" t="s">
        <v>111</v>
      </c>
      <c r="C18" s="23">
        <f>('Financial Statements'!B17/'Financial Statements'!B8)</f>
        <v>0.13020886165831491</v>
      </c>
      <c r="D18" s="23">
        <f>('Financial Statements'!C17/'Financial Statements'!C8)</f>
        <v>0.11996982097606181</v>
      </c>
      <c r="E18" s="23">
        <f>('Financial Statements'!D17/'Financial Statements'!D8)</f>
        <v>0.14085933373404003</v>
      </c>
      <c r="F18" t="s">
        <v>158</v>
      </c>
    </row>
    <row r="19" spans="1:6" x14ac:dyDescent="0.3">
      <c r="A19" s="18"/>
      <c r="B19" s="3" t="s">
        <v>112</v>
      </c>
      <c r="C19" s="24">
        <f>'Financial Statements'!B18+'Financial Statements'!B79</f>
        <v>130541</v>
      </c>
      <c r="D19" s="24">
        <f>'Financial Statements'!C18+'Financial Statements'!C79</f>
        <v>120233</v>
      </c>
      <c r="E19" s="24">
        <f>'Financial Statements'!D18+'Financial Statements'!D79</f>
        <v>77344</v>
      </c>
      <c r="F19" t="s">
        <v>156</v>
      </c>
    </row>
    <row r="20" spans="1:6" x14ac:dyDescent="0.3">
      <c r="A20" s="18">
        <f>+A18+0.1</f>
        <v>2.3000000000000003</v>
      </c>
      <c r="B20" s="1" t="s">
        <v>113</v>
      </c>
      <c r="C20" t="e">
        <f>'Financial Statements'!B18\</f>
        <v>#NAME?</v>
      </c>
      <c r="F20" t="s">
        <v>159</v>
      </c>
    </row>
    <row r="21" spans="1:6" x14ac:dyDescent="0.3">
      <c r="A21" s="18"/>
      <c r="B21" s="3" t="s">
        <v>114</v>
      </c>
      <c r="F21" t="s">
        <v>157</v>
      </c>
    </row>
    <row r="22" spans="1:6" x14ac:dyDescent="0.3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 s="24">
        <f>'Financial Statements'!B59/'Financial Statements'!B68</f>
        <v>1.9529325860435744</v>
      </c>
      <c r="D25" s="24">
        <f>'Financial Statements'!C59/'Financial Statements'!C68</f>
        <v>1.729370740212395</v>
      </c>
      <c r="E25" s="24">
        <f>'Financial Statements'!D59/'Financial Statements'!D68</f>
        <v>1.5100782075024104</v>
      </c>
    </row>
    <row r="26" spans="1:6" x14ac:dyDescent="0.3">
      <c r="A26" s="18">
        <f t="shared" ref="A26:A30" si="2">+A25+0.1</f>
        <v>3.2</v>
      </c>
      <c r="B26" s="1" t="s">
        <v>118</v>
      </c>
      <c r="C26" s="24">
        <f>'Financial Statements'!B59/'Financial Statements'!B48</f>
        <v>0.28053181386514719</v>
      </c>
      <c r="D26" s="24">
        <f>'Financial Statements'!C59/'Financial Statements'!C48</f>
        <v>0.31084153366647482</v>
      </c>
      <c r="E26" s="24">
        <f>'Financial Statements'!D59/'Financial Statements'!D48</f>
        <v>0.30463308304105124</v>
      </c>
    </row>
    <row r="27" spans="1:6" x14ac:dyDescent="0.3">
      <c r="A27" s="18">
        <f t="shared" si="2"/>
        <v>3.3000000000000003</v>
      </c>
      <c r="B27" s="1" t="s">
        <v>119</v>
      </c>
      <c r="C27" s="24">
        <f>'Financial Statements'!B59/'Financial Statements'!B68</f>
        <v>1.9529325860435744</v>
      </c>
      <c r="D27" s="24">
        <f>'Financial Statements'!C59/'Financial Statements'!C68</f>
        <v>1.729370740212395</v>
      </c>
      <c r="E27" s="24">
        <f>'Financial Statements'!D59/'Financial Statements'!D68</f>
        <v>1.5100782075024104</v>
      </c>
      <c r="F27" t="s">
        <v>160</v>
      </c>
    </row>
    <row r="28" spans="1:6" x14ac:dyDescent="0.3">
      <c r="A28" s="18">
        <f t="shared" si="2"/>
        <v>3.4000000000000004</v>
      </c>
      <c r="B28" s="1" t="s">
        <v>120</v>
      </c>
      <c r="C28" s="24">
        <f>'Financial Statements'!B20/'Financial Statements'!B18</f>
        <v>0.99720354663965105</v>
      </c>
      <c r="D28" s="24">
        <f>'Financial Statements'!C20/'Financial Statements'!C18</f>
        <v>1.0023680804780217</v>
      </c>
      <c r="E28" s="24">
        <f>'Financial Statements'!D20/'Financial Statements'!D18</f>
        <v>1.0121138064204682</v>
      </c>
      <c r="F28" t="s">
        <v>162</v>
      </c>
    </row>
    <row r="29" spans="1:6" x14ac:dyDescent="0.3">
      <c r="A29" s="18">
        <f t="shared" si="2"/>
        <v>3.5000000000000004</v>
      </c>
      <c r="B29" s="1" t="s">
        <v>121</v>
      </c>
      <c r="C29" s="24">
        <f>'Financial Statements'!B19/'Financial Statements'!B59</f>
        <v>-3.3751351569842056E-3</v>
      </c>
      <c r="D29" s="24">
        <f>'Financial Statements'!C19/'Financial Statements'!C59</f>
        <v>2.3646728869173099E-3</v>
      </c>
      <c r="E29" s="24">
        <f>'Financial Statements'!D19/'Financial Statements'!D59</f>
        <v>8.1384860186283162E-3</v>
      </c>
      <c r="F29" t="s">
        <v>161</v>
      </c>
    </row>
    <row r="30" spans="1:6" x14ac:dyDescent="0.3">
      <c r="A30" s="18">
        <f t="shared" si="2"/>
        <v>3.6000000000000005</v>
      </c>
      <c r="B30" s="1" t="s">
        <v>122</v>
      </c>
      <c r="C30">
        <f>'Financial Statements'!B91-'Financial Statements'!B99</f>
        <v>144505</v>
      </c>
      <c r="D30">
        <f>'Financial Statements'!C91-'Financial Statements'!C99</f>
        <v>118583</v>
      </c>
      <c r="E30">
        <f>'Financial Statements'!D91-'Financial Statements'!D99</f>
        <v>84963</v>
      </c>
      <c r="F30" t="s">
        <v>164</v>
      </c>
    </row>
    <row r="31" spans="1:6" x14ac:dyDescent="0.3">
      <c r="A31" s="18"/>
      <c r="B31" s="3" t="s">
        <v>123</v>
      </c>
      <c r="F31" t="s">
        <v>163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>
        <f>'Financial Statements'!B8/('Financial Statements'!B48/2)</f>
        <v>2.2357046675454635</v>
      </c>
      <c r="D34">
        <f>'Financial Statements'!C8/('Financial Statements'!C48/2)</f>
        <v>2.0844154734161058</v>
      </c>
      <c r="E34">
        <f>'Financial Statements'!D8/('Financial Statements'!D48/2)</f>
        <v>1.695123005483377</v>
      </c>
      <c r="F34" t="s">
        <v>165</v>
      </c>
    </row>
    <row r="35" spans="1:6" x14ac:dyDescent="0.3">
      <c r="A35" s="18">
        <f t="shared" ref="A35:A37" si="3">+A34+0.1</f>
        <v>4.1999999999999993</v>
      </c>
      <c r="B35" s="1" t="s">
        <v>126</v>
      </c>
      <c r="C35">
        <f>'Financial Statements'!B8/('Financial Statements'!B42/2)</f>
        <v>5.8244230272146522</v>
      </c>
      <c r="D35">
        <f>'Financial Statements'!C8/('Financial Statements'!C42/2)</f>
        <v>5.4261028212050197</v>
      </c>
      <c r="E35">
        <f>'Financial Statements'!D8/('Financial Statements'!D42/2)</f>
        <v>3.8203224482127576</v>
      </c>
      <c r="F35" t="s">
        <v>165</v>
      </c>
    </row>
    <row r="36" spans="1:6" x14ac:dyDescent="0.3">
      <c r="A36" s="18">
        <f t="shared" si="3"/>
        <v>4.2999999999999989</v>
      </c>
      <c r="B36" s="1" t="s">
        <v>127</v>
      </c>
      <c r="F36" t="s">
        <v>166</v>
      </c>
    </row>
    <row r="37" spans="1:6" x14ac:dyDescent="0.3">
      <c r="A37" s="18">
        <f t="shared" si="3"/>
        <v>4.3999999999999986</v>
      </c>
      <c r="B37" s="1" t="s">
        <v>128</v>
      </c>
      <c r="F37" t="s">
        <v>167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  <c r="C39" t="s">
        <v>150</v>
      </c>
    </row>
    <row r="40" spans="1:6" x14ac:dyDescent="0.3">
      <c r="A40" s="18">
        <f>+A39+0.1</f>
        <v>5.0999999999999996</v>
      </c>
      <c r="B40" s="1" t="s">
        <v>130</v>
      </c>
      <c r="F40" t="s">
        <v>168</v>
      </c>
    </row>
    <row r="41" spans="1:6" x14ac:dyDescent="0.3">
      <c r="A41" s="18">
        <f t="shared" ref="A41:A44" si="4">+A40+0.1</f>
        <v>5.1999999999999993</v>
      </c>
      <c r="B41" s="3" t="s">
        <v>131</v>
      </c>
      <c r="F41" t="s">
        <v>178</v>
      </c>
    </row>
    <row r="42" spans="1:6" x14ac:dyDescent="0.3">
      <c r="A42" s="18">
        <f t="shared" si="4"/>
        <v>5.2999999999999989</v>
      </c>
      <c r="B42" s="1" t="s">
        <v>132</v>
      </c>
      <c r="F42" t="s">
        <v>169</v>
      </c>
    </row>
    <row r="43" spans="1:6" x14ac:dyDescent="0.3">
      <c r="A43" s="18">
        <f t="shared" si="4"/>
        <v>5.3999999999999986</v>
      </c>
      <c r="B43" s="3" t="s">
        <v>133</v>
      </c>
      <c r="F43" t="s">
        <v>173</v>
      </c>
    </row>
    <row r="44" spans="1:6" x14ac:dyDescent="0.3">
      <c r="A44" s="18">
        <f t="shared" si="4"/>
        <v>5.4999999999999982</v>
      </c>
      <c r="B44" s="1" t="s">
        <v>134</v>
      </c>
      <c r="F44" t="s">
        <v>170</v>
      </c>
    </row>
    <row r="45" spans="1:6" x14ac:dyDescent="0.3">
      <c r="A45" s="18"/>
      <c r="B45" s="3" t="s">
        <v>135</v>
      </c>
      <c r="F45" t="s">
        <v>174</v>
      </c>
    </row>
    <row r="46" spans="1:6" x14ac:dyDescent="0.3">
      <c r="A46" s="18">
        <f>+A44+0.1</f>
        <v>5.5999999999999979</v>
      </c>
      <c r="B46" s="1" t="s">
        <v>136</v>
      </c>
      <c r="F46" t="s">
        <v>171</v>
      </c>
    </row>
    <row r="47" spans="1:6" x14ac:dyDescent="0.3">
      <c r="A47" s="18">
        <f t="shared" ref="A47:A50" si="5">+A45+0.1</f>
        <v>0.1</v>
      </c>
      <c r="B47" s="1" t="s">
        <v>137</v>
      </c>
      <c r="F47" t="s">
        <v>175</v>
      </c>
    </row>
    <row r="48" spans="1:6" x14ac:dyDescent="0.3">
      <c r="A48" s="18">
        <f t="shared" si="5"/>
        <v>5.6999999999999975</v>
      </c>
      <c r="B48" s="1" t="s">
        <v>138</v>
      </c>
      <c r="F48" t="s">
        <v>176</v>
      </c>
    </row>
    <row r="49" spans="1:6" x14ac:dyDescent="0.3">
      <c r="A49" s="18">
        <f t="shared" si="5"/>
        <v>0.2</v>
      </c>
      <c r="B49" s="1" t="s">
        <v>128</v>
      </c>
      <c r="F49" t="s">
        <v>167</v>
      </c>
    </row>
    <row r="50" spans="1:6" x14ac:dyDescent="0.3">
      <c r="A50" s="18">
        <f t="shared" si="5"/>
        <v>5.7999999999999972</v>
      </c>
      <c r="B50" s="1" t="s">
        <v>139</v>
      </c>
      <c r="F50" t="s">
        <v>172</v>
      </c>
    </row>
    <row r="51" spans="1:6" x14ac:dyDescent="0.3">
      <c r="A51" s="18"/>
      <c r="B51" s="3" t="s">
        <v>140</v>
      </c>
      <c r="F51" t="s">
        <v>177</v>
      </c>
    </row>
    <row r="53" spans="1:6" x14ac:dyDescent="0.3">
      <c r="F53" t="s">
        <v>180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2024-01-18T17:34:45Z</dcterms:modified>
</cp:coreProperties>
</file>