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1AA02F0D-6031-4304-A3DD-CC2A4984DEB8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5" l="1"/>
  <c r="D23" i="5"/>
  <c r="E23" i="5"/>
  <c r="F23" i="5"/>
  <c r="G23" i="5"/>
  <c r="H23" i="5"/>
  <c r="I23" i="5"/>
  <c r="B23" i="5"/>
  <c r="C22" i="5"/>
  <c r="D22" i="5"/>
  <c r="E22" i="5"/>
  <c r="F22" i="5"/>
  <c r="G22" i="5"/>
  <c r="H22" i="5"/>
  <c r="I22" i="5"/>
  <c r="B22" i="5"/>
  <c r="C19" i="5"/>
  <c r="D19" i="5"/>
  <c r="E19" i="5"/>
  <c r="F19" i="5"/>
  <c r="G19" i="5"/>
  <c r="H19" i="5"/>
  <c r="I19" i="5"/>
  <c r="B19" i="5"/>
  <c r="N16" i="5"/>
  <c r="O16" i="5"/>
  <c r="C6" i="3"/>
  <c r="B6" i="3"/>
  <c r="C15" i="5"/>
  <c r="C16" i="5" s="1"/>
  <c r="D15" i="5"/>
  <c r="D16" i="5" s="1"/>
  <c r="E15" i="5"/>
  <c r="E16" i="5" s="1"/>
  <c r="F15" i="5"/>
  <c r="F16" i="5" s="1"/>
  <c r="G15" i="5"/>
  <c r="G16" i="5" s="1"/>
  <c r="H15" i="5"/>
  <c r="H16" i="5" s="1"/>
  <c r="I15" i="5"/>
  <c r="I16" i="5" s="1"/>
  <c r="J15" i="5"/>
  <c r="J16" i="5" s="1"/>
  <c r="L15" i="5"/>
  <c r="L16" i="5" s="1"/>
  <c r="M15" i="5"/>
  <c r="N15" i="5"/>
  <c r="O15" i="5"/>
  <c r="P15" i="5"/>
  <c r="B15" i="5"/>
  <c r="B16" i="5" s="1"/>
  <c r="C11" i="5"/>
  <c r="D11" i="5"/>
  <c r="E11" i="5"/>
  <c r="F11" i="5"/>
  <c r="G11" i="5"/>
  <c r="H11" i="5"/>
  <c r="I11" i="5"/>
  <c r="B11" i="5"/>
  <c r="C10" i="5"/>
  <c r="D10" i="5"/>
  <c r="E10" i="5"/>
  <c r="F10" i="5"/>
  <c r="G10" i="5"/>
  <c r="H10" i="5"/>
  <c r="I10" i="5"/>
  <c r="B10" i="5"/>
  <c r="B9" i="5"/>
  <c r="C9" i="5"/>
  <c r="D9" i="5"/>
  <c r="E9" i="5"/>
  <c r="F9" i="5"/>
  <c r="G9" i="5"/>
  <c r="H9" i="5"/>
  <c r="I9" i="5"/>
  <c r="C8" i="5"/>
  <c r="F8" i="5"/>
  <c r="C6" i="5"/>
  <c r="D6" i="5"/>
  <c r="E6" i="5"/>
  <c r="C5" i="5"/>
  <c r="D5" i="5"/>
  <c r="E5" i="5"/>
  <c r="F5" i="5"/>
  <c r="I5" i="5"/>
  <c r="C4" i="5"/>
  <c r="C7" i="5" s="1"/>
  <c r="F4" i="5"/>
  <c r="F7" i="5" s="1"/>
  <c r="B4" i="5"/>
  <c r="B8" i="5" s="1"/>
  <c r="I3" i="5"/>
  <c r="I6" i="5" s="1"/>
  <c r="H3" i="5"/>
  <c r="H6" i="5" s="1"/>
  <c r="G3" i="5"/>
  <c r="G6" i="5" s="1"/>
  <c r="F3" i="5"/>
  <c r="F6" i="5" s="1"/>
  <c r="E3" i="5"/>
  <c r="E4" i="5" s="1"/>
  <c r="D3" i="5"/>
  <c r="D4" i="5" s="1"/>
  <c r="C3" i="5"/>
  <c r="B3" i="5"/>
  <c r="B5" i="5" s="1"/>
  <c r="C1" i="5"/>
  <c r="D1" i="5" s="1"/>
  <c r="E1" i="5" s="1"/>
  <c r="F1" i="5" s="1"/>
  <c r="G1" i="5" s="1"/>
  <c r="H1" i="5" s="1"/>
  <c r="I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E7" i="5" l="1"/>
  <c r="E8" i="5"/>
  <c r="D7" i="5"/>
  <c r="D8" i="5"/>
  <c r="G5" i="5"/>
  <c r="I4" i="5"/>
  <c r="H4" i="5"/>
  <c r="B6" i="5"/>
  <c r="H5" i="5"/>
  <c r="M16" i="5"/>
  <c r="B7" i="5"/>
  <c r="G4" i="5"/>
  <c r="I65" i="4"/>
  <c r="I63" i="4"/>
  <c r="I62" i="4"/>
  <c r="L112" i="1"/>
  <c r="G62" i="4"/>
  <c r="H62" i="4"/>
  <c r="G8" i="5" l="1"/>
  <c r="G7" i="5"/>
  <c r="H7" i="5"/>
  <c r="H8" i="5"/>
  <c r="I7" i="5"/>
  <c r="I8" i="5"/>
  <c r="R18" i="4"/>
  <c r="S18" i="4" s="1"/>
  <c r="T18" i="4" s="1"/>
  <c r="U18" i="4" s="1"/>
  <c r="V18" i="4" s="1"/>
  <c r="J52" i="4"/>
  <c r="K52" i="4"/>
  <c r="L52" i="4"/>
  <c r="M52" i="4"/>
  <c r="N52" i="4"/>
  <c r="V84" i="1" l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<sst xmlns="http://schemas.openxmlformats.org/spreadsheetml/2006/main" count="597" uniqueCount="275">
  <si>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</si>
  <si>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</si>
  <si>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</si>
  <si>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</si>
  <si>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</si>
  <si>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</si>
  <si>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</si>
  <si>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</si>
  <si>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</si>
  <si>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</si>
  <si>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</si>
  <si>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</si>
  <si>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</si>
  <si>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</si>
  <si>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</si>
  <si>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</si>
  <si>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</si>
  <si>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</si>
  <si>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</si>
  <si>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</si>
  <si>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</si>
  <si>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</si>
  <si>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</si>
  <si>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</si>
  <si>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</si>
  <si>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</si>
  <si>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</si>
  <si>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</si>
  <si>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</si>
  <si>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</si>
  <si>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</si>
  <si>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</si>
  <si>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</si>
  <si>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</si>
  <si>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</si>
  <si>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</si>
  <si>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</si>
  <si>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</si>
  <si>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</si>
  <si>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</si>
  <si>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</si>
  <si>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</si>
  <si>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</si>
  <si>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</si>
  <si>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</si>
  <si>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</si>
  <si>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</si>
  <si>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</si>
  <si>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</si>
  <si>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</si>
  <si>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</si>
  <si>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</si>
  <si>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</si>
  <si>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</si>
  <si>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</si>
  <si>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</si>
  <si>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</si>
  <si>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</si>
  <si>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</si>
  <si>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</si>
  <si>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</si>
  <si>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</si>
  <si>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</si>
  <si>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</si>
  <si>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</si>
  <si>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</si>
  <si>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</si>
  <si>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</si>
  <si>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</si>
  <si>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</si>
  <si>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</si>
  <si>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</si>
  <si>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</si>
  <si>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</si>
  <si>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</si>
  <si>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</si>
  <si>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</si>
  <si>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</si>
  <si>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</si>
  <si>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</si>
  <si>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</si>
  <si>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</si>
  <si>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</si>
  <si>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</si>
  <si>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</si>
  <si>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</si>
  <si>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</si>
  <si>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</si>
  <si>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</si>
  <si>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</si>
  <si>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</si>
  <si>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</si>
  <si>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</si>
  <si>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</si>
  <si>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</si>
  <si>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</si>
  <si>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</si>
  <si>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</si>
  <si>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</si>
  <si>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</si>
  <si>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</si>
  <si>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</si>
  <si>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</si>
  <si>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</si>
  <si>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</si>
  <si>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</si>
  <si>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</si>
  <si>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</si>
  <si>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</si>
  <si>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</si>
  <si>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</si>
  <si>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</si>
  <si>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</si>
  <si>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</si>
  <si>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</si>
  <si>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</si>
  <si>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</si>
  <si>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</si>
  <si>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</si>
  <si>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</si>
  <si>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</si>
  <si>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</si>
  <si>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</si>
  <si>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</si>
  <si>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</si>
  <si>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</si>
  <si>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</si>
  <si>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</si>
  <si>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</si>
  <si>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</si>
  <si>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</si>
  <si>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</si>
  <si>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</si>
  <si>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</si>
  <si>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</si>
  <si>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</si>
  <si>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</si>
  <si>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</si>
  <si>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</si>
  <si>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</si>
  <si>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</si>
  <si>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</si>
  <si>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</si>
  <si>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</si>
  <si>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</si>
  <si>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</si>
  <si>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</si>
  <si>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</si>
  <si>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</si>
  <si>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</si>
  <si>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</si>
  <si>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</si>
  <si>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</si>
  <si>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</si>
  <si>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</si>
  <si>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</si>
  <si>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</si>
  <si>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</si>
  <si>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</si>
  <si>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</si>
  <si>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</si>
  <si>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</si>
  <si>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</si>
  <si>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</si>
  <si>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</si>
  <si>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</si>
  <si>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</si>
  <si>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</si>
  <si>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</si>
  <si>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</si>
  <si>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</si>
  <si>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</si>
  <si>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</si>
  <si>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</si>
  <si>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</si>
  <si>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</si>
  <si>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</si>
  <si>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</si>
  <si>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</si>
  <si>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</si>
  <si>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</si>
  <si>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</si>
  <si>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</si>
  <si>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</si>
  <si>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</si>
  <si>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</si>
  <si>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</si>
  <si>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</si>
  <si>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</si>
  <si>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</si>
  <si>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</si>
  <si>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</si>
  <si>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</si>
  <si>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</si>
  <si>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</si>
  <si>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</si>
  <si>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</si>
  <si>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</si>
  <si>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</si>
  <si>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</si>
  <si>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</si>
  <si>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</si>
  <si>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</si>
  <si>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</si>
  <si>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</si>
  <si>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</si>
  <si>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</si>
  <si>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</si>
  <si>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</si>
  <si>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</si>
  <si>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</si>
  <si>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</si>
  <si>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</si>
  <si>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</si>
  <si>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</si>
  <si>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</si>
  <si>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</si>
  <si>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</si>
  <si>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</si>
  <si>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</si>
  <si>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</si>
  <si>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</si>
  <si>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</si>
  <si>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</si>
  <si>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</si>
  <si>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</si>
  <si>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</si>
  <si>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</si>
  <si>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</si>
  <si>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</si>
  <si>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</si>
  <si>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</si>
  <si>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</si>
  <si>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</si>
  <si>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</si>
  <si>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</si>
  <si>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</si>
  <si>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</si>
  <si>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</si>
  <si>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</si>
  <si>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</si>
  <si>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</si>
  <si>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</si>
  <si>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</si>
  <si>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</si>
  <si>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</si>
  <si>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</si>
  <si>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</si>
  <si>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</si>
  <si>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</si>
  <si>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</si>
  <si>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</si>
  <si>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</si>
  <si>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</si>
  <si>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</si>
  <si>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</si>
  <si>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</si>
  <si>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</si>
  <si>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</si>
  <si>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</si>
  <si>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</si>
  <si>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</si>
  <si>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</si>
  <si>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>Addtion of the above</t>
  </si>
  <si>
    <t xml:space="preserve">Book Value of Debt </t>
  </si>
  <si>
    <t xml:space="preserve">Value of Equity </t>
  </si>
  <si>
    <t xml:space="preserve">Value of Equity per Share </t>
  </si>
  <si>
    <t>SOURCED FROM https://www.zacks.com/stock/chart/NKE/fundamental/beta</t>
  </si>
  <si>
    <t>Share price * Diluted no. of shares + Total Debt - Cash</t>
  </si>
  <si>
    <t>Capital = Debt + Equity only, remove other items</t>
  </si>
  <si>
    <t>Cost of Equity = Risk-Free Rate of Return (Rf) + Beta * (Market Rate of Return (Rm) - Risk-Free Rate of Return(Rf))</t>
  </si>
  <si>
    <t>Interest/Long term borrowings</t>
  </si>
  <si>
    <t>Link only long term debt, remove current debt</t>
  </si>
  <si>
    <t>Link only long term debt, remove current debt. Debt Ratio = Debt/Capital ratio</t>
  </si>
  <si>
    <t>Source from the US treasury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</si>
</sst>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164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9" fillId="0" borderId="0" xfId="1" applyNumberFormat="1" applyFont="1" applyBorder="1" applyAlignment="1">
      <alignment horizontal="right"/>
    </xf>
    <xf numFmtId="10" fontId="19" fillId="0" borderId="0" xfId="2" applyNumberFormat="1" applyFont="1" applyBorder="1"/>
    <xf numFmtId="0" fontId="19" fillId="14" borderId="0" xfId="0" applyFont="1" applyFill="1"/>
    <xf numFmtId="166" fontId="0" fillId="0" borderId="0" xfId="2" applyNumberFormat="1" applyFont="1" applyFill="1"/>
    <xf numFmtId="0" fontId="18" fillId="0" borderId="0" xfId="6" applyAlignment="1">
      <alignment horizontal="left" inden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G167" sqref="G167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3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3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topLeftCell="A8" zoomScale="75" zoomScaleNormal="100" workbookViewId="0">
      <selection activeCell="I12" sqref="I12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52.33203125" customWidth="1"/>
    <col min="16" max="17" width="26.664062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3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3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5" thickBot="1" x14ac:dyDescent="0.3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3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5" thickBot="1" x14ac:dyDescent="0.3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3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3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3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3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3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3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3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3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5" thickTop="1" x14ac:dyDescent="0.3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V31"/>
  <sheetViews>
    <sheetView tabSelected="1" workbookViewId="0">
      <selection activeCell="J2" sqref="J2"/>
    </sheetView>
  </sheetViews>
  <sheetFormatPr defaultColWidth="11.5546875" defaultRowHeight="14.4" x14ac:dyDescent="0.3"/>
  <cols>
    <col min="10" max="10" width="34.44140625" customWidth="1"/>
  </cols>
  <sheetData>
    <row r="1" spans="1:22" ht="100.8" x14ac:dyDescent="0.3">
      <c r="A1" s="78" t="s">
        <v>231</v>
      </c>
      <c r="B1" s="16">
        <v>2015</v>
      </c>
      <c r="C1" s="16">
        <f t="shared" ref="C1:U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 t="s">
        <v>223</v>
      </c>
      <c r="K1" s="79" t="s">
        <v>20</v>
      </c>
      <c r="L1" s="80">
        <f>+I1+1</f>
        <v>2023</v>
      </c>
      <c r="M1" s="80">
        <f t="shared" si="0"/>
        <v>2024</v>
      </c>
      <c r="N1" s="80">
        <f t="shared" si="0"/>
        <v>2025</v>
      </c>
      <c r="O1" s="80">
        <f t="shared" si="0"/>
        <v>2026</v>
      </c>
      <c r="P1" s="80">
        <f t="shared" si="0"/>
        <v>2027</v>
      </c>
      <c r="Q1" s="80">
        <f t="shared" si="0"/>
        <v>2028</v>
      </c>
      <c r="R1" s="80">
        <f t="shared" si="0"/>
        <v>2029</v>
      </c>
      <c r="S1" s="80">
        <f t="shared" si="0"/>
        <v>2030</v>
      </c>
      <c r="T1" s="80">
        <f t="shared" si="0"/>
        <v>2031</v>
      </c>
      <c r="U1" s="80">
        <f t="shared" si="0"/>
        <v>2032</v>
      </c>
      <c r="V1" s="81" t="s">
        <v>232</v>
      </c>
    </row>
    <row r="2" spans="1:22" x14ac:dyDescent="0.3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82"/>
      <c r="R2" s="82"/>
      <c r="S2" s="82"/>
      <c r="T2" s="82"/>
      <c r="U2" s="82"/>
      <c r="V2" s="82"/>
    </row>
    <row r="3" spans="1:22" x14ac:dyDescent="0.3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L3" s="74"/>
      <c r="M3" s="54"/>
      <c r="N3" s="54"/>
      <c r="O3" s="54"/>
      <c r="P3" s="54"/>
    </row>
    <row r="4" spans="1:22" x14ac:dyDescent="0.3">
      <c r="A4" t="s">
        <v>235</v>
      </c>
      <c r="B4" s="3">
        <f>(B3+'Three Statements'!B33+'Three Statements'!B34+'Three Statements'!B36+'Three Statements'!B37+'Three Statements'!B38)-'Three Statements'!B21</f>
        <v>-1057.3125</v>
      </c>
      <c r="C4" s="3">
        <f>(C3+'Three Statements'!C33+'Three Statements'!C34+'Three Statements'!C36+'Three Statements'!C37+'Three Statements'!C38)-'Three Statements'!C21</f>
        <v>742.94166666666661</v>
      </c>
      <c r="D4" s="3">
        <f>(D3+'Three Statements'!D33+'Three Statements'!D34+'Three Statements'!D36+'Three Statements'!D37+'Three Statements'!D38)-'Three Statements'!D21</f>
        <v>1957.2383333333328</v>
      </c>
      <c r="E4" s="3">
        <f>(E3+'Three Statements'!E33+'Three Statements'!E34+'Three Statements'!E36+'Three Statements'!E37+'Three Statements'!E38)-'Three Statements'!E21</f>
        <v>2851.1408333333329</v>
      </c>
      <c r="F4" s="3">
        <f>(F3+'Three Statements'!F33+'Three Statements'!F34+'Three Statements'!F36+'Three Statements'!F37+'Three Statements'!F38)-'Three Statements'!F21</f>
        <v>2432.0974999999999</v>
      </c>
      <c r="G4" s="3">
        <f>(G3+'Three Statements'!G33+'Three Statements'!G34+'Three Statements'!G36+'Three Statements'!G37+'Three Statements'!G38)-'Three Statements'!G21</f>
        <v>7012.9974999999995</v>
      </c>
      <c r="H4" s="3">
        <f>(H3+'Three Statements'!H33+'Three Statements'!H34+'Three Statements'!H36+'Three Statements'!H37+'Three Statements'!H38)-'Three Statements'!H21</f>
        <v>5540.1533333333336</v>
      </c>
      <c r="I4" s="3">
        <f>(I3+'Three Statements'!I33+'Three Statements'!I34+'Three Statements'!I36+'Three Statements'!I37+'Three Statements'!I38)-'Three Statements'!I21</f>
        <v>6361.7333333333336</v>
      </c>
      <c r="J4" t="s">
        <v>268</v>
      </c>
    </row>
    <row r="5" spans="1:22" x14ac:dyDescent="0.3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</row>
    <row r="6" spans="1:22" x14ac:dyDescent="0.3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</row>
    <row r="7" spans="1:22" x14ac:dyDescent="0.3">
      <c r="A7" t="s">
        <v>238</v>
      </c>
      <c r="B7" s="54">
        <f>B4/'Three Statements'!B5</f>
        <v>-0.2184981401115933</v>
      </c>
      <c r="C7" s="54">
        <f>C4/'Three Statements'!C5</f>
        <v>0.139887340739346</v>
      </c>
      <c r="D7" s="54">
        <f>D4/'Three Statements'!D5</f>
        <v>0.39019902977139809</v>
      </c>
      <c r="E7" s="54">
        <f>E4/'Three Statements'!E5</f>
        <v>0.66771448087431684</v>
      </c>
      <c r="F7" s="54">
        <f>F4/'Three Statements'!F5</f>
        <v>0.53429206942003515</v>
      </c>
      <c r="G7" s="54">
        <f>G4/'Three Statements'!G5</f>
        <v>2.5010690085592011</v>
      </c>
      <c r="H7" s="54">
        <f>H4/'Three Statements'!H5</f>
        <v>0.85867224633188677</v>
      </c>
      <c r="I7" s="54">
        <f>I4/'Three Statements'!I5</f>
        <v>1.0665101983794356</v>
      </c>
    </row>
    <row r="8" spans="1:22" x14ac:dyDescent="0.3">
      <c r="A8" t="s">
        <v>239</v>
      </c>
      <c r="B8" s="54">
        <f>B4/'Three Statements'!B53</f>
        <v>-0.2272324306898775</v>
      </c>
      <c r="C8" s="54">
        <f>C4/'Three Statements'!C53</f>
        <v>0.13804192988975597</v>
      </c>
      <c r="D8" s="54">
        <f>D4/'Three Statements'!D53</f>
        <v>0.42346134429539872</v>
      </c>
      <c r="E8" s="54">
        <f>E4/'Three Statements'!E53</f>
        <v>0.57332411689791529</v>
      </c>
      <c r="F8" s="54">
        <f>F4/'Three Statements'!F53</f>
        <v>0.59146339980544749</v>
      </c>
      <c r="G8" s="54">
        <f>G4/'Three Statements'!G53</f>
        <v>3.0812818541300526</v>
      </c>
      <c r="H8" s="54">
        <f>H4/'Three Statements'!H53</f>
        <v>1.0341895339431275</v>
      </c>
      <c r="I8" s="54">
        <f>I4/'Three Statements'!I53</f>
        <v>1.4989946591266101</v>
      </c>
    </row>
    <row r="9" spans="1:22" x14ac:dyDescent="0.3">
      <c r="A9" t="s">
        <v>240</v>
      </c>
      <c r="B9" s="83">
        <f>('Three Statements'!B33+'Three Statements'!B34+'Three Statements'!B35+'Three Statements'!B36+'Three Statements'!B37+'Three Statements'!B38)/'Three Statements'!B39</f>
        <v>0.53191154481781699</v>
      </c>
      <c r="C9" s="83">
        <f>('Three Statements'!C33+'Three Statements'!C34+'Three Statements'!C35+'Three Statements'!C36+'Three Statements'!C37+'Three Statements'!C38)/'Three Statements'!C39</f>
        <v>0.56673193016805357</v>
      </c>
      <c r="D9" s="83">
        <f>('Three Statements'!D33+'Three Statements'!D34+'Three Statements'!D35+'Three Statements'!D36+'Three Statements'!D37+'Three Statements'!D38)/'Three Statements'!D39</f>
        <v>0.70959941968243734</v>
      </c>
      <c r="E9" s="83">
        <f>('Three Statements'!E33+'Three Statements'!E34+'Three Statements'!E35+'Three Statements'!E36+'Three Statements'!E37+'Three Statements'!E38)/'Three Statements'!E39</f>
        <v>1.0645128414186711</v>
      </c>
      <c r="F9" s="83">
        <f>('Three Statements'!F33+'Three Statements'!F34+'Three Statements'!F35+'Three Statements'!F36+'Three Statements'!F37+'Three Statements'!F38)/'Three Statements'!F39</f>
        <v>1.3346238938053097</v>
      </c>
      <c r="G9" s="83">
        <f>('Three Statements'!G33+'Three Statements'!G34+'Three Statements'!G35+'Three Statements'!G36+'Three Statements'!G37+'Three Statements'!G38)/'Three Statements'!G39</f>
        <v>2.6119180633147114</v>
      </c>
      <c r="H9" s="83">
        <f>('Three Statements'!H33+'Three Statements'!H34+'Three Statements'!H35+'Three Statements'!H36+'Three Statements'!H37+'Three Statements'!H38)/'Three Statements'!H39</f>
        <v>1.7339233962559724</v>
      </c>
      <c r="I9" s="83">
        <f>('Three Statements'!I33+'Three Statements'!I34+'Three Statements'!I35+'Three Statements'!I36+'Three Statements'!I37+'Three Statements'!I38)/'Three Statements'!I39</f>
        <v>1.4188861985472154</v>
      </c>
      <c r="J9" t="s">
        <v>272</v>
      </c>
    </row>
    <row r="10" spans="1:22" x14ac:dyDescent="0.3">
      <c r="A10" t="s">
        <v>241</v>
      </c>
      <c r="B10" s="83">
        <f>('Three Statements'!B33+'Three Statements'!B34+'Three Statements'!B35+'Three Statements'!B36+'Three Statements'!B37+'Three Statements'!B38)/'Three Statements'!B43</f>
        <v>0.34722079523271343</v>
      </c>
      <c r="C10" s="83">
        <f>('Three Statements'!C33+'Three Statements'!C34+'Three Statements'!C35+'Three Statements'!C36+'Three Statements'!C37+'Three Statements'!C38)/'Three Statements'!C43</f>
        <v>0.36172871648008331</v>
      </c>
      <c r="D10" s="83">
        <f>('Three Statements'!D33+'Three Statements'!D34+'Three Statements'!D35+'Three Statements'!D36+'Three Statements'!D37+'Three Statements'!D38)/'Three Statements'!D43</f>
        <v>0.41506765357597475</v>
      </c>
      <c r="E10" s="83">
        <f>('Three Statements'!E33+'Three Statements'!E34+'Three Statements'!E35+'Three Statements'!E36+'Three Statements'!E37+'Three Statements'!E38)/'Three Statements'!E43</f>
        <v>0.51562422866169721</v>
      </c>
      <c r="F10" s="83">
        <f>('Three Statements'!F33+'Three Statements'!F34+'Three Statements'!F35+'Three Statements'!F36+'Three Statements'!F37+'Three Statements'!F38)/'Three Statements'!F43</f>
        <v>0.57166548211324331</v>
      </c>
      <c r="G10" s="83">
        <f>('Three Statements'!G33+'Three Statements'!G34+'Three Statements'!G35+'Three Statements'!G36+'Three Statements'!G37+'Three Statements'!G38)/'Three Statements'!G43</f>
        <v>0.72313879150340277</v>
      </c>
      <c r="H10" s="83">
        <f>('Three Statements'!H33+'Three Statements'!H34+'Three Statements'!H35+'Three Statements'!H36+'Three Statements'!H37+'Three Statements'!H38)/'Three Statements'!H43</f>
        <v>0.63422530369012142</v>
      </c>
      <c r="I10" s="83">
        <f>('Three Statements'!I33+'Three Statements'!I34+'Three Statements'!I35+'Three Statements'!I36+'Three Statements'!I37+'Three Statements'!I38)/'Three Statements'!I43</f>
        <v>0.58658658658658658</v>
      </c>
      <c r="J10" t="s">
        <v>269</v>
      </c>
    </row>
    <row r="11" spans="1:22" x14ac:dyDescent="0.3">
      <c r="A11" t="s">
        <v>242</v>
      </c>
      <c r="B11" s="83">
        <f>'Three Statements'!B14/'Three Statements'!B39</f>
        <v>0.26394900448571651</v>
      </c>
      <c r="C11" s="83">
        <f>'Three Statements'!C14/'Three Statements'!C39</f>
        <v>0.3067384565181922</v>
      </c>
      <c r="D11" s="83">
        <f>'Three Statements'!D14/'Three Statements'!D39</f>
        <v>0.34174256468122832</v>
      </c>
      <c r="E11" s="83">
        <f>'Three Statements'!E14/'Three Statements'!E39</f>
        <v>0.19700366897676314</v>
      </c>
      <c r="F11" s="83">
        <f>'Three Statements'!F14/'Three Statements'!F39</f>
        <v>0.44568584070796458</v>
      </c>
      <c r="G11" s="83">
        <f>'Three Statements'!G14/'Three Statements'!G39</f>
        <v>0.31520794537554314</v>
      </c>
      <c r="H11" s="83">
        <f>'Three Statements'!H14/'Three Statements'!H39</f>
        <v>0.44857836610010182</v>
      </c>
      <c r="I11" s="83">
        <f>'Three Statements'!I14/'Three Statements'!I39</f>
        <v>0.3956547346377855</v>
      </c>
    </row>
    <row r="15" spans="1:22" x14ac:dyDescent="0.3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>
        <f>'Three Statements'!J53</f>
        <v>7648.2447190444718</v>
      </c>
      <c r="K15" s="3"/>
      <c r="L15" s="3">
        <f>'Three Statements'!K53</f>
        <v>7912.4120463604013</v>
      </c>
      <c r="M15" s="3">
        <f>'Three Statements'!L53</f>
        <v>8666.7985179187908</v>
      </c>
      <c r="N15" s="3">
        <f>'Three Statements'!M53</f>
        <v>9560.6643711131965</v>
      </c>
      <c r="O15" s="3">
        <f>'Three Statements'!N53</f>
        <v>10619.478768512841</v>
      </c>
      <c r="P15" s="3">
        <f>'Three Statements'!O53</f>
        <v>0</v>
      </c>
    </row>
    <row r="16" spans="1:22" x14ac:dyDescent="0.3">
      <c r="A16" s="84" t="s">
        <v>129</v>
      </c>
      <c r="B16" s="85" t="str">
        <f>+IFERROR(B15/A15-1,"nm")</f>
        <v>nm</v>
      </c>
      <c r="C16" s="85">
        <f t="shared" ref="C16:O16" si="1">+IFERROR(C15/B15-1,"nm")</f>
        <v>0.15667311411992269</v>
      </c>
      <c r="D16" s="85">
        <f t="shared" si="1"/>
        <v>-0.14121144555927168</v>
      </c>
      <c r="E16" s="85">
        <f t="shared" si="1"/>
        <v>7.5941151016875708E-2</v>
      </c>
      <c r="F16" s="85">
        <f t="shared" si="1"/>
        <v>-0.1731349286145184</v>
      </c>
      <c r="G16" s="85">
        <f t="shared" si="1"/>
        <v>-0.44649805447470814</v>
      </c>
      <c r="H16" s="85">
        <f t="shared" si="1"/>
        <v>1.3536906854130053</v>
      </c>
      <c r="I16" s="85">
        <f t="shared" si="1"/>
        <v>-0.20776554041441109</v>
      </c>
      <c r="J16" s="85">
        <f t="shared" si="1"/>
        <v>0.80213117790868793</v>
      </c>
      <c r="K16" s="85"/>
      <c r="L16" s="85">
        <f>+IFERROR(L15/J15-1,"nm")</f>
        <v>3.453960183284166E-2</v>
      </c>
      <c r="M16" s="85">
        <f t="shared" si="1"/>
        <v>9.5342162053529078E-2</v>
      </c>
      <c r="N16" s="85">
        <f t="shared" si="1"/>
        <v>0.10313679859365821</v>
      </c>
      <c r="O16" s="85">
        <f t="shared" si="1"/>
        <v>0.11074694773291793</v>
      </c>
      <c r="P16" s="86"/>
      <c r="Q16" s="87"/>
      <c r="R16" s="87"/>
      <c r="S16" s="87"/>
      <c r="T16" s="87"/>
      <c r="U16" s="87"/>
      <c r="V16" s="87"/>
    </row>
    <row r="17" spans="1:22" x14ac:dyDescent="0.3">
      <c r="A17" t="s">
        <v>244</v>
      </c>
      <c r="K17" t="s">
        <v>245</v>
      </c>
      <c r="L17" s="3"/>
      <c r="M17" s="3"/>
      <c r="N17" s="3"/>
      <c r="O17" s="3"/>
      <c r="P17" s="3"/>
    </row>
    <row r="18" spans="1:22" x14ac:dyDescent="0.3">
      <c r="A18" s="2" t="s">
        <v>246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  <c r="K18" s="2" t="s">
        <v>247</v>
      </c>
      <c r="N18" t="s">
        <v>267</v>
      </c>
    </row>
    <row r="19" spans="1:22" x14ac:dyDescent="0.3">
      <c r="A19" s="2" t="s">
        <v>248</v>
      </c>
      <c r="B19" s="88">
        <f>B18*(B21-B20)</f>
        <v>0</v>
      </c>
      <c r="C19" s="88">
        <f t="shared" ref="C19:I19" si="2">C18*(C21-C20)</f>
        <v>0</v>
      </c>
      <c r="D19" s="88">
        <f t="shared" si="2"/>
        <v>0</v>
      </c>
      <c r="E19" s="88">
        <f t="shared" si="2"/>
        <v>0</v>
      </c>
      <c r="F19" s="88">
        <f t="shared" si="2"/>
        <v>0</v>
      </c>
      <c r="G19" s="88">
        <f t="shared" si="2"/>
        <v>0</v>
      </c>
      <c r="H19" s="88">
        <f t="shared" si="2"/>
        <v>0</v>
      </c>
      <c r="I19" s="88">
        <f t="shared" si="2"/>
        <v>0</v>
      </c>
      <c r="J19" t="s">
        <v>270</v>
      </c>
      <c r="K19" s="2" t="s">
        <v>249</v>
      </c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3">
      <c r="A20" s="2" t="s">
        <v>250</v>
      </c>
      <c r="B20" s="88"/>
      <c r="I20" s="88"/>
      <c r="J20" t="s">
        <v>274</v>
      </c>
      <c r="K20" s="89" t="s">
        <v>251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</row>
    <row r="21" spans="1:22" x14ac:dyDescent="0.3">
      <c r="A21" s="2" t="s">
        <v>252</v>
      </c>
      <c r="B21" s="88"/>
      <c r="I21" s="88"/>
      <c r="J21" s="2" t="s">
        <v>253</v>
      </c>
      <c r="K21" s="2" t="s">
        <v>253</v>
      </c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spans="1:22" x14ac:dyDescent="0.3">
      <c r="A22" s="2" t="s">
        <v>254</v>
      </c>
      <c r="B22" s="88">
        <f>'Three Statements'!B12/('Three Statements'!B33+'Three Statements'!B34+'Three Statements'!B35+'Three Statements'!B36+'Three Statements'!B37+'Three Statements'!B38)</f>
        <v>0.12590619914188489</v>
      </c>
      <c r="C22" s="88">
        <f>'Three Statements'!C12/('Three Statements'!C33+'Three Statements'!C34+'Three Statements'!C35+'Three Statements'!C36+'Three Statements'!C37+'Three Statements'!C38)</f>
        <v>0.12422628472722039</v>
      </c>
      <c r="D22" s="88">
        <f>'Three Statements'!D12/('Three Statements'!D33+'Three Statements'!D34+'Three Statements'!D35+'Three Statements'!D36+'Three Statements'!D37+'Three Statements'!D38)</f>
        <v>7.3375738300772375E-2</v>
      </c>
      <c r="E22" s="88">
        <f>'Three Statements'!E12/('Three Statements'!E33+'Three Statements'!E34+'Three Statements'!E35+'Three Statements'!E36+'Three Statements'!E37+'Three Statements'!E38)</f>
        <v>0.22900909526089039</v>
      </c>
      <c r="F22" s="88">
        <f>'Three Statements'!F12/('Three Statements'!F33+'Three Statements'!F34+'Three Statements'!F35+'Three Statements'!F36+'Three Statements'!F37+'Three Statements'!F38)</f>
        <v>6.3986738499792792E-2</v>
      </c>
      <c r="G22" s="88">
        <f>'Three Statements'!G12/('Three Statements'!G33+'Three Statements'!G34+'Three Statements'!G35+'Three Statements'!G36+'Three Statements'!G37+'Three Statements'!G38)</f>
        <v>1.6540710109796092E-2</v>
      </c>
      <c r="H22" s="88">
        <f>'Three Statements'!H12/('Three Statements'!H33+'Three Statements'!H34+'Three Statements'!H35+'Three Statements'!H36+'Three Statements'!H37+'Three Statements'!H38)</f>
        <v>4.2191805574377739E-2</v>
      </c>
      <c r="I22" s="88">
        <f>'Three Statements'!I12/('Three Statements'!I33+'Three Statements'!I34+'Three Statements'!I35+'Three Statements'!I36+'Three Statements'!I37+'Three Statements'!I38)</f>
        <v>2.790332995111152E-2</v>
      </c>
      <c r="J22" t="s">
        <v>271</v>
      </c>
      <c r="K22" t="s">
        <v>255</v>
      </c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spans="1:22" x14ac:dyDescent="0.3">
      <c r="A23" s="2" t="s">
        <v>256</v>
      </c>
      <c r="B23" s="88">
        <f>('Three Statements'!B33+'Three Statements'!B34+'Three Statements'!B35+'Three Statements'!B36+'Three Statements'!B37+'Three Statements'!B38)/'Three Statements'!B31</f>
        <v>0.34722079523271343</v>
      </c>
      <c r="C23" s="88">
        <f>('Three Statements'!C33+'Three Statements'!C34+'Three Statements'!C35+'Three Statements'!C36+'Three Statements'!C37+'Three Statements'!C38)/'Three Statements'!C31</f>
        <v>0.36172871648008331</v>
      </c>
      <c r="D23" s="88">
        <f>('Three Statements'!D33+'Three Statements'!D34+'Three Statements'!D35+'Three Statements'!D36+'Three Statements'!D37+'Three Statements'!D38)/'Three Statements'!D31</f>
        <v>0.41506765357597475</v>
      </c>
      <c r="E23" s="88">
        <f>('Three Statements'!E33+'Three Statements'!E34+'Three Statements'!E35+'Three Statements'!E36+'Three Statements'!E37+'Three Statements'!E38)/'Three Statements'!E31</f>
        <v>0.51562422866169721</v>
      </c>
      <c r="F23" s="88">
        <f>('Three Statements'!F33+'Three Statements'!F34+'Three Statements'!F35+'Three Statements'!F36+'Three Statements'!F37+'Three Statements'!F38)/'Three Statements'!F31</f>
        <v>0.57166548211324331</v>
      </c>
      <c r="G23" s="88">
        <f>('Three Statements'!G33+'Three Statements'!G34+'Three Statements'!G35+'Three Statements'!G36+'Three Statements'!G37+'Three Statements'!G38)/'Three Statements'!G31</f>
        <v>0.72313879150340277</v>
      </c>
      <c r="H23" s="88">
        <f>('Three Statements'!H33+'Three Statements'!H34+'Three Statements'!H35+'Three Statements'!H36+'Three Statements'!H37+'Three Statements'!H38)/'Three Statements'!H31</f>
        <v>0.63422530369012142</v>
      </c>
      <c r="I23" s="88">
        <f>('Three Statements'!I33+'Three Statements'!I34+'Three Statements'!I35+'Three Statements'!I36+'Three Statements'!I37+'Three Statements'!I38)/'Three Statements'!I31</f>
        <v>0.58658658658658658</v>
      </c>
      <c r="J23" t="s">
        <v>273</v>
      </c>
      <c r="K23" t="s">
        <v>255</v>
      </c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spans="1:22" x14ac:dyDescent="0.3">
      <c r="A24" t="s">
        <v>257</v>
      </c>
      <c r="K24" t="s">
        <v>258</v>
      </c>
      <c r="L24" s="3"/>
      <c r="M24" s="3"/>
      <c r="N24" s="3"/>
      <c r="O24" s="3"/>
      <c r="P24" s="3"/>
    </row>
    <row r="25" spans="1:22" ht="15" thickBot="1" x14ac:dyDescent="0.35">
      <c r="L25" s="3"/>
      <c r="M25" s="3"/>
      <c r="N25" s="3"/>
      <c r="O25" s="3"/>
      <c r="P25" s="3"/>
    </row>
    <row r="26" spans="1:22" x14ac:dyDescent="0.3">
      <c r="A26" s="90" t="s">
        <v>259</v>
      </c>
      <c r="B26" s="91" t="s">
        <v>260</v>
      </c>
      <c r="L26" s="3"/>
      <c r="M26" s="3"/>
      <c r="N26" s="3"/>
      <c r="O26" s="3"/>
      <c r="P26" s="3"/>
    </row>
    <row r="27" spans="1:22" x14ac:dyDescent="0.3">
      <c r="A27" s="92" t="s">
        <v>261</v>
      </c>
      <c r="B27" s="93" t="s">
        <v>260</v>
      </c>
      <c r="L27" s="3"/>
      <c r="M27" s="3"/>
      <c r="N27" s="3"/>
      <c r="O27" s="3"/>
      <c r="P27" s="3"/>
    </row>
    <row r="28" spans="1:22" x14ac:dyDescent="0.3">
      <c r="A28" s="92" t="s">
        <v>262</v>
      </c>
      <c r="B28" s="93" t="s">
        <v>263</v>
      </c>
    </row>
    <row r="29" spans="1:22" x14ac:dyDescent="0.3">
      <c r="A29" s="92" t="s">
        <v>264</v>
      </c>
      <c r="B29" s="93"/>
    </row>
    <row r="30" spans="1:22" x14ac:dyDescent="0.3">
      <c r="A30" s="92" t="s">
        <v>265</v>
      </c>
      <c r="B30" s="93"/>
    </row>
    <row r="31" spans="1:22" ht="15" thickBot="1" x14ac:dyDescent="0.35">
      <c r="A31" s="94" t="s">
        <v>266</v>
      </c>
      <c r="B31" s="95"/>
    </row>
  </sheetData>
  <hyperlinks>
    <hyperlink ref="K20" r:id="rId1" xr:uid="{3CB9D77F-F42C-9B4C-90D3-D26B8C9D15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2024-01-29T17:24:57Z</dcterms:modified>
</cp:coreProperties>
</file>