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80609A12-FECB-43C6-9563-7DABB7336946}" xr6:coauthVersionLast="47" xr6:coauthVersionMax="47" xr10:uidLastSave="{00000000-0000-0000-0000-000000000000}"/>
  <bookViews>
    <workbookView xWindow="-108" yWindow="-108" windowWidth="23256" windowHeight="13896" tabRatio="500" activeTab="2" xr2:uid="{00000000-000D-0000-FFFF-FFFF00000000}"/>
  </bookViews>
  <sheets>
    <sheet name="Sheet1" sheetId="1" r:id="rId1"/>
    <sheet name="Historicals" sheetId="2" r:id="rId2"/>
    <sheet name="Segmental forecas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184" i="3" l="1"/>
  <c r="I178" i="3" s="1"/>
  <c r="H184" i="3"/>
  <c r="H186" i="3" s="1"/>
  <c r="G184" i="3"/>
  <c r="G186" i="3" s="1"/>
  <c r="F184" i="3"/>
  <c r="F186" i="3" s="1"/>
  <c r="E184" i="3"/>
  <c r="E186" i="3" s="1"/>
  <c r="D184" i="3"/>
  <c r="D185" i="3" s="1"/>
  <c r="C184" i="3"/>
  <c r="C185" i="3" s="1"/>
  <c r="B184" i="3"/>
  <c r="B186" i="3" s="1"/>
  <c r="E183" i="3"/>
  <c r="C183" i="3"/>
  <c r="G182" i="3"/>
  <c r="I181" i="3"/>
  <c r="I182" i="3" s="1"/>
  <c r="H181" i="3"/>
  <c r="G181" i="3"/>
  <c r="G183" i="3" s="1"/>
  <c r="F181" i="3"/>
  <c r="E181" i="3"/>
  <c r="E182" i="3" s="1"/>
  <c r="D181" i="3"/>
  <c r="D183" i="3" s="1"/>
  <c r="C181" i="3"/>
  <c r="C182" i="3" s="1"/>
  <c r="B181" i="3"/>
  <c r="E180" i="3"/>
  <c r="D180" i="3"/>
  <c r="H178" i="3"/>
  <c r="G178" i="3"/>
  <c r="E178" i="3"/>
  <c r="E179" i="3" s="1"/>
  <c r="D178" i="3"/>
  <c r="I176" i="3"/>
  <c r="I177" i="3" s="1"/>
  <c r="H176" i="3"/>
  <c r="G176" i="3"/>
  <c r="F176" i="3"/>
  <c r="E176" i="3"/>
  <c r="C176" i="3"/>
  <c r="B176" i="3"/>
  <c r="D175" i="3"/>
  <c r="I174" i="3"/>
  <c r="I175" i="3" s="1"/>
  <c r="H174" i="3"/>
  <c r="H175" i="3" s="1"/>
  <c r="H177" i="3" s="1"/>
  <c r="G174" i="3"/>
  <c r="G175" i="3" s="1"/>
  <c r="G177" i="3" s="1"/>
  <c r="F174" i="3"/>
  <c r="F175" i="3" s="1"/>
  <c r="F177" i="3" s="1"/>
  <c r="E174" i="3"/>
  <c r="E175" i="3" s="1"/>
  <c r="E177" i="3" s="1"/>
  <c r="D174" i="3"/>
  <c r="C174" i="3"/>
  <c r="C175" i="3" s="1"/>
  <c r="C177" i="3" s="1"/>
  <c r="B174" i="3"/>
  <c r="A173" i="3"/>
  <c r="E171" i="3"/>
  <c r="I170" i="3"/>
  <c r="E170" i="3"/>
  <c r="B170" i="3"/>
  <c r="B172" i="3" s="1"/>
  <c r="H169" i="3"/>
  <c r="G168" i="3"/>
  <c r="F168" i="3"/>
  <c r="E168" i="3"/>
  <c r="D168" i="3"/>
  <c r="C168" i="3"/>
  <c r="I167" i="3"/>
  <c r="H167" i="3"/>
  <c r="H168" i="3" s="1"/>
  <c r="G167" i="3"/>
  <c r="F167" i="3"/>
  <c r="F169" i="3" s="1"/>
  <c r="E167" i="3"/>
  <c r="D167" i="3"/>
  <c r="C167" i="3"/>
  <c r="C169" i="3" s="1"/>
  <c r="B167" i="3"/>
  <c r="B169" i="3" s="1"/>
  <c r="D166" i="3"/>
  <c r="H165" i="3"/>
  <c r="F165" i="3"/>
  <c r="E165" i="3"/>
  <c r="I164" i="3"/>
  <c r="I165" i="3" s="1"/>
  <c r="H164" i="3"/>
  <c r="G164" i="3"/>
  <c r="F164" i="3"/>
  <c r="E164" i="3"/>
  <c r="D164" i="3"/>
  <c r="C164" i="3"/>
  <c r="B164" i="3"/>
  <c r="B166" i="3" s="1"/>
  <c r="I161" i="3"/>
  <c r="F161" i="3"/>
  <c r="F162" i="3" s="1"/>
  <c r="E161" i="3"/>
  <c r="B161" i="3"/>
  <c r="B163" i="3" s="1"/>
  <c r="I159" i="3"/>
  <c r="H159" i="3"/>
  <c r="G159" i="3"/>
  <c r="F159" i="3"/>
  <c r="I157" i="3"/>
  <c r="I158" i="3" s="1"/>
  <c r="I160" i="3" s="1"/>
  <c r="H157" i="3"/>
  <c r="G157" i="3"/>
  <c r="F157" i="3"/>
  <c r="F158" i="3" s="1"/>
  <c r="F160" i="3" s="1"/>
  <c r="E157" i="3"/>
  <c r="I156" i="3"/>
  <c r="I155" i="3"/>
  <c r="H155" i="3"/>
  <c r="G155" i="3"/>
  <c r="F155" i="3"/>
  <c r="F154" i="3"/>
  <c r="F156" i="3" s="1"/>
  <c r="I153" i="3"/>
  <c r="I154" i="3" s="1"/>
  <c r="H153" i="3"/>
  <c r="G153" i="3"/>
  <c r="H154" i="3" s="1"/>
  <c r="H156" i="3" s="1"/>
  <c r="F153" i="3"/>
  <c r="E153" i="3"/>
  <c r="I151" i="3"/>
  <c r="H151" i="3"/>
  <c r="G151" i="3"/>
  <c r="F151" i="3"/>
  <c r="I149" i="3"/>
  <c r="H149" i="3"/>
  <c r="H150" i="3" s="1"/>
  <c r="H152" i="3" s="1"/>
  <c r="G149" i="3"/>
  <c r="G150" i="3" s="1"/>
  <c r="G152" i="3" s="1"/>
  <c r="F149" i="3"/>
  <c r="F143" i="3" s="1"/>
  <c r="E149" i="3"/>
  <c r="E143" i="3" s="1"/>
  <c r="I147" i="3"/>
  <c r="H147" i="3"/>
  <c r="G147" i="3"/>
  <c r="F147" i="3"/>
  <c r="F146" i="3"/>
  <c r="F148" i="3" s="1"/>
  <c r="I145" i="3"/>
  <c r="I143" i="3" s="1"/>
  <c r="I172" i="3" s="1"/>
  <c r="H145" i="3"/>
  <c r="H143" i="3" s="1"/>
  <c r="G145" i="3"/>
  <c r="F145" i="3"/>
  <c r="E145" i="3"/>
  <c r="D144" i="3"/>
  <c r="C144" i="3"/>
  <c r="D143" i="3"/>
  <c r="C143" i="3"/>
  <c r="B143" i="3"/>
  <c r="A142" i="3"/>
  <c r="B141" i="3"/>
  <c r="I139" i="3"/>
  <c r="G139" i="3"/>
  <c r="G141" i="3" s="1"/>
  <c r="E139" i="3"/>
  <c r="E138" i="3"/>
  <c r="C138" i="3"/>
  <c r="E137" i="3"/>
  <c r="C137" i="3"/>
  <c r="I136" i="3"/>
  <c r="I130" i="3" s="1"/>
  <c r="I132" i="3" s="1"/>
  <c r="H136" i="3"/>
  <c r="G136" i="3"/>
  <c r="F136" i="3"/>
  <c r="E136" i="3"/>
  <c r="D136" i="3"/>
  <c r="D137" i="3" s="1"/>
  <c r="C136" i="3"/>
  <c r="B136" i="3"/>
  <c r="B138" i="3" s="1"/>
  <c r="H135" i="3"/>
  <c r="E135" i="3"/>
  <c r="B135" i="3"/>
  <c r="H134" i="3"/>
  <c r="D134" i="3"/>
  <c r="I133" i="3"/>
  <c r="I134" i="3" s="1"/>
  <c r="H133" i="3"/>
  <c r="G133" i="3"/>
  <c r="F133" i="3"/>
  <c r="E133" i="3"/>
  <c r="E134" i="3" s="1"/>
  <c r="D133" i="3"/>
  <c r="C133" i="3"/>
  <c r="C135" i="3" s="1"/>
  <c r="B133" i="3"/>
  <c r="B132" i="3"/>
  <c r="E130" i="3"/>
  <c r="D130" i="3"/>
  <c r="D132" i="3" s="1"/>
  <c r="B130" i="3"/>
  <c r="I128" i="3"/>
  <c r="H128" i="3"/>
  <c r="G128" i="3"/>
  <c r="F128" i="3"/>
  <c r="E128" i="3"/>
  <c r="D128" i="3"/>
  <c r="C128" i="3"/>
  <c r="B128" i="3"/>
  <c r="I127" i="3"/>
  <c r="G127" i="3"/>
  <c r="F127" i="3"/>
  <c r="F129" i="3" s="1"/>
  <c r="E127" i="3"/>
  <c r="E129" i="3" s="1"/>
  <c r="D127" i="3"/>
  <c r="D129" i="3" s="1"/>
  <c r="C127" i="3"/>
  <c r="C129" i="3" s="1"/>
  <c r="I126" i="3"/>
  <c r="H126" i="3"/>
  <c r="H127" i="3" s="1"/>
  <c r="G126" i="3"/>
  <c r="F126" i="3"/>
  <c r="E126" i="3"/>
  <c r="D126" i="3"/>
  <c r="D138" i="3" s="1"/>
  <c r="C126" i="3"/>
  <c r="B126" i="3"/>
  <c r="A125" i="3"/>
  <c r="F121" i="3"/>
  <c r="H120" i="3"/>
  <c r="E120" i="3"/>
  <c r="I119" i="3"/>
  <c r="I120" i="3" s="1"/>
  <c r="H119" i="3"/>
  <c r="G119" i="3"/>
  <c r="G120" i="3" s="1"/>
  <c r="F119" i="3"/>
  <c r="E119" i="3"/>
  <c r="D119" i="3"/>
  <c r="C119" i="3"/>
  <c r="B119" i="3"/>
  <c r="D117" i="3"/>
  <c r="C117" i="3"/>
  <c r="I116" i="3"/>
  <c r="H116" i="3"/>
  <c r="H117" i="3" s="1"/>
  <c r="G116" i="3"/>
  <c r="F116" i="3"/>
  <c r="E116" i="3"/>
  <c r="E117" i="3" s="1"/>
  <c r="D116" i="3"/>
  <c r="C116" i="3"/>
  <c r="B116" i="3"/>
  <c r="I113" i="3"/>
  <c r="E113" i="3"/>
  <c r="E114" i="3" s="1"/>
  <c r="D113" i="3"/>
  <c r="F112" i="3"/>
  <c r="E112" i="3"/>
  <c r="I111" i="3"/>
  <c r="H111" i="3"/>
  <c r="G111" i="3"/>
  <c r="F111" i="3"/>
  <c r="E111" i="3"/>
  <c r="D111" i="3"/>
  <c r="C111" i="3"/>
  <c r="B111" i="3"/>
  <c r="I110" i="3"/>
  <c r="I112" i="3" s="1"/>
  <c r="G110" i="3"/>
  <c r="G112" i="3" s="1"/>
  <c r="F110" i="3"/>
  <c r="D110" i="3"/>
  <c r="D112" i="3" s="1"/>
  <c r="I109" i="3"/>
  <c r="H109" i="3"/>
  <c r="G109" i="3"/>
  <c r="H110" i="3" s="1"/>
  <c r="H112" i="3" s="1"/>
  <c r="F109" i="3"/>
  <c r="E109" i="3"/>
  <c r="E110" i="3" s="1"/>
  <c r="D109" i="3"/>
  <c r="C109" i="3"/>
  <c r="B109" i="3"/>
  <c r="C108" i="3"/>
  <c r="I107" i="3"/>
  <c r="H107" i="3"/>
  <c r="G107" i="3"/>
  <c r="F107" i="3"/>
  <c r="E107" i="3"/>
  <c r="D107" i="3"/>
  <c r="C107" i="3"/>
  <c r="B107" i="3"/>
  <c r="C106" i="3"/>
  <c r="I105" i="3"/>
  <c r="H105" i="3"/>
  <c r="G105" i="3"/>
  <c r="G106" i="3" s="1"/>
  <c r="F105" i="3"/>
  <c r="E105" i="3"/>
  <c r="D105" i="3"/>
  <c r="D106" i="3" s="1"/>
  <c r="D108" i="3" s="1"/>
  <c r="C105" i="3"/>
  <c r="B105" i="3"/>
  <c r="F104" i="3"/>
  <c r="I103" i="3"/>
  <c r="H103" i="3"/>
  <c r="G103" i="3"/>
  <c r="F103" i="3"/>
  <c r="E103" i="3"/>
  <c r="D103" i="3"/>
  <c r="C103" i="3"/>
  <c r="B103" i="3"/>
  <c r="I102" i="3"/>
  <c r="I104" i="3" s="1"/>
  <c r="F102" i="3"/>
  <c r="D102" i="3"/>
  <c r="D104" i="3" s="1"/>
  <c r="I101" i="3"/>
  <c r="H101" i="3"/>
  <c r="G101" i="3"/>
  <c r="F101" i="3"/>
  <c r="E101" i="3"/>
  <c r="D101" i="3"/>
  <c r="C101" i="3"/>
  <c r="B101" i="3"/>
  <c r="B99" i="3" s="1"/>
  <c r="F99" i="3"/>
  <c r="D99" i="3"/>
  <c r="A98" i="3"/>
  <c r="B97" i="3"/>
  <c r="C96" i="3"/>
  <c r="G95" i="3"/>
  <c r="F95" i="3"/>
  <c r="E95" i="3"/>
  <c r="B95" i="3"/>
  <c r="I93" i="3"/>
  <c r="H93" i="3"/>
  <c r="I92" i="3"/>
  <c r="H92" i="3"/>
  <c r="G92" i="3"/>
  <c r="F92" i="3"/>
  <c r="E92" i="3"/>
  <c r="D92" i="3"/>
  <c r="C92" i="3"/>
  <c r="C93" i="3" s="1"/>
  <c r="B92" i="3"/>
  <c r="I90" i="3"/>
  <c r="H90" i="3"/>
  <c r="G90" i="3"/>
  <c r="E90" i="3"/>
  <c r="I89" i="3"/>
  <c r="H89" i="3"/>
  <c r="G89" i="3"/>
  <c r="F89" i="3"/>
  <c r="F90" i="3" s="1"/>
  <c r="E89" i="3"/>
  <c r="D89" i="3"/>
  <c r="C89" i="3"/>
  <c r="B89" i="3"/>
  <c r="B91" i="3" s="1"/>
  <c r="G86" i="3"/>
  <c r="B86" i="3"/>
  <c r="B88" i="3" s="1"/>
  <c r="C85" i="3"/>
  <c r="I84" i="3"/>
  <c r="H84" i="3"/>
  <c r="G84" i="3"/>
  <c r="F84" i="3"/>
  <c r="E84" i="3"/>
  <c r="D84" i="3"/>
  <c r="C84" i="3"/>
  <c r="B84" i="3"/>
  <c r="C83" i="3"/>
  <c r="I82" i="3"/>
  <c r="H82" i="3"/>
  <c r="H72" i="3" s="1"/>
  <c r="G82" i="3"/>
  <c r="G83" i="3" s="1"/>
  <c r="F82" i="3"/>
  <c r="E82" i="3"/>
  <c r="D82" i="3"/>
  <c r="D83" i="3" s="1"/>
  <c r="D85" i="3" s="1"/>
  <c r="C82" i="3"/>
  <c r="B82" i="3"/>
  <c r="F81" i="3"/>
  <c r="I80" i="3"/>
  <c r="H80" i="3"/>
  <c r="G80" i="3"/>
  <c r="F80" i="3"/>
  <c r="E80" i="3"/>
  <c r="D80" i="3"/>
  <c r="C80" i="3"/>
  <c r="B80" i="3"/>
  <c r="I79" i="3"/>
  <c r="I81" i="3" s="1"/>
  <c r="F79" i="3"/>
  <c r="D79" i="3"/>
  <c r="D81" i="3" s="1"/>
  <c r="I78" i="3"/>
  <c r="H78" i="3"/>
  <c r="G78" i="3"/>
  <c r="F78" i="3"/>
  <c r="E78" i="3"/>
  <c r="D78" i="3"/>
  <c r="C78" i="3"/>
  <c r="B78" i="3"/>
  <c r="B72" i="3" s="1"/>
  <c r="B94" i="3" s="1"/>
  <c r="I76" i="3"/>
  <c r="H76" i="3"/>
  <c r="G76" i="3"/>
  <c r="F76" i="3"/>
  <c r="E76" i="3"/>
  <c r="D76" i="3"/>
  <c r="C76" i="3"/>
  <c r="B76" i="3"/>
  <c r="C75" i="3"/>
  <c r="C77" i="3" s="1"/>
  <c r="I74" i="3"/>
  <c r="H74" i="3"/>
  <c r="G74" i="3"/>
  <c r="F74" i="3"/>
  <c r="E74" i="3"/>
  <c r="F75" i="3" s="1"/>
  <c r="F77" i="3" s="1"/>
  <c r="D74" i="3"/>
  <c r="D75" i="3" s="1"/>
  <c r="D77" i="3" s="1"/>
  <c r="C74" i="3"/>
  <c r="B74" i="3"/>
  <c r="F72" i="3"/>
  <c r="D72" i="3"/>
  <c r="A71" i="3"/>
  <c r="E66" i="3"/>
  <c r="D66" i="3"/>
  <c r="C66" i="3"/>
  <c r="I65" i="3"/>
  <c r="I66" i="3" s="1"/>
  <c r="H65" i="3"/>
  <c r="G65" i="3"/>
  <c r="G66" i="3" s="1"/>
  <c r="F65" i="3"/>
  <c r="F59" i="3" s="1"/>
  <c r="F60" i="3" s="1"/>
  <c r="E65" i="3"/>
  <c r="D65" i="3"/>
  <c r="C65" i="3"/>
  <c r="B65" i="3"/>
  <c r="F64" i="3"/>
  <c r="G63" i="3"/>
  <c r="D63" i="3"/>
  <c r="C63" i="3"/>
  <c r="I62" i="3"/>
  <c r="H62" i="3"/>
  <c r="H63" i="3" s="1"/>
  <c r="G62" i="3"/>
  <c r="F62" i="3"/>
  <c r="F63" i="3" s="1"/>
  <c r="E62" i="3"/>
  <c r="E63" i="3" s="1"/>
  <c r="D62" i="3"/>
  <c r="C62" i="3"/>
  <c r="B62" i="3"/>
  <c r="E59" i="3"/>
  <c r="E60" i="3" s="1"/>
  <c r="D59" i="3"/>
  <c r="E58" i="3"/>
  <c r="I57" i="3"/>
  <c r="H57" i="3"/>
  <c r="G57" i="3"/>
  <c r="F57" i="3"/>
  <c r="E57" i="3"/>
  <c r="D57" i="3"/>
  <c r="C57" i="3"/>
  <c r="B57" i="3"/>
  <c r="I56" i="3"/>
  <c r="I58" i="3" s="1"/>
  <c r="H56" i="3"/>
  <c r="H58" i="3" s="1"/>
  <c r="G56" i="3"/>
  <c r="G58" i="3" s="1"/>
  <c r="F56" i="3"/>
  <c r="F58" i="3" s="1"/>
  <c r="I55" i="3"/>
  <c r="H55" i="3"/>
  <c r="G55" i="3"/>
  <c r="F55" i="3"/>
  <c r="E55" i="3"/>
  <c r="E56" i="3" s="1"/>
  <c r="D55" i="3"/>
  <c r="D56" i="3" s="1"/>
  <c r="D58" i="3" s="1"/>
  <c r="C55" i="3"/>
  <c r="B55" i="3"/>
  <c r="G54" i="3"/>
  <c r="C54" i="3"/>
  <c r="I53" i="3"/>
  <c r="H53" i="3"/>
  <c r="G53" i="3"/>
  <c r="F53" i="3"/>
  <c r="E53" i="3"/>
  <c r="D53" i="3"/>
  <c r="C53" i="3"/>
  <c r="B53" i="3"/>
  <c r="F52" i="3"/>
  <c r="F54" i="3" s="1"/>
  <c r="C52" i="3"/>
  <c r="I51" i="3"/>
  <c r="H51" i="3"/>
  <c r="G51" i="3"/>
  <c r="G52" i="3" s="1"/>
  <c r="F51" i="3"/>
  <c r="E51" i="3"/>
  <c r="E52" i="3" s="1"/>
  <c r="D51" i="3"/>
  <c r="D52" i="3" s="1"/>
  <c r="C51" i="3"/>
  <c r="B51" i="3"/>
  <c r="I49" i="3"/>
  <c r="H49" i="3"/>
  <c r="G49" i="3"/>
  <c r="F49" i="3"/>
  <c r="E49" i="3"/>
  <c r="D49" i="3"/>
  <c r="C49" i="3"/>
  <c r="B49" i="3"/>
  <c r="I48" i="3"/>
  <c r="I50" i="3" s="1"/>
  <c r="H48" i="3"/>
  <c r="H50" i="3" s="1"/>
  <c r="G48" i="3"/>
  <c r="G50" i="3" s="1"/>
  <c r="F48" i="3"/>
  <c r="F50" i="3" s="1"/>
  <c r="D48" i="3"/>
  <c r="D50" i="3" s="1"/>
  <c r="I47" i="3"/>
  <c r="H47" i="3"/>
  <c r="G47" i="3"/>
  <c r="F47" i="3"/>
  <c r="E47" i="3"/>
  <c r="D47" i="3"/>
  <c r="E48" i="3" s="1"/>
  <c r="E50" i="3" s="1"/>
  <c r="C47" i="3"/>
  <c r="B47" i="3"/>
  <c r="B45" i="3" s="1"/>
  <c r="G45" i="3"/>
  <c r="F45" i="3"/>
  <c r="F67" i="3" s="1"/>
  <c r="A44" i="3"/>
  <c r="I42" i="3"/>
  <c r="G42" i="3"/>
  <c r="C42" i="3"/>
  <c r="I41" i="3"/>
  <c r="H41" i="3"/>
  <c r="G41" i="3"/>
  <c r="F41" i="3"/>
  <c r="E41" i="3"/>
  <c r="D41" i="3"/>
  <c r="D42" i="3" s="1"/>
  <c r="C41" i="3"/>
  <c r="B41" i="3"/>
  <c r="I39" i="3"/>
  <c r="H39" i="3"/>
  <c r="I38" i="3"/>
  <c r="H38" i="3"/>
  <c r="G38" i="3"/>
  <c r="F38" i="3"/>
  <c r="F40" i="3" s="1"/>
  <c r="E38" i="3"/>
  <c r="D38" i="3"/>
  <c r="C38" i="3"/>
  <c r="C39" i="3" s="1"/>
  <c r="B38" i="3"/>
  <c r="G36" i="3"/>
  <c r="I35" i="3"/>
  <c r="H35" i="3"/>
  <c r="G35" i="3"/>
  <c r="F35" i="3"/>
  <c r="E35" i="3"/>
  <c r="E8" i="3" s="1"/>
  <c r="D35" i="3"/>
  <c r="C35" i="3"/>
  <c r="C32" i="3" s="1"/>
  <c r="B35" i="3"/>
  <c r="G32" i="3"/>
  <c r="B32" i="3"/>
  <c r="I30" i="3"/>
  <c r="H30" i="3"/>
  <c r="G30" i="3"/>
  <c r="F30" i="3"/>
  <c r="E30" i="3"/>
  <c r="D30" i="3"/>
  <c r="C30" i="3"/>
  <c r="B30" i="3"/>
  <c r="F29" i="3"/>
  <c r="F31" i="3" s="1"/>
  <c r="C29" i="3"/>
  <c r="C31" i="3" s="1"/>
  <c r="I28" i="3"/>
  <c r="H28" i="3"/>
  <c r="H29" i="3" s="1"/>
  <c r="H31" i="3" s="1"/>
  <c r="G28" i="3"/>
  <c r="G29" i="3" s="1"/>
  <c r="G31" i="3" s="1"/>
  <c r="F28" i="3"/>
  <c r="E28" i="3"/>
  <c r="E29" i="3" s="1"/>
  <c r="E31" i="3" s="1"/>
  <c r="D28" i="3"/>
  <c r="D29" i="3" s="1"/>
  <c r="C28" i="3"/>
  <c r="B28" i="3"/>
  <c r="F27" i="3"/>
  <c r="I26" i="3"/>
  <c r="H26" i="3"/>
  <c r="G26" i="3"/>
  <c r="F26" i="3"/>
  <c r="E26" i="3"/>
  <c r="D26" i="3"/>
  <c r="C26" i="3"/>
  <c r="B26" i="3"/>
  <c r="I25" i="3"/>
  <c r="I27" i="3" s="1"/>
  <c r="H25" i="3"/>
  <c r="H27" i="3" s="1"/>
  <c r="F25" i="3"/>
  <c r="I24" i="3"/>
  <c r="H24" i="3"/>
  <c r="G24" i="3"/>
  <c r="G25" i="3" s="1"/>
  <c r="G27" i="3" s="1"/>
  <c r="F24" i="3"/>
  <c r="E24" i="3"/>
  <c r="D24" i="3"/>
  <c r="D25" i="3" s="1"/>
  <c r="D27" i="3" s="1"/>
  <c r="C24" i="3"/>
  <c r="B24" i="3"/>
  <c r="B18" i="3" s="1"/>
  <c r="B40" i="3" s="1"/>
  <c r="I22" i="3"/>
  <c r="H22" i="3"/>
  <c r="G22" i="3"/>
  <c r="F22" i="3"/>
  <c r="E22" i="3"/>
  <c r="D22" i="3"/>
  <c r="C22" i="3"/>
  <c r="B22" i="3"/>
  <c r="F21" i="3"/>
  <c r="F23" i="3" s="1"/>
  <c r="C21" i="3"/>
  <c r="C23" i="3" s="1"/>
  <c r="I20" i="3"/>
  <c r="H20" i="3"/>
  <c r="G20" i="3"/>
  <c r="F20" i="3"/>
  <c r="E20" i="3"/>
  <c r="D20" i="3"/>
  <c r="D21" i="3" s="1"/>
  <c r="D23" i="3" s="1"/>
  <c r="C20" i="3"/>
  <c r="B20" i="3"/>
  <c r="H18" i="3"/>
  <c r="F18" i="3"/>
  <c r="A17" i="3"/>
  <c r="B11" i="3"/>
  <c r="B8" i="3"/>
  <c r="N1" i="3"/>
  <c r="K1" i="3"/>
  <c r="L1" i="3" s="1"/>
  <c r="M1" i="3" s="1"/>
  <c r="J1" i="3"/>
  <c r="H1" i="3"/>
  <c r="G1" i="3" s="1"/>
  <c r="F1" i="3" s="1"/>
  <c r="E1" i="3" s="1"/>
  <c r="D1" i="3"/>
  <c r="C1" i="3" s="1"/>
  <c r="B1" i="3" s="1"/>
  <c r="G191" i="2"/>
  <c r="F191" i="2"/>
  <c r="I190" i="2"/>
  <c r="I187" i="3" s="1"/>
  <c r="H190" i="2"/>
  <c r="H187" i="3" s="1"/>
  <c r="G190" i="2"/>
  <c r="G187" i="3" s="1"/>
  <c r="F190" i="2"/>
  <c r="F187" i="3" s="1"/>
  <c r="E190" i="2"/>
  <c r="E187" i="3" s="1"/>
  <c r="D190" i="2"/>
  <c r="D187" i="3" s="1"/>
  <c r="C190" i="2"/>
  <c r="C187" i="3" s="1"/>
  <c r="B190" i="2"/>
  <c r="B187" i="3" s="1"/>
  <c r="B189" i="3" s="1"/>
  <c r="I189" i="2"/>
  <c r="H189" i="2"/>
  <c r="H170" i="3" s="1"/>
  <c r="G189" i="2"/>
  <c r="G170" i="3" s="1"/>
  <c r="F189" i="2"/>
  <c r="F170" i="3" s="1"/>
  <c r="E189" i="2"/>
  <c r="D189" i="2"/>
  <c r="D170" i="3" s="1"/>
  <c r="D172" i="3" s="1"/>
  <c r="C189" i="2"/>
  <c r="C170" i="3" s="1"/>
  <c r="B189" i="2"/>
  <c r="I188" i="2"/>
  <c r="G188" i="2"/>
  <c r="F188" i="2"/>
  <c r="I187" i="2"/>
  <c r="H187" i="2"/>
  <c r="H139" i="3" s="1"/>
  <c r="G187" i="2"/>
  <c r="F187" i="2"/>
  <c r="F139" i="3" s="1"/>
  <c r="E187" i="2"/>
  <c r="D187" i="2"/>
  <c r="D139" i="3" s="1"/>
  <c r="C187" i="2"/>
  <c r="C139" i="3" s="1"/>
  <c r="C141" i="3" s="1"/>
  <c r="B187" i="2"/>
  <c r="B139" i="3" s="1"/>
  <c r="I186" i="2"/>
  <c r="I122" i="3" s="1"/>
  <c r="H186" i="2"/>
  <c r="H122" i="3" s="1"/>
  <c r="G186" i="2"/>
  <c r="G122" i="3" s="1"/>
  <c r="G123" i="3" s="1"/>
  <c r="F186" i="2"/>
  <c r="F122" i="3" s="1"/>
  <c r="E186" i="2"/>
  <c r="E122" i="3" s="1"/>
  <c r="D186" i="2"/>
  <c r="D68" i="3" s="1"/>
  <c r="C186" i="2"/>
  <c r="C122" i="3" s="1"/>
  <c r="B186" i="2"/>
  <c r="B122" i="3" s="1"/>
  <c r="B124" i="3" s="1"/>
  <c r="I185" i="2"/>
  <c r="I95" i="3" s="1"/>
  <c r="I96" i="3" s="1"/>
  <c r="H185" i="2"/>
  <c r="H95" i="3" s="1"/>
  <c r="G185" i="2"/>
  <c r="F185" i="2"/>
  <c r="E185" i="2"/>
  <c r="D185" i="2"/>
  <c r="D95" i="3" s="1"/>
  <c r="C185" i="2"/>
  <c r="C95" i="3" s="1"/>
  <c r="B185" i="2"/>
  <c r="I184" i="2"/>
  <c r="H184" i="2"/>
  <c r="G184" i="2"/>
  <c r="F184" i="2"/>
  <c r="E184" i="2"/>
  <c r="D184" i="2"/>
  <c r="C184" i="2"/>
  <c r="B184" i="2"/>
  <c r="I183" i="2"/>
  <c r="H183" i="2"/>
  <c r="G183" i="2"/>
  <c r="F183" i="2"/>
  <c r="E183" i="2"/>
  <c r="D183" i="2"/>
  <c r="C183" i="2"/>
  <c r="B183" i="2"/>
  <c r="D180" i="2"/>
  <c r="E179" i="2"/>
  <c r="E180" i="2" s="1"/>
  <c r="D179" i="2"/>
  <c r="C179" i="2"/>
  <c r="C180" i="2" s="1"/>
  <c r="B179" i="2"/>
  <c r="B180" i="2" s="1"/>
  <c r="I176" i="2"/>
  <c r="I179" i="2" s="1"/>
  <c r="I180" i="2" s="1"/>
  <c r="H176" i="2"/>
  <c r="G176" i="2"/>
  <c r="G179" i="2" s="1"/>
  <c r="G180" i="2" s="1"/>
  <c r="F176" i="2"/>
  <c r="F179" i="2" s="1"/>
  <c r="F180" i="2" s="1"/>
  <c r="E176" i="2"/>
  <c r="D176" i="2"/>
  <c r="C176" i="2"/>
  <c r="B176" i="2"/>
  <c r="G169" i="2"/>
  <c r="F169" i="2"/>
  <c r="D169" i="2"/>
  <c r="I168" i="2"/>
  <c r="I169" i="2" s="1"/>
  <c r="G168" i="2"/>
  <c r="F168" i="2"/>
  <c r="D168" i="2"/>
  <c r="C168" i="2"/>
  <c r="C169" i="2" s="1"/>
  <c r="B168" i="2"/>
  <c r="B169" i="2" s="1"/>
  <c r="I164" i="2"/>
  <c r="H164" i="2"/>
  <c r="H168" i="2" s="1"/>
  <c r="H169" i="2" s="1"/>
  <c r="G164" i="2"/>
  <c r="F164" i="2"/>
  <c r="E164" i="2"/>
  <c r="E168" i="2" s="1"/>
  <c r="E169" i="2" s="1"/>
  <c r="D164" i="2"/>
  <c r="C164" i="2"/>
  <c r="B164" i="2"/>
  <c r="I156" i="2"/>
  <c r="I157" i="2" s="1"/>
  <c r="H156" i="2"/>
  <c r="H157" i="2" s="1"/>
  <c r="G156" i="2"/>
  <c r="G157" i="2" s="1"/>
  <c r="F156" i="2"/>
  <c r="F157" i="2" s="1"/>
  <c r="I153" i="2"/>
  <c r="H153" i="2"/>
  <c r="G153" i="2"/>
  <c r="F153" i="2"/>
  <c r="E153" i="2"/>
  <c r="E156" i="2" s="1"/>
  <c r="E157" i="2" s="1"/>
  <c r="D153" i="2"/>
  <c r="D156" i="2" s="1"/>
  <c r="D157" i="2" s="1"/>
  <c r="C153" i="2"/>
  <c r="C156" i="2" s="1"/>
  <c r="C157" i="2" s="1"/>
  <c r="B153" i="2"/>
  <c r="B156" i="2" s="1"/>
  <c r="B157" i="2" s="1"/>
  <c r="I145" i="2"/>
  <c r="H145" i="2"/>
  <c r="G145" i="2"/>
  <c r="F145" i="2"/>
  <c r="E145" i="2"/>
  <c r="D145" i="2"/>
  <c r="D146" i="2" s="1"/>
  <c r="C145" i="2"/>
  <c r="I142" i="2"/>
  <c r="H142" i="2"/>
  <c r="G142" i="2"/>
  <c r="F142" i="2"/>
  <c r="E142" i="2"/>
  <c r="E188" i="2" s="1"/>
  <c r="D142" i="2"/>
  <c r="D188" i="2" s="1"/>
  <c r="C142" i="2"/>
  <c r="B142" i="2"/>
  <c r="F135" i="2"/>
  <c r="I128" i="2"/>
  <c r="H128" i="2"/>
  <c r="I127" i="2"/>
  <c r="I134" i="2" s="1"/>
  <c r="B135" i="2" s="1"/>
  <c r="I122" i="2"/>
  <c r="H122" i="2"/>
  <c r="G122" i="2"/>
  <c r="F122" i="2"/>
  <c r="E122" i="2"/>
  <c r="D122" i="2"/>
  <c r="C122" i="2"/>
  <c r="B122" i="2"/>
  <c r="I118" i="2"/>
  <c r="H118" i="2"/>
  <c r="G118" i="2"/>
  <c r="F118" i="2"/>
  <c r="E118" i="2"/>
  <c r="D118" i="2"/>
  <c r="C118" i="2"/>
  <c r="B118" i="2"/>
  <c r="I114" i="2"/>
  <c r="H114" i="2"/>
  <c r="G114" i="2"/>
  <c r="F114" i="2"/>
  <c r="F127" i="2" s="1"/>
  <c r="F134" i="2" s="1"/>
  <c r="E114" i="2"/>
  <c r="D114" i="2"/>
  <c r="D127" i="2" s="1"/>
  <c r="D134" i="2" s="1"/>
  <c r="D135" i="2" s="1"/>
  <c r="C114" i="2"/>
  <c r="C127" i="2" s="1"/>
  <c r="C134" i="2" s="1"/>
  <c r="C135" i="2" s="1"/>
  <c r="B114" i="2"/>
  <c r="B127" i="2" s="1"/>
  <c r="B134" i="2" s="1"/>
  <c r="I110" i="2"/>
  <c r="H110" i="2"/>
  <c r="H127" i="2" s="1"/>
  <c r="H134" i="2" s="1"/>
  <c r="H135" i="2" s="1"/>
  <c r="G110" i="2"/>
  <c r="G127" i="2" s="1"/>
  <c r="G134" i="2" s="1"/>
  <c r="G135" i="2" s="1"/>
  <c r="F110" i="2"/>
  <c r="E110" i="2"/>
  <c r="E127" i="2" s="1"/>
  <c r="E134" i="2" s="1"/>
  <c r="E135" i="2" s="1"/>
  <c r="D110" i="2"/>
  <c r="C110" i="2"/>
  <c r="B110" i="2"/>
  <c r="D100" i="2"/>
  <c r="C100" i="2"/>
  <c r="B100" i="2"/>
  <c r="F99" i="2"/>
  <c r="F100" i="2" s="1"/>
  <c r="E99" i="2"/>
  <c r="E100" i="2" s="1"/>
  <c r="I95" i="2"/>
  <c r="H95" i="2"/>
  <c r="G95" i="2"/>
  <c r="F95" i="2"/>
  <c r="E95" i="2"/>
  <c r="D95" i="2"/>
  <c r="C95" i="2"/>
  <c r="B95" i="2"/>
  <c r="I85" i="2"/>
  <c r="H85" i="2"/>
  <c r="G85" i="2"/>
  <c r="F85" i="2"/>
  <c r="E85" i="2"/>
  <c r="D85" i="2"/>
  <c r="C85" i="2"/>
  <c r="B85" i="2"/>
  <c r="G76" i="2"/>
  <c r="F76" i="2"/>
  <c r="F97" i="2" s="1"/>
  <c r="E76" i="2"/>
  <c r="E97" i="2" s="1"/>
  <c r="D76" i="2"/>
  <c r="C76" i="2"/>
  <c r="B76" i="2"/>
  <c r="B97" i="2" s="1"/>
  <c r="H59" i="2"/>
  <c r="H60" i="2" s="1"/>
  <c r="G59" i="2"/>
  <c r="G60" i="2" s="1"/>
  <c r="F59" i="2"/>
  <c r="F60" i="2" s="1"/>
  <c r="E59" i="2"/>
  <c r="I58" i="2"/>
  <c r="H58" i="2"/>
  <c r="G58" i="2"/>
  <c r="F58" i="2"/>
  <c r="E58" i="2"/>
  <c r="D58" i="2"/>
  <c r="D59" i="2" s="1"/>
  <c r="D60" i="2" s="1"/>
  <c r="C58" i="2"/>
  <c r="C59" i="2" s="1"/>
  <c r="B58" i="2"/>
  <c r="B59" i="2" s="1"/>
  <c r="I45" i="2"/>
  <c r="I59" i="2" s="1"/>
  <c r="I60" i="2" s="1"/>
  <c r="H45" i="2"/>
  <c r="G45" i="2"/>
  <c r="F45" i="2"/>
  <c r="E45" i="2"/>
  <c r="D45" i="2"/>
  <c r="C45" i="2"/>
  <c r="B45" i="2"/>
  <c r="I36" i="2"/>
  <c r="H36" i="2"/>
  <c r="G36" i="2"/>
  <c r="F36" i="2"/>
  <c r="E36" i="2"/>
  <c r="I30" i="2"/>
  <c r="H30" i="2"/>
  <c r="G30" i="2"/>
  <c r="F30" i="2"/>
  <c r="E30" i="2"/>
  <c r="D30" i="2"/>
  <c r="D36" i="2" s="1"/>
  <c r="C30" i="2"/>
  <c r="C36" i="2" s="1"/>
  <c r="B30" i="2"/>
  <c r="B36" i="2" s="1"/>
  <c r="E12" i="2"/>
  <c r="E20" i="2" s="1"/>
  <c r="D10" i="2"/>
  <c r="D12" i="2" s="1"/>
  <c r="D20" i="2" s="1"/>
  <c r="C10" i="2"/>
  <c r="C12" i="2" s="1"/>
  <c r="C20" i="2" s="1"/>
  <c r="B10" i="2"/>
  <c r="B12" i="2" s="1"/>
  <c r="B20" i="2" s="1"/>
  <c r="I7" i="2"/>
  <c r="H7" i="2"/>
  <c r="G7" i="2"/>
  <c r="F7" i="2"/>
  <c r="E7" i="2"/>
  <c r="D7" i="2"/>
  <c r="C7" i="2"/>
  <c r="B7" i="2"/>
  <c r="I4" i="2"/>
  <c r="I10" i="2" s="1"/>
  <c r="I12" i="2" s="1"/>
  <c r="I64" i="2" s="1"/>
  <c r="I76" i="2" s="1"/>
  <c r="I97" i="2" s="1"/>
  <c r="H4" i="2"/>
  <c r="H10" i="2" s="1"/>
  <c r="H12" i="2" s="1"/>
  <c r="H20" i="2" s="1"/>
  <c r="G4" i="2"/>
  <c r="G10" i="2" s="1"/>
  <c r="G12" i="2" s="1"/>
  <c r="G20" i="2" s="1"/>
  <c r="F4" i="2"/>
  <c r="F10" i="2" s="1"/>
  <c r="F12" i="2" s="1"/>
  <c r="F20" i="2" s="1"/>
  <c r="E4" i="2"/>
  <c r="E10" i="2" s="1"/>
  <c r="D4" i="2"/>
  <c r="C4" i="2"/>
  <c r="B4" i="2"/>
  <c r="H1" i="2"/>
  <c r="G1" i="2"/>
  <c r="F1" i="2"/>
  <c r="E1" i="2" s="1"/>
  <c r="D1" i="2" s="1"/>
  <c r="C1" i="2" s="1"/>
  <c r="B1" i="2" s="1"/>
  <c r="C33" i="3" l="1"/>
  <c r="D96" i="3"/>
  <c r="D97" i="3"/>
  <c r="E144" i="3"/>
  <c r="E169" i="3"/>
  <c r="E163" i="3"/>
  <c r="I123" i="3"/>
  <c r="D73" i="3"/>
  <c r="H79" i="3"/>
  <c r="H81" i="3" s="1"/>
  <c r="G79" i="3"/>
  <c r="G81" i="3" s="1"/>
  <c r="H102" i="3"/>
  <c r="H104" i="3" s="1"/>
  <c r="G102" i="3"/>
  <c r="G104" i="3" s="1"/>
  <c r="G99" i="3"/>
  <c r="H179" i="3"/>
  <c r="H180" i="3"/>
  <c r="B60" i="2"/>
  <c r="E67" i="3"/>
  <c r="C60" i="2"/>
  <c r="H64" i="2"/>
  <c r="H76" i="2" s="1"/>
  <c r="H97" i="2" s="1"/>
  <c r="H99" i="2" s="1"/>
  <c r="I189" i="3"/>
  <c r="I188" i="3"/>
  <c r="F117" i="3"/>
  <c r="G117" i="3"/>
  <c r="F118" i="3"/>
  <c r="F8" i="3"/>
  <c r="E140" i="3"/>
  <c r="E141" i="3"/>
  <c r="G146" i="3"/>
  <c r="G148" i="3" s="1"/>
  <c r="G143" i="3"/>
  <c r="G166" i="3"/>
  <c r="B34" i="3"/>
  <c r="I20" i="2"/>
  <c r="C191" i="2"/>
  <c r="C146" i="2"/>
  <c r="F172" i="3"/>
  <c r="F171" i="3"/>
  <c r="D191" i="2"/>
  <c r="G46" i="3"/>
  <c r="G64" i="3"/>
  <c r="H144" i="3"/>
  <c r="H166" i="3"/>
  <c r="H123" i="3"/>
  <c r="H124" i="3"/>
  <c r="B3" i="3"/>
  <c r="B43" i="3"/>
  <c r="E96" i="3"/>
  <c r="F86" i="3"/>
  <c r="F94" i="3"/>
  <c r="F93" i="3"/>
  <c r="D97" i="2"/>
  <c r="G146" i="2"/>
  <c r="H52" i="3"/>
  <c r="H54" i="3" s="1"/>
  <c r="H45" i="3"/>
  <c r="F144" i="3"/>
  <c r="C97" i="2"/>
  <c r="F141" i="3"/>
  <c r="F140" i="3"/>
  <c r="B37" i="3"/>
  <c r="I144" i="3"/>
  <c r="I166" i="3"/>
  <c r="I169" i="3"/>
  <c r="F146" i="2"/>
  <c r="D70" i="3"/>
  <c r="D69" i="3"/>
  <c r="E83" i="3"/>
  <c r="E85" i="3" s="1"/>
  <c r="F83" i="3"/>
  <c r="F85" i="3" s="1"/>
  <c r="F137" i="3"/>
  <c r="F138" i="3"/>
  <c r="F130" i="3"/>
  <c r="G85" i="3"/>
  <c r="G108" i="3"/>
  <c r="B121" i="3"/>
  <c r="C124" i="3"/>
  <c r="C123" i="3"/>
  <c r="C36" i="3"/>
  <c r="C8" i="3"/>
  <c r="I63" i="3"/>
  <c r="I8" i="3"/>
  <c r="D100" i="3"/>
  <c r="D115" i="3"/>
  <c r="H140" i="3"/>
  <c r="H141" i="3"/>
  <c r="D36" i="3"/>
  <c r="D8" i="3"/>
  <c r="D37" i="3"/>
  <c r="D32" i="3"/>
  <c r="E106" i="3"/>
  <c r="E108" i="3" s="1"/>
  <c r="F106" i="3"/>
  <c r="F108" i="3" s="1"/>
  <c r="E99" i="3"/>
  <c r="D121" i="3"/>
  <c r="G97" i="2"/>
  <c r="G99" i="2" s="1"/>
  <c r="G100" i="2" s="1"/>
  <c r="H146" i="2"/>
  <c r="E60" i="2"/>
  <c r="I146" i="2"/>
  <c r="H188" i="2"/>
  <c r="H179" i="2"/>
  <c r="H180" i="2" s="1"/>
  <c r="I114" i="3"/>
  <c r="G93" i="3"/>
  <c r="C113" i="3"/>
  <c r="G34" i="3"/>
  <c r="F36" i="3"/>
  <c r="H106" i="3"/>
  <c r="H108" i="3" s="1"/>
  <c r="H99" i="3"/>
  <c r="I117" i="3"/>
  <c r="I118" i="3"/>
  <c r="E121" i="3"/>
  <c r="G158" i="3"/>
  <c r="G160" i="3" s="1"/>
  <c r="C166" i="3"/>
  <c r="C161" i="3"/>
  <c r="E172" i="3"/>
  <c r="C188" i="2"/>
  <c r="F124" i="3"/>
  <c r="E25" i="3"/>
  <c r="E27" i="3" s="1"/>
  <c r="G37" i="3"/>
  <c r="D39" i="3"/>
  <c r="D11" i="3"/>
  <c r="D40" i="3"/>
  <c r="B14" i="3"/>
  <c r="B16" i="3" s="1"/>
  <c r="C56" i="3"/>
  <c r="C58" i="3" s="1"/>
  <c r="H75" i="3"/>
  <c r="H77" i="3" s="1"/>
  <c r="I83" i="3"/>
  <c r="I85" i="3" s="1"/>
  <c r="G96" i="3"/>
  <c r="I106" i="3"/>
  <c r="I108" i="3" s="1"/>
  <c r="I99" i="3"/>
  <c r="F113" i="3"/>
  <c r="I121" i="3"/>
  <c r="C140" i="3"/>
  <c r="I146" i="3"/>
  <c r="I148" i="3" s="1"/>
  <c r="I150" i="3"/>
  <c r="I152" i="3" s="1"/>
  <c r="H158" i="3"/>
  <c r="H160" i="3" s="1"/>
  <c r="H161" i="3"/>
  <c r="F166" i="3"/>
  <c r="I171" i="3"/>
  <c r="F96" i="3"/>
  <c r="F97" i="3"/>
  <c r="C25" i="3"/>
  <c r="C27" i="3" s="1"/>
  <c r="B188" i="2"/>
  <c r="H171" i="3"/>
  <c r="F61" i="3"/>
  <c r="H68" i="3"/>
  <c r="G72" i="3"/>
  <c r="G73" i="3" s="1"/>
  <c r="G75" i="3"/>
  <c r="G77" i="3" s="1"/>
  <c r="H83" i="3"/>
  <c r="H85" i="3" s="1"/>
  <c r="I86" i="3"/>
  <c r="I140" i="3"/>
  <c r="I141" i="3"/>
  <c r="I191" i="2"/>
  <c r="C18" i="3"/>
  <c r="D31" i="3"/>
  <c r="H37" i="3"/>
  <c r="H32" i="3"/>
  <c r="E39" i="3"/>
  <c r="E11" i="3"/>
  <c r="E32" i="3"/>
  <c r="C45" i="3"/>
  <c r="C48" i="3"/>
  <c r="C50" i="3" s="1"/>
  <c r="D60" i="3"/>
  <c r="B64" i="3"/>
  <c r="B59" i="3"/>
  <c r="B61" i="3" s="1"/>
  <c r="I72" i="3"/>
  <c r="I75" i="3"/>
  <c r="I77" i="3" s="1"/>
  <c r="D122" i="3"/>
  <c r="D14" i="3" s="1"/>
  <c r="G129" i="3"/>
  <c r="D135" i="3"/>
  <c r="G154" i="3"/>
  <c r="G156" i="3" s="1"/>
  <c r="I162" i="3"/>
  <c r="I163" i="3"/>
  <c r="E166" i="3"/>
  <c r="D171" i="3"/>
  <c r="B183" i="3"/>
  <c r="B178" i="3"/>
  <c r="B180" i="3" s="1"/>
  <c r="C188" i="3"/>
  <c r="C189" i="3"/>
  <c r="C90" i="3"/>
  <c r="I129" i="3"/>
  <c r="D188" i="3"/>
  <c r="D189" i="3"/>
  <c r="B10" i="3"/>
  <c r="G39" i="3"/>
  <c r="G59" i="3"/>
  <c r="D90" i="3"/>
  <c r="D91" i="3"/>
  <c r="C110" i="3"/>
  <c r="C112" i="3" s="1"/>
  <c r="D141" i="3"/>
  <c r="G161" i="3"/>
  <c r="G165" i="3"/>
  <c r="E188" i="3"/>
  <c r="E189" i="3"/>
  <c r="C11" i="3"/>
  <c r="D18" i="3"/>
  <c r="D43" i="3" s="1"/>
  <c r="H40" i="3"/>
  <c r="F42" i="3"/>
  <c r="F14" i="3"/>
  <c r="F43" i="3"/>
  <c r="D54" i="3"/>
  <c r="H59" i="3"/>
  <c r="H64" i="3"/>
  <c r="H66" i="3"/>
  <c r="C79" i="3"/>
  <c r="C81" i="3" s="1"/>
  <c r="C72" i="3"/>
  <c r="D86" i="3"/>
  <c r="C94" i="3"/>
  <c r="C99" i="3"/>
  <c r="C102" i="3"/>
  <c r="C104" i="3" s="1"/>
  <c r="D114" i="3"/>
  <c r="B118" i="3"/>
  <c r="B113" i="3"/>
  <c r="B115" i="3" s="1"/>
  <c r="C120" i="3"/>
  <c r="G171" i="3"/>
  <c r="G137" i="3"/>
  <c r="G138" i="3"/>
  <c r="E191" i="2"/>
  <c r="E146" i="2"/>
  <c r="H94" i="3"/>
  <c r="F11" i="3"/>
  <c r="F32" i="3"/>
  <c r="E36" i="3"/>
  <c r="D64" i="3"/>
  <c r="C86" i="3"/>
  <c r="E131" i="3"/>
  <c r="E132" i="3"/>
  <c r="F189" i="3"/>
  <c r="F188" i="3"/>
  <c r="H8" i="3"/>
  <c r="G11" i="3"/>
  <c r="G18" i="3"/>
  <c r="G21" i="3"/>
  <c r="G23" i="3" s="1"/>
  <c r="H36" i="3"/>
  <c r="I32" i="3"/>
  <c r="G14" i="3"/>
  <c r="D45" i="3"/>
  <c r="E54" i="3"/>
  <c r="I59" i="3"/>
  <c r="B67" i="3"/>
  <c r="D120" i="3"/>
  <c r="G130" i="3"/>
  <c r="F134" i="3"/>
  <c r="F135" i="3"/>
  <c r="I168" i="3"/>
  <c r="D179" i="3"/>
  <c r="F183" i="3"/>
  <c r="F178" i="3"/>
  <c r="F182" i="3"/>
  <c r="H146" i="3"/>
  <c r="H148" i="3" s="1"/>
  <c r="B13" i="3"/>
  <c r="E18" i="3"/>
  <c r="E40" i="3" s="1"/>
  <c r="E21" i="3"/>
  <c r="E23" i="3" s="1"/>
  <c r="E42" i="3"/>
  <c r="E14" i="3"/>
  <c r="E43" i="3"/>
  <c r="H96" i="3"/>
  <c r="H97" i="3"/>
  <c r="D140" i="3"/>
  <c r="C171" i="3"/>
  <c r="C172" i="3"/>
  <c r="G189" i="3"/>
  <c r="G188" i="3"/>
  <c r="I11" i="3"/>
  <c r="H19" i="3"/>
  <c r="H21" i="3"/>
  <c r="H23" i="3" s="1"/>
  <c r="I29" i="3"/>
  <c r="I31" i="3" s="1"/>
  <c r="I36" i="3"/>
  <c r="F39" i="3"/>
  <c r="H42" i="3"/>
  <c r="E45" i="3"/>
  <c r="C59" i="3"/>
  <c r="E79" i="3"/>
  <c r="E81" i="3" s="1"/>
  <c r="D93" i="3"/>
  <c r="D94" i="3"/>
  <c r="E102" i="3"/>
  <c r="E104" i="3" s="1"/>
  <c r="G113" i="3"/>
  <c r="D118" i="3"/>
  <c r="F123" i="3"/>
  <c r="G8" i="3"/>
  <c r="G134" i="3"/>
  <c r="G135" i="3"/>
  <c r="C165" i="3"/>
  <c r="D169" i="3"/>
  <c r="D161" i="3"/>
  <c r="I52" i="3"/>
  <c r="I54" i="3" s="1"/>
  <c r="I45" i="3"/>
  <c r="E72" i="3"/>
  <c r="E97" i="3" s="1"/>
  <c r="E75" i="3"/>
  <c r="E77" i="3" s="1"/>
  <c r="G140" i="3"/>
  <c r="E9" i="3"/>
  <c r="F100" i="3"/>
  <c r="H11" i="3"/>
  <c r="H137" i="3"/>
  <c r="H138" i="3"/>
  <c r="H130" i="3"/>
  <c r="C130" i="3"/>
  <c r="C134" i="3"/>
  <c r="I137" i="3"/>
  <c r="B145" i="2"/>
  <c r="H189" i="3"/>
  <c r="H188" i="3"/>
  <c r="I18" i="3"/>
  <c r="I40" i="3" s="1"/>
  <c r="I21" i="3"/>
  <c r="I23" i="3" s="1"/>
  <c r="F46" i="3"/>
  <c r="F3" i="3"/>
  <c r="G67" i="3"/>
  <c r="H91" i="3"/>
  <c r="H86" i="3"/>
  <c r="E93" i="3"/>
  <c r="E94" i="3"/>
  <c r="E86" i="3"/>
  <c r="H113" i="3"/>
  <c r="H118" i="3"/>
  <c r="H129" i="3"/>
  <c r="I138" i="3"/>
  <c r="F163" i="3"/>
  <c r="D165" i="3"/>
  <c r="H172" i="3"/>
  <c r="G179" i="3"/>
  <c r="G180" i="3"/>
  <c r="H182" i="3"/>
  <c r="H183" i="3"/>
  <c r="I179" i="3"/>
  <c r="I180" i="3"/>
  <c r="D182" i="3"/>
  <c r="E185" i="3"/>
  <c r="I186" i="3"/>
  <c r="F66" i="3"/>
  <c r="B68" i="3"/>
  <c r="B70" i="3" s="1"/>
  <c r="F120" i="3"/>
  <c r="I183" i="3"/>
  <c r="F185" i="3"/>
  <c r="C68" i="3"/>
  <c r="G185" i="3"/>
  <c r="H185" i="3"/>
  <c r="F37" i="3"/>
  <c r="G40" i="3"/>
  <c r="H43" i="3"/>
  <c r="E68" i="3"/>
  <c r="F91" i="3"/>
  <c r="I135" i="3"/>
  <c r="I185" i="3"/>
  <c r="F68" i="3"/>
  <c r="F150" i="3"/>
  <c r="F152" i="3" s="1"/>
  <c r="C178" i="3"/>
  <c r="G68" i="3"/>
  <c r="C186" i="3"/>
  <c r="D186" i="3"/>
  <c r="I68" i="3"/>
  <c r="H114" i="3" l="1"/>
  <c r="H115" i="3"/>
  <c r="H69" i="3"/>
  <c r="H70" i="3"/>
  <c r="H14" i="3"/>
  <c r="G69" i="3"/>
  <c r="G70" i="3"/>
  <c r="G144" i="3"/>
  <c r="G169" i="3"/>
  <c r="G15" i="3"/>
  <c r="I34" i="3"/>
  <c r="I5" i="3"/>
  <c r="I33" i="3"/>
  <c r="I98" i="2"/>
  <c r="I99" i="2" s="1"/>
  <c r="I100" i="2" s="1"/>
  <c r="H100" i="2"/>
  <c r="E87" i="3"/>
  <c r="E88" i="3"/>
  <c r="C70" i="3"/>
  <c r="C14" i="3"/>
  <c r="C69" i="3"/>
  <c r="F5" i="3"/>
  <c r="F34" i="3"/>
  <c r="G33" i="3"/>
  <c r="F33" i="3"/>
  <c r="C3" i="3"/>
  <c r="C4" i="3" s="1"/>
  <c r="C19" i="3"/>
  <c r="C40" i="3"/>
  <c r="C43" i="3"/>
  <c r="H100" i="3"/>
  <c r="H121" i="3"/>
  <c r="F70" i="3"/>
  <c r="F69" i="3"/>
  <c r="H87" i="3"/>
  <c r="H88" i="3"/>
  <c r="I46" i="3"/>
  <c r="I67" i="3"/>
  <c r="G131" i="3"/>
  <c r="G132" i="3"/>
  <c r="G3" i="3"/>
  <c r="G4" i="3" s="1"/>
  <c r="G19" i="3"/>
  <c r="G43" i="3"/>
  <c r="F12" i="3"/>
  <c r="F13" i="3"/>
  <c r="C118" i="3"/>
  <c r="C100" i="3"/>
  <c r="G60" i="3"/>
  <c r="G61" i="3"/>
  <c r="F115" i="3"/>
  <c r="F114" i="3"/>
  <c r="H34" i="3"/>
  <c r="H5" i="3"/>
  <c r="H33" i="3"/>
  <c r="I73" i="3"/>
  <c r="I91" i="3"/>
  <c r="D13" i="3"/>
  <c r="D12" i="3"/>
  <c r="F16" i="3"/>
  <c r="F15" i="3"/>
  <c r="C131" i="3"/>
  <c r="C132" i="3"/>
  <c r="D131" i="3"/>
  <c r="G5" i="3"/>
  <c r="C97" i="3"/>
  <c r="C73" i="3"/>
  <c r="C13" i="3"/>
  <c r="C12" i="3"/>
  <c r="I88" i="3"/>
  <c r="I87" i="3"/>
  <c r="C115" i="3"/>
  <c r="C114" i="3"/>
  <c r="I9" i="3"/>
  <c r="G9" i="3"/>
  <c r="D5" i="3"/>
  <c r="D34" i="3"/>
  <c r="D33" i="3"/>
  <c r="G114" i="3"/>
  <c r="G115" i="3"/>
  <c r="B191" i="2"/>
  <c r="B146" i="2"/>
  <c r="I12" i="3"/>
  <c r="D163" i="3"/>
  <c r="E162" i="3"/>
  <c r="D162" i="3"/>
  <c r="F4" i="3"/>
  <c r="C61" i="3"/>
  <c r="C60" i="3"/>
  <c r="I60" i="3"/>
  <c r="I61" i="3"/>
  <c r="E33" i="3"/>
  <c r="E34" i="3"/>
  <c r="E5" i="3"/>
  <c r="I94" i="3"/>
  <c r="C121" i="3"/>
  <c r="E100" i="3"/>
  <c r="E118" i="3"/>
  <c r="E115" i="3"/>
  <c r="E124" i="3"/>
  <c r="I64" i="3"/>
  <c r="G121" i="3"/>
  <c r="G118" i="3"/>
  <c r="G124" i="3"/>
  <c r="G100" i="3"/>
  <c r="C34" i="3"/>
  <c r="I3" i="3"/>
  <c r="I10" i="3" s="1"/>
  <c r="I19" i="3"/>
  <c r="I37" i="3"/>
  <c r="H60" i="3"/>
  <c r="H61" i="3"/>
  <c r="H73" i="3"/>
  <c r="C180" i="3"/>
  <c r="C179" i="3"/>
  <c r="I97" i="3"/>
  <c r="H191" i="2"/>
  <c r="H9" i="3"/>
  <c r="D87" i="3"/>
  <c r="D88" i="3"/>
  <c r="C46" i="3"/>
  <c r="C64" i="3"/>
  <c r="F9" i="3"/>
  <c r="F10" i="3"/>
  <c r="E70" i="3"/>
  <c r="E69" i="3"/>
  <c r="C163" i="3"/>
  <c r="C162" i="3"/>
  <c r="C5" i="3"/>
  <c r="G162" i="3"/>
  <c r="G163" i="3"/>
  <c r="D124" i="3"/>
  <c r="D123" i="3"/>
  <c r="C9" i="3"/>
  <c r="C10" i="3"/>
  <c r="C87" i="3"/>
  <c r="C88" i="3"/>
  <c r="B5" i="3"/>
  <c r="B7" i="3" s="1"/>
  <c r="D10" i="3"/>
  <c r="D9" i="3"/>
  <c r="E123" i="3"/>
  <c r="E15" i="3"/>
  <c r="G97" i="3"/>
  <c r="E73" i="3"/>
  <c r="E91" i="3"/>
  <c r="F73" i="3"/>
  <c r="E3" i="3"/>
  <c r="F19" i="3"/>
  <c r="E19" i="3"/>
  <c r="E37" i="3"/>
  <c r="G12" i="3"/>
  <c r="G13" i="3"/>
  <c r="D3" i="3"/>
  <c r="D19" i="3"/>
  <c r="G172" i="3"/>
  <c r="I100" i="3"/>
  <c r="I124" i="3"/>
  <c r="G91" i="3"/>
  <c r="G88" i="3"/>
  <c r="F131" i="3"/>
  <c r="F132" i="3"/>
  <c r="F88" i="3"/>
  <c r="F87" i="3"/>
  <c r="G87" i="3"/>
  <c r="G94" i="3"/>
  <c r="H131" i="3"/>
  <c r="H132" i="3"/>
  <c r="I131" i="3"/>
  <c r="I43" i="3"/>
  <c r="C67" i="3"/>
  <c r="I14" i="3"/>
  <c r="I69" i="3"/>
  <c r="I70" i="3"/>
  <c r="H13" i="3"/>
  <c r="H12" i="3"/>
  <c r="E46" i="3"/>
  <c r="E64" i="3"/>
  <c r="E61" i="3"/>
  <c r="F180" i="3"/>
  <c r="F179" i="3"/>
  <c r="D46" i="3"/>
  <c r="D61" i="3"/>
  <c r="D67" i="3"/>
  <c r="C91" i="3"/>
  <c r="E13" i="3"/>
  <c r="E12" i="3"/>
  <c r="H162" i="3"/>
  <c r="H163" i="3"/>
  <c r="I115" i="3"/>
  <c r="C37" i="3"/>
  <c r="H46" i="3"/>
  <c r="H3" i="3"/>
  <c r="H67" i="3"/>
  <c r="C7" i="3" l="1"/>
  <c r="C6" i="3"/>
  <c r="C16" i="3"/>
  <c r="C15" i="3"/>
  <c r="I15" i="3"/>
  <c r="I16" i="3"/>
  <c r="E4" i="3"/>
  <c r="E10" i="3"/>
  <c r="H15" i="3"/>
  <c r="H16" i="3"/>
  <c r="H6" i="3"/>
  <c r="H7" i="3"/>
  <c r="I6" i="3"/>
  <c r="I7" i="3"/>
  <c r="D6" i="3"/>
  <c r="D7" i="3"/>
  <c r="G6" i="3"/>
  <c r="G7" i="3"/>
  <c r="G10" i="3"/>
  <c r="I4" i="3"/>
  <c r="I13" i="3"/>
  <c r="D15" i="3"/>
  <c r="F7" i="3"/>
  <c r="F6" i="3"/>
  <c r="H4" i="3"/>
  <c r="D4" i="3"/>
  <c r="E16" i="3"/>
  <c r="H10" i="3"/>
  <c r="E6" i="3"/>
  <c r="E7" i="3"/>
  <c r="G16" i="3"/>
  <c r="D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6" authorId="0" shapeId="0" xr:uid="{00000000-0006-0000-0100-000001000000}">
      <text>
        <r>
          <rPr>
            <sz val="11"/>
            <color rgb="FF000000"/>
            <rFont val="Calibri"/>
            <family val="2"/>
            <charset val="1"/>
          </rPr>
          <t xml:space="preserve">Dell:
</t>
        </r>
        <r>
          <rPr>
            <sz val="9"/>
            <color rgb="FF000000"/>
            <rFont val="Tahoma"/>
            <family val="2"/>
            <charset val="1"/>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<sst xmlns="http://schemas.openxmlformats.org/spreadsheetml/2006/main" count="433" uniqueCount="155">
  <si>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</si>
  <si>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</si>
  <si>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</si>
  <si>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</si>
  <si>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</si>
  <si>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rgb="FFFFFFFF"/>
        <rFont val="Calibri"/>
        <family val="2"/>
        <charset val="1"/>
      </rPr>
      <t xml:space="preserve">NIKE, INC.
</t>
    </r>
    <r>
      <rPr>
        <sz val="11"/>
        <color rgb="FFFFFFFF"/>
        <rFont val="Calibri"/>
        <family val="2"/>
        <charset val="1"/>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</si>
  <si>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</si>
  <si>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</si>
  <si>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</si>
  <si>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</si>
  <si>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</si>
  <si>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</si>
  <si>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</si>
  <si>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</si>
  <si>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</si>
  <si>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</si>
  <si>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</si>
  <si>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</si>
  <si>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</si>
  <si>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</si>
  <si>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</si>
  <si>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</si>
  <si>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</si>
  <si>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</si>
  <si>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</si>
  <si>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</si>
  <si>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</si>
  <si>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</si>
  <si>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</si>
  <si>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</si>
  <si>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</si>
  <si>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</si>
  <si>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</si>
  <si>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</si>
  <si>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</si>
  <si>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</si>
  <si>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</si>
  <si>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</si>
  <si>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</si>
  <si>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</si>
  <si>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</si>
  <si>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</si>
  <si>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</si>
  <si>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</si>
  <si>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</si>
  <si>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</si>
  <si>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</si>
  <si>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</si>
  <si>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</si>
  <si>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</si>
  <si>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</si>
  <si>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</si>
  <si>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</si>
  <si>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</si>
  <si>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</si>
  <si>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</si>
  <si>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</si>
  <si>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</si>
  <si>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</si>
  <si>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</si>
  <si>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</si>
  <si>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</si>
  <si>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</si>
  <si>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</si>
  <si>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</si>
  <si>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</si>
  <si>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</si>
  <si>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</si>
  <si>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</si>
  <si>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</si>
  <si>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</si>
  <si>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</si>
  <si>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</si>
  <si>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</si>
  <si>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</si>
  <si>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</si>
  <si>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</si>
  <si>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</si>
  <si>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</si>
  <si>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</si>
  <si>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</si>
  <si>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 xml:space="preserve">Investments in reverse repurchase agreements </t>
  </si>
  <si>
    <t>Additions to property, plant and equipment</t>
  </si>
  <si>
    <t xml:space="preserve">Disposals of property, plant and equipment </t>
  </si>
  <si>
    <t>Other investing activities</t>
  </si>
  <si>
    <t>Cash provided (used) by investing activities</t>
  </si>
  <si>
    <t>Cash provided (used) by financing activities:</t>
  </si>
  <si>
    <t>Proceeds from borrowings, net of debt issuance costs</t>
  </si>
  <si>
    <t xml:space="preserve">Long-term debt payments, including current portion </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</si>
  <si>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</si>
  <si>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</si>
  <si>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</si>
  <si>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</si>
  <si>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</si>
  <si>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</si>
  <si>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</si>
  <si>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</si>
  <si>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</si>
  <si>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</si>
  <si>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</si>
  <si>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</si>
  <si>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</si>
  <si>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</si>
  <si>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</si>
  <si>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</si>
  <si>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</si>
  <si>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</si>
  <si>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</si>
  <si>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</si>
  <si>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</si>
  <si>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</si>
  <si>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</si>
  <si>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</si>
  <si>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</si>
  <si>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</si>
  <si>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</si>
  <si>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</si>
  <si>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</si>
  <si>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</si>
  <si>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n/a</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</si>
  <si>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</si>
  <si>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</si>
  <si>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</si>
  <si>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</si>
  <si>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</si>
  <si>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</si>
  <si>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</si>
  <si>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</si>
  <si>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</si>
  <si>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</si>
  <si>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</si>
  <si>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 xml:space="preserve">Discrepancy in recorded cash by investing activities + Additions to PP+E </t>
  </si>
  <si>
    <t>TOTAL ADDITIONS TO PROPERTY, PLANT AND EQUIPMENT</t>
  </si>
  <si>
    <t>DEPRECIATION</t>
  </si>
  <si>
    <t>TOTAL DEPRECIATION</t>
  </si>
  <si>
    <t>EBITDA:</t>
  </si>
  <si>
    <t>TOTAL NIKE BRAND. EBITDA</t>
  </si>
  <si>
    <t>TOTAL NIKE, INC. EBITDA</t>
  </si>
  <si>
    <t>Revenue Drivers</t>
  </si>
  <si>
    <t>Organic revenue growth</t>
  </si>
  <si>
    <t>Group Totals</t>
  </si>
  <si>
    <t>Group Revenue</t>
  </si>
  <si>
    <t>Growth %</t>
  </si>
  <si>
    <t>EBITDA</t>
  </si>
  <si>
    <t>Margin %</t>
  </si>
  <si>
    <t>D&amp;A</t>
  </si>
  <si>
    <t>As a  % of revenue</t>
  </si>
  <si>
    <t>EBIT</t>
  </si>
  <si>
    <t>Capex</t>
  </si>
  <si>
    <t>Revenue</t>
  </si>
  <si>
    <t>Organic growth %</t>
  </si>
  <si>
    <t>Currency impact %</t>
  </si>
  <si>
    <t xml:space="preserve">Your Capex value is not same as the totals of the breakdown, plese add the discripency in Historicals row 167 to the corporate segement and doucle check all other linkings for Capex. </t>
  </si>
  <si>
    <t>Please double check all links and ensure the total tallies with the number in Historicals row 191</t>
  </si>
  <si>
    <t>Please double check all links and ensure the total tallies with the number in Historicals row 179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</si>
</sst>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_(* #,##0.00_);_(* \(#,##0.00\);_(* \-??_);_(@_)"/>
    <numFmt numFmtId="166" formatCode="_(* #,##0_);_(* \(#,##0\);_(* \-??_);_(@_)"/>
    <numFmt numFmtId="167" formatCode="0.0%"/>
  </numFmts>
  <fonts count="15" x14ac:knownFonts="1">
    <font>
      <sz val="11"/>
      <color rgb="FF000000"/>
      <name val="Calibri"/>
      <family val="2"/>
      <charset val="1"/>
    </font>
    <font>
      <b/>
      <sz val="18"/>
      <color rgb="FFFFFFFF"/>
      <name val="Calibri"/>
      <family val="2"/>
      <charset val="1"/>
    </font>
    <font>
      <b/>
      <sz val="16"/>
      <color rgb="FFFFFFFF"/>
      <name val="Calibri"/>
      <family val="2"/>
      <charset val="1"/>
    </font>
    <font>
      <sz val="11"/>
      <color rgb="FFFFFFFF"/>
      <name val="Calibri"/>
      <family val="2"/>
      <charset val="1"/>
    </font>
    <font>
      <b/>
      <sz val="11"/>
      <color rgb="FFFFFFFF"/>
      <name val="Calibri"/>
      <family val="2"/>
      <charset val="1"/>
    </font>
    <font>
      <b/>
      <sz val="11"/>
      <color rgb="FF000000"/>
      <name val="Calibri"/>
      <family val="2"/>
      <charset val="1"/>
    </font>
    <font>
      <b/>
      <sz val="11"/>
      <color rgb="FFFF0000"/>
      <name val="Calibri"/>
      <family val="2"/>
      <charset val="1"/>
    </font>
    <font>
      <i/>
      <sz val="11"/>
      <color rgb="FF000000"/>
      <name val="Calibri"/>
      <family val="2"/>
      <charset val="1"/>
    </font>
    <font>
      <i/>
      <sz val="10"/>
      <color rgb="FF000000"/>
      <name val="Calibri"/>
      <family val="2"/>
      <charset val="1"/>
    </font>
    <font>
      <sz val="11"/>
      <color rgb="FFFF0000"/>
      <name val="Calibri"/>
      <family val="2"/>
      <charset val="1"/>
    </font>
    <font>
      <b/>
      <i/>
      <sz val="10"/>
      <color rgb="FF000000"/>
      <name val="Calibri"/>
      <family val="2"/>
      <charset val="1"/>
    </font>
    <font>
      <sz val="9"/>
      <color rgb="FF000000"/>
      <name val="Tahoma"/>
      <family val="2"/>
      <charset val="1"/>
    </font>
    <font>
      <i/>
      <sz val="9"/>
      <color rgb="FF000000"/>
      <name val="Calibri"/>
      <family val="2"/>
      <charset val="1"/>
    </font>
    <font>
      <b/>
      <i/>
      <sz val="11"/>
      <color rgb="FF000000"/>
      <name val="Calibri"/>
      <family val="2"/>
      <charset val="1"/>
    </font>
    <font>
      <sz val="11"/>
      <color rgb="FF000000"/>
      <name val="Calibri"/>
      <family val="2"/>
      <charset val="1"/>
    </font>
  </fonts>
  <fills count="7">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s>
  <borders count="6">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style="hair">
        <color auto="1"/>
      </top>
      <bottom style="thin">
        <color auto="1"/>
      </bottom>
      <diagonal/>
    </border>
  </borders>
  <cellStyleXfs count="6">
    <xf numFmtId="0" fontId="0" fillId="0" borderId="0"/>
    <xf numFmtId="165" fontId="14" fillId="0" borderId="0" applyBorder="0" applyProtection="0"/>
    <xf numFmtId="9" fontId="14" fillId="0" borderId="0" applyBorder="0" applyProtection="0"/>
    <xf numFmtId="164" fontId="14" fillId="0" borderId="0" applyBorder="0" applyProtection="0"/>
    <xf numFmtId="0" fontId="3" fillId="2" borderId="0" applyBorder="0" applyProtection="0"/>
    <xf numFmtId="0" fontId="3" fillId="3" borderId="0" applyBorder="0" applyProtection="0"/>
  </cellStyleXfs>
  <cellXfs count="60">
    <xf numFmtId="0" fontId="0" fillId="0" borderId="0" xfId="0"/>
    <xf numFmtId="0" fontId="0" fillId="0" borderId="0" xfId="0" applyAlignment="1">
      <alignment wrapText="1"/>
    </xf>
    <xf numFmtId="0" fontId="1" fillId="4" borderId="0" xfId="0" applyFont="1" applyFill="1" applyAlignment="1">
      <alignment wrapText="1"/>
    </xf>
    <xf numFmtId="0" fontId="0" fillId="0" borderId="0" xfId="0" applyAlignment="1">
      <alignment horizontal="left" wrapText="1"/>
    </xf>
    <xf numFmtId="0" fontId="0" fillId="0" borderId="0" xfId="0" applyAlignment="1">
      <alignment horizontal="left" wrapText="1" indent="1"/>
    </xf>
    <xf numFmtId="0" fontId="2" fillId="4" borderId="0" xfId="0" applyFont="1" applyFill="1" applyAlignment="1">
      <alignment vertical="center" wrapText="1"/>
    </xf>
    <xf numFmtId="0" fontId="4" fillId="4" borderId="0" xfId="0" applyFont="1" applyFill="1" applyAlignment="1">
      <alignment horizontal="right"/>
    </xf>
    <xf numFmtId="166" fontId="14" fillId="0" borderId="0" xfId="1" applyNumberFormat="1" applyBorder="1" applyProtection="1"/>
    <xf numFmtId="0" fontId="0" fillId="0" borderId="1" xfId="0" applyBorder="1"/>
    <xf numFmtId="166" fontId="14" fillId="0" borderId="1" xfId="1" applyNumberFormat="1" applyBorder="1" applyProtection="1"/>
    <xf numFmtId="0" fontId="5" fillId="0" borderId="0" xfId="0" applyFont="1"/>
    <xf numFmtId="166" fontId="5" fillId="0" borderId="0" xfId="1" applyNumberFormat="1" applyFont="1" applyBorder="1" applyProtection="1"/>
    <xf numFmtId="0" fontId="0" fillId="0" borderId="0" xfId="0" applyAlignment="1">
      <alignment horizontal="left" indent="2"/>
    </xf>
    <xf numFmtId="0" fontId="0" fillId="0" borderId="2" xfId="0" applyBorder="1" applyAlignment="1">
      <alignment horizontal="left" indent="1"/>
    </xf>
    <xf numFmtId="166" fontId="14" fillId="0" borderId="2" xfId="1" applyNumberFormat="1" applyBorder="1" applyProtection="1"/>
    <xf numFmtId="0" fontId="0" fillId="0" borderId="0" xfId="0" applyAlignment="1">
      <alignment horizontal="left" indent="1"/>
    </xf>
    <xf numFmtId="0" fontId="5" fillId="0" borderId="2" xfId="0" applyFont="1" applyBorder="1"/>
    <xf numFmtId="166" fontId="5" fillId="0" borderId="2" xfId="1" applyNumberFormat="1" applyFont="1" applyBorder="1" applyProtection="1"/>
    <xf numFmtId="0" fontId="5" fillId="0" borderId="3" xfId="0" applyFont="1" applyBorder="1"/>
    <xf numFmtId="166" fontId="5" fillId="0" borderId="3" xfId="1" applyNumberFormat="1" applyFont="1" applyBorder="1" applyProtection="1"/>
    <xf numFmtId="3" fontId="0" fillId="0" borderId="0" xfId="0" applyNumberFormat="1"/>
    <xf numFmtId="0" fontId="6" fillId="0" borderId="0" xfId="0" applyFont="1"/>
    <xf numFmtId="166" fontId="6" fillId="0" borderId="0" xfId="0" applyNumberFormat="1" applyFont="1"/>
    <xf numFmtId="0" fontId="5" fillId="5" borderId="0" xfId="0" applyFont="1" applyFill="1" applyAlignment="1">
      <alignment horizontal="center"/>
    </xf>
    <xf numFmtId="0" fontId="5" fillId="0" borderId="0" xfId="0" applyFont="1" applyAlignment="1">
      <alignment horizontal="left" indent="1"/>
    </xf>
    <xf numFmtId="0" fontId="0" fillId="0" borderId="0" xfId="0" applyAlignment="1">
      <alignment horizontal="left" indent="3"/>
    </xf>
    <xf numFmtId="0" fontId="5" fillId="0" borderId="4" xfId="0" applyFont="1" applyBorder="1" applyAlignment="1">
      <alignment horizontal="left"/>
    </xf>
    <xf numFmtId="166" fontId="5" fillId="0" borderId="4" xfId="1" applyNumberFormat="1" applyFont="1" applyBorder="1" applyProtection="1"/>
    <xf numFmtId="0" fontId="5" fillId="0" borderId="4" xfId="0" applyFont="1" applyBorder="1"/>
    <xf numFmtId="0" fontId="5" fillId="0" borderId="0" xfId="0" applyFont="1" applyAlignment="1">
      <alignment horizontal="left"/>
    </xf>
    <xf numFmtId="10" fontId="0" fillId="0" borderId="0" xfId="0" applyNumberFormat="1"/>
    <xf numFmtId="0" fontId="7" fillId="0" borderId="0" xfId="0" applyFont="1" applyAlignment="1">
      <alignment horizontal="center"/>
    </xf>
    <xf numFmtId="167" fontId="8" fillId="0" borderId="0" xfId="2" applyNumberFormat="1" applyFont="1" applyBorder="1" applyAlignment="1" applyProtection="1">
      <alignment horizontal="right"/>
    </xf>
    <xf numFmtId="0" fontId="9" fillId="0" borderId="0" xfId="0" applyFont="1" applyAlignment="1">
      <alignment horizontal="center" wrapText="1"/>
    </xf>
    <xf numFmtId="166" fontId="9" fillId="0" borderId="0" xfId="1" applyNumberFormat="1" applyFont="1" applyBorder="1" applyProtection="1"/>
    <xf numFmtId="0" fontId="9" fillId="0" borderId="0" xfId="0" applyFont="1"/>
    <xf numFmtId="0" fontId="5" fillId="0" borderId="5" xfId="0" applyFont="1" applyBorder="1"/>
    <xf numFmtId="0" fontId="0" fillId="0" borderId="5" xfId="0" applyBorder="1"/>
    <xf numFmtId="0" fontId="0" fillId="0" borderId="4" xfId="0" applyBorder="1"/>
    <xf numFmtId="0" fontId="10" fillId="0" borderId="0" xfId="0" applyFont="1" applyAlignment="1">
      <alignment horizontal="left" indent="1"/>
    </xf>
    <xf numFmtId="167" fontId="10" fillId="0" borderId="0" xfId="2" applyNumberFormat="1" applyFont="1" applyBorder="1" applyProtection="1"/>
    <xf numFmtId="0" fontId="8" fillId="0" borderId="0" xfId="0" applyFont="1" applyAlignment="1">
      <alignment horizontal="left" indent="2"/>
    </xf>
    <xf numFmtId="167" fontId="8" fillId="0" borderId="0" xfId="2" applyNumberFormat="1" applyFont="1" applyBorder="1" applyProtection="1"/>
    <xf numFmtId="0" fontId="10" fillId="0" borderId="2" xfId="0" applyFont="1" applyBorder="1" applyAlignment="1">
      <alignment horizontal="left" indent="1"/>
    </xf>
    <xf numFmtId="167" fontId="10" fillId="0" borderId="2" xfId="2" applyNumberFormat="1" applyFont="1" applyBorder="1" applyProtection="1"/>
    <xf numFmtId="0" fontId="8" fillId="0" borderId="4" xfId="0" applyFont="1" applyBorder="1"/>
    <xf numFmtId="167" fontId="10" fillId="0" borderId="4" xfId="2" applyNumberFormat="1" applyFont="1" applyBorder="1" applyProtection="1"/>
    <xf numFmtId="0" fontId="8" fillId="0" borderId="0" xfId="0" applyFont="1" applyAlignment="1">
      <alignment horizontal="left" indent="1"/>
    </xf>
    <xf numFmtId="167" fontId="8" fillId="0" borderId="0" xfId="2" applyNumberFormat="1" applyFont="1" applyBorder="1" applyAlignment="1" applyProtection="1">
      <alignment horizontal="center"/>
    </xf>
    <xf numFmtId="0" fontId="10" fillId="0" borderId="4" xfId="0" applyFont="1" applyBorder="1"/>
    <xf numFmtId="0" fontId="5" fillId="6" borderId="0" xfId="0" applyFont="1" applyFill="1"/>
    <xf numFmtId="166" fontId="4" fillId="2" borderId="0" xfId="4" applyNumberFormat="1" applyFont="1" applyBorder="1" applyAlignment="1" applyProtection="1">
      <alignment horizontal="left"/>
    </xf>
    <xf numFmtId="166" fontId="12" fillId="0" borderId="0" xfId="1" applyNumberFormat="1" applyFont="1" applyBorder="1" applyAlignment="1" applyProtection="1">
      <alignment horizontal="left" indent="1"/>
    </xf>
    <xf numFmtId="166" fontId="5" fillId="3" borderId="0" xfId="5" applyNumberFormat="1" applyFont="1" applyBorder="1" applyProtection="1"/>
    <xf numFmtId="166" fontId="13" fillId="0" borderId="0" xfId="1" applyNumberFormat="1" applyFont="1" applyBorder="1" applyProtection="1"/>
    <xf numFmtId="166" fontId="12" fillId="0" borderId="0" xfId="1" applyNumberFormat="1" applyFont="1" applyBorder="1" applyAlignment="1" applyProtection="1">
      <alignment horizontal="left" indent="2"/>
    </xf>
    <xf numFmtId="10" fontId="7" fillId="0" borderId="0" xfId="0" applyNumberFormat="1" applyFont="1"/>
    <xf numFmtId="0" fontId="7" fillId="0" borderId="0" xfId="0" applyFont="1"/>
    <xf numFmtId="166" fontId="14" fillId="0" borderId="0" xfId="1" applyNumberFormat="1" applyBorder="1" applyAlignment="1" applyProtection="1">
      <alignment horizontal="left" indent="1"/>
    </xf>
    <xf numFmtId="166" fontId="13" fillId="0" borderId="0" xfId="0" applyNumberFormat="1" applyFont="1"/>
  </cellXfs>
  <cellStyles count="6">
    <cellStyle name="Comma" xfId="1" builtinId="3"/>
    <cellStyle name="Comma 2" xfId="3" xr:uid="{00000000-0005-0000-0000-000006000000}"/>
    <cellStyle name="Excel Built-in 60% - Accent1" xfId="5" xr:uid="{00000000-0005-0000-0000-000008000000}"/>
    <cellStyle name="Excel Built-in Accent1" xfId="4" xr:uid="{00000000-0005-0000-0000-000007000000}"/>
    <cellStyle name="Normal" xfId="0" builtinId="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7216200</xdr:colOff>
      <xdr:row>11</xdr:row>
      <xdr:rowOff>83880</xdr:rowOff>
    </xdr:from>
    <xdr:to>
      <xdr:col>3</xdr:col>
      <xdr:colOff>464040</xdr:colOff>
      <xdr:row>21</xdr:row>
      <xdr:rowOff>128880</xdr:rowOff>
    </xdr:to>
    <xdr:grpSp>
      <xdr:nvGrpSpPr>
        <xdr:cNvPr id="2" name="Group 13">
          <a:extLst>
            <a:ext uri="{FF2B5EF4-FFF2-40B4-BE49-F238E27FC236}">
              <a16:creationId xmlns:a16="http://schemas.microsoft.com/office/drawing/2014/main" id="{00000000-0008-0000-0000-000002000000}"/>
            </a:ext>
          </a:extLst>
        </xdr:cNvPr>
        <xdr:cNvGrpSpPr/>
      </xdr:nvGrpSpPr>
      <xdr:grpSpPr>
        <a:xfrm>
          <a:off x="7216200" y="2182844"/>
          <a:ext cx="6506640" cy="1846091"/>
          <a:chOff x="7216200" y="2188800"/>
          <a:chExt cx="6867360" cy="1854720"/>
        </a:xfrm>
      </xdr:grpSpPr>
      <xdr:sp macro="" textlink="">
        <xdr:nvSpPr>
          <xdr:cNvPr id="3" name="TextBox 3">
            <a:extLst>
              <a:ext uri="{FF2B5EF4-FFF2-40B4-BE49-F238E27FC236}">
                <a16:creationId xmlns:a16="http://schemas.microsoft.com/office/drawing/2014/main" id="{00000000-0008-0000-0000-000003000000}"/>
              </a:ext>
            </a:extLst>
          </xdr:cNvPr>
          <xdr:cNvSpPr/>
        </xdr:nvSpPr>
        <xdr:spPr>
          <a:xfrm>
            <a:off x="10965960" y="3380400"/>
            <a:ext cx="1142640" cy="63288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Organic growth rate %</a:t>
            </a:r>
            <a:endParaRPr lang="en-GB" sz="1100" b="0" strike="noStrike" spc="-1">
              <a:latin typeface="Times New Roman"/>
            </a:endParaRPr>
          </a:p>
        </xdr:txBody>
      </xdr:sp>
      <xdr:sp macro="" textlink="">
        <xdr:nvSpPr>
          <xdr:cNvPr id="4" name="TextBox 4">
            <a:extLst>
              <a:ext uri="{FF2B5EF4-FFF2-40B4-BE49-F238E27FC236}">
                <a16:creationId xmlns:a16="http://schemas.microsoft.com/office/drawing/2014/main" id="{00000000-0008-0000-0000-000004000000}"/>
              </a:ext>
            </a:extLst>
          </xdr:cNvPr>
          <xdr:cNvSpPr/>
        </xdr:nvSpPr>
        <xdr:spPr>
          <a:xfrm>
            <a:off x="12940920" y="3410640"/>
            <a:ext cx="1142640" cy="63288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Currency exchange impact %</a:t>
            </a:r>
            <a:endParaRPr lang="en-GB" sz="1100" b="0" strike="noStrike" spc="-1">
              <a:latin typeface="Times New Roman"/>
            </a:endParaRPr>
          </a:p>
        </xdr:txBody>
      </xdr:sp>
      <xdr:sp macro="" textlink="">
        <xdr:nvSpPr>
          <xdr:cNvPr id="5" name="TextBox 5">
            <a:extLst>
              <a:ext uri="{FF2B5EF4-FFF2-40B4-BE49-F238E27FC236}">
                <a16:creationId xmlns:a16="http://schemas.microsoft.com/office/drawing/2014/main" id="{00000000-0008-0000-0000-000005000000}"/>
              </a:ext>
            </a:extLst>
          </xdr:cNvPr>
          <xdr:cNvSpPr/>
        </xdr:nvSpPr>
        <xdr:spPr>
          <a:xfrm>
            <a:off x="11885760" y="2226600"/>
            <a:ext cx="1142640" cy="63288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Total revenue growth rate %</a:t>
            </a:r>
            <a:endParaRPr lang="en-GB" sz="1100" b="0" strike="noStrike" spc="-1">
              <a:latin typeface="Times New Roman"/>
            </a:endParaRPr>
          </a:p>
        </xdr:txBody>
      </xdr:sp>
      <xdr:sp macro="" textlink="">
        <xdr:nvSpPr>
          <xdr:cNvPr id="6" name="TextBox 6">
            <a:extLst>
              <a:ext uri="{FF2B5EF4-FFF2-40B4-BE49-F238E27FC236}">
                <a16:creationId xmlns:a16="http://schemas.microsoft.com/office/drawing/2014/main" id="{00000000-0008-0000-0000-000006000000}"/>
              </a:ext>
            </a:extLst>
          </xdr:cNvPr>
          <xdr:cNvSpPr/>
        </xdr:nvSpPr>
        <xdr:spPr>
          <a:xfrm>
            <a:off x="9743040" y="2234160"/>
            <a:ext cx="1142640" cy="63288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Previous year revenue X (1+ growth rate)</a:t>
            </a:r>
            <a:endParaRPr lang="en-GB" sz="1100" b="0" strike="noStrike" spc="-1">
              <a:latin typeface="Times New Roman"/>
            </a:endParaRPr>
          </a:p>
        </xdr:txBody>
      </xdr:sp>
      <xdr:sp macro="" textlink="">
        <xdr:nvSpPr>
          <xdr:cNvPr id="7" name="TextBox 7">
            <a:extLst>
              <a:ext uri="{FF2B5EF4-FFF2-40B4-BE49-F238E27FC236}">
                <a16:creationId xmlns:a16="http://schemas.microsoft.com/office/drawing/2014/main" id="{00000000-0008-0000-0000-000007000000}"/>
              </a:ext>
            </a:extLst>
          </xdr:cNvPr>
          <xdr:cNvSpPr/>
        </xdr:nvSpPr>
        <xdr:spPr>
          <a:xfrm>
            <a:off x="7216200" y="2188800"/>
            <a:ext cx="1142640" cy="63288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Projected revenue</a:t>
            </a:r>
            <a:endParaRPr lang="en-GB" sz="1100" b="0" strike="noStrike" spc="-1">
              <a:latin typeface="Times New Roman"/>
            </a:endParaRPr>
          </a:p>
        </xdr:txBody>
      </xdr:sp>
      <xdr:cxnSp macro="">
        <xdr:nvCxnSpPr>
          <xdr:cNvPr id="8" name="Straight Arrow Connector 9">
            <a:extLst>
              <a:ext uri="{FF2B5EF4-FFF2-40B4-BE49-F238E27FC236}">
                <a16:creationId xmlns:a16="http://schemas.microsoft.com/office/drawing/2014/main" id="{00000000-0008-0000-0000-000008000000}"/>
              </a:ext>
            </a:extLst>
          </xdr:cNvPr>
          <xdr:cNvCxnSpPr/>
        </xdr:nvCxnSpPr>
        <xdr:spPr>
          <a:xfrm>
            <a:off x="8583120" y="2445120"/>
            <a:ext cx="912240" cy="720"/>
          </a:xfrm>
          <a:prstGeom prst="straightConnector1">
            <a:avLst/>
          </a:prstGeom>
          <a:ln w="0">
            <a:solidFill>
              <a:srgbClr val="4472C4"/>
            </a:solidFill>
            <a:tailEnd type="triangle" w="med" len="med"/>
          </a:ln>
        </xdr:spPr>
      </xdr:cxnSp>
      <xdr:cxnSp macro="">
        <xdr:nvCxnSpPr>
          <xdr:cNvPr id="9" name="Straight Arrow Connector 11">
            <a:extLst>
              <a:ext uri="{FF2B5EF4-FFF2-40B4-BE49-F238E27FC236}">
                <a16:creationId xmlns:a16="http://schemas.microsoft.com/office/drawing/2014/main" id="{00000000-0008-0000-0000-000009000000}"/>
              </a:ext>
            </a:extLst>
          </xdr:cNvPr>
          <xdr:cNvCxnSpPr/>
        </xdr:nvCxnSpPr>
        <xdr:spPr>
          <a:xfrm>
            <a:off x="10925640" y="2490120"/>
            <a:ext cx="912240" cy="720"/>
          </a:xfrm>
          <a:prstGeom prst="straightConnector1">
            <a:avLst/>
          </a:prstGeom>
          <a:ln w="0">
            <a:solidFill>
              <a:srgbClr val="4472C4"/>
            </a:solidFill>
            <a:tailEnd type="triangle" w="med" len="med"/>
          </a:ln>
        </xdr:spPr>
      </xdr:cxnSp>
      <xdr:sp macro="" textlink="">
        <xdr:nvSpPr>
          <xdr:cNvPr id="10" name="Right Brace 12">
            <a:extLst>
              <a:ext uri="{FF2B5EF4-FFF2-40B4-BE49-F238E27FC236}">
                <a16:creationId xmlns:a16="http://schemas.microsoft.com/office/drawing/2014/main" id="{00000000-0008-0000-0000-00000A000000}"/>
              </a:ext>
            </a:extLst>
          </xdr:cNvPr>
          <xdr:cNvSpPr/>
        </xdr:nvSpPr>
        <xdr:spPr>
          <a:xfrm rot="16200000" flipV="1">
            <a:off x="12316680" y="2437920"/>
            <a:ext cx="357480" cy="1418400"/>
          </a:xfrm>
          <a:prstGeom prst="rightBrace">
            <a:avLst>
              <a:gd name="adj1" fmla="val 8333"/>
              <a:gd name="adj2" fmla="val 50000"/>
            </a:avLst>
          </a:prstGeom>
          <a:noFill/>
          <a:ln>
            <a:solidFill>
              <a:srgbClr val="4472C4"/>
            </a:solidFill>
          </a:ln>
        </xdr:spPr>
        <xdr:style>
          <a:lnRef idx="1">
            <a:schemeClr val="accent1"/>
          </a:lnRef>
          <a:fillRef idx="0">
            <a:schemeClr val="accent1"/>
          </a:fillRef>
          <a:effectRef idx="0">
            <a:schemeClr val="accent1"/>
          </a:effectRef>
          <a:fontRef idx="minor"/>
        </xdr:style>
      </xdr:sp>
    </xdr:grpSp>
    <xdr:clientData/>
  </xdr:twoCellAnchor>
  <xdr:twoCellAnchor>
    <xdr:from>
      <xdr:col>0</xdr:col>
      <xdr:colOff>434520</xdr:colOff>
      <xdr:row>11</xdr:row>
      <xdr:rowOff>122040</xdr:rowOff>
    </xdr:from>
    <xdr:to>
      <xdr:col>0</xdr:col>
      <xdr:colOff>4472280</xdr:colOff>
      <xdr:row>30</xdr:row>
      <xdr:rowOff>174600</xdr:rowOff>
    </xdr:to>
    <xdr:grpSp>
      <xdr:nvGrpSpPr>
        <xdr:cNvPr id="11" name="Group 65">
          <a:extLst>
            <a:ext uri="{FF2B5EF4-FFF2-40B4-BE49-F238E27FC236}">
              <a16:creationId xmlns:a16="http://schemas.microsoft.com/office/drawing/2014/main" id="{00000000-0008-0000-0000-00000B000000}"/>
            </a:ext>
          </a:extLst>
        </xdr:cNvPr>
        <xdr:cNvGrpSpPr/>
      </xdr:nvGrpSpPr>
      <xdr:grpSpPr>
        <a:xfrm>
          <a:off x="434520" y="2221004"/>
          <a:ext cx="4037760" cy="3474632"/>
          <a:chOff x="434520" y="2226960"/>
          <a:chExt cx="4037760" cy="3491280"/>
        </a:xfrm>
      </xdr:grpSpPr>
      <xdr:sp macro="" textlink="">
        <xdr:nvSpPr>
          <xdr:cNvPr id="12" name="TextBox 14">
            <a:extLst>
              <a:ext uri="{FF2B5EF4-FFF2-40B4-BE49-F238E27FC236}">
                <a16:creationId xmlns:a16="http://schemas.microsoft.com/office/drawing/2014/main" id="{00000000-0008-0000-0000-00000C000000}"/>
              </a:ext>
            </a:extLst>
          </xdr:cNvPr>
          <xdr:cNvSpPr/>
        </xdr:nvSpPr>
        <xdr:spPr>
          <a:xfrm>
            <a:off x="434520" y="2766960"/>
            <a:ext cx="1568880" cy="201456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Nike Group:</a:t>
            </a:r>
            <a:endParaRPr lang="en-GB" sz="1100" b="0" strike="noStrike" spc="-1">
              <a:latin typeface="Times New Roman"/>
            </a:endParaRPr>
          </a:p>
          <a:p>
            <a:pPr>
              <a:lnSpc>
                <a:spcPct val="100000"/>
              </a:lnSpc>
            </a:pPr>
            <a:r>
              <a:rPr lang="en-US" sz="1100" b="0" strike="noStrike" spc="-1">
                <a:solidFill>
                  <a:schemeClr val="dk1"/>
                </a:solidFill>
                <a:latin typeface="Calibri"/>
              </a:rPr>
              <a:t>Revenue</a:t>
            </a:r>
            <a:endParaRPr lang="en-GB" sz="1100" b="0" strike="noStrike" spc="-1">
              <a:latin typeface="Times New Roman"/>
            </a:endParaRPr>
          </a:p>
          <a:p>
            <a:pPr>
              <a:lnSpc>
                <a:spcPct val="100000"/>
              </a:lnSpc>
            </a:pPr>
            <a:r>
              <a:rPr lang="en-US" sz="1100" b="0" strike="noStrike" spc="-1">
                <a:solidFill>
                  <a:schemeClr val="dk1"/>
                </a:solidFill>
                <a:latin typeface="Calibri"/>
              </a:rPr>
              <a:t>EBITDA</a:t>
            </a:r>
            <a:endParaRPr lang="en-GB" sz="1100" b="0" strike="noStrike" spc="-1">
              <a:latin typeface="Times New Roman"/>
            </a:endParaRPr>
          </a:p>
          <a:p>
            <a:pPr>
              <a:lnSpc>
                <a:spcPct val="100000"/>
              </a:lnSpc>
            </a:pPr>
            <a:r>
              <a:rPr lang="en-US" sz="1100" b="0" strike="noStrike" spc="-1">
                <a:solidFill>
                  <a:schemeClr val="dk1"/>
                </a:solidFill>
                <a:latin typeface="Calibri"/>
              </a:rPr>
              <a:t>PPE</a:t>
            </a:r>
            <a:endParaRPr lang="en-GB" sz="1100" b="0" strike="noStrike" spc="-1">
              <a:latin typeface="Times New Roman"/>
            </a:endParaRPr>
          </a:p>
          <a:p>
            <a:pPr>
              <a:lnSpc>
                <a:spcPct val="100000"/>
              </a:lnSpc>
            </a:pPr>
            <a:r>
              <a:rPr lang="en-US" sz="1100" b="0" strike="noStrike" spc="-1">
                <a:solidFill>
                  <a:schemeClr val="dk1"/>
                </a:solidFill>
                <a:latin typeface="Calibri"/>
              </a:rPr>
              <a:t>Capex</a:t>
            </a:r>
            <a:endParaRPr lang="en-GB" sz="1100" b="0" strike="noStrike" spc="-1">
              <a:latin typeface="Times New Roman"/>
            </a:endParaRPr>
          </a:p>
          <a:p>
            <a:pPr>
              <a:lnSpc>
                <a:spcPct val="100000"/>
              </a:lnSpc>
            </a:pPr>
            <a:r>
              <a:rPr lang="en-US" sz="1100" b="0" strike="noStrike" spc="-1">
                <a:solidFill>
                  <a:schemeClr val="dk1"/>
                </a:solidFill>
                <a:latin typeface="Calibri"/>
              </a:rPr>
              <a:t>Depreciation &amp; Amortization</a:t>
            </a:r>
            <a:endParaRPr lang="en-GB" sz="1100" b="0" strike="noStrike" spc="-1">
              <a:latin typeface="Times New Roman"/>
            </a:endParaRPr>
          </a:p>
          <a:p>
            <a:pPr>
              <a:lnSpc>
                <a:spcPct val="100000"/>
              </a:lnSpc>
            </a:pPr>
            <a:r>
              <a:rPr lang="en-US" sz="1100" b="0" strike="noStrike" spc="-1">
                <a:solidFill>
                  <a:schemeClr val="dk1"/>
                </a:solidFill>
                <a:latin typeface="Calibri"/>
              </a:rPr>
              <a:t>EBIT</a:t>
            </a:r>
            <a:endParaRPr lang="en-GB" sz="1100" b="0" strike="noStrike" spc="-1">
              <a:latin typeface="Times New Roman"/>
            </a:endParaRPr>
          </a:p>
        </xdr:txBody>
      </xdr:sp>
      <xdr:sp macro="" textlink="">
        <xdr:nvSpPr>
          <xdr:cNvPr id="13" name="TextBox 15">
            <a:extLst>
              <a:ext uri="{FF2B5EF4-FFF2-40B4-BE49-F238E27FC236}">
                <a16:creationId xmlns:a16="http://schemas.microsoft.com/office/drawing/2014/main" id="{00000000-0008-0000-0000-00000D000000}"/>
              </a:ext>
            </a:extLst>
          </xdr:cNvPr>
          <xdr:cNvSpPr/>
        </xdr:nvSpPr>
        <xdr:spPr>
          <a:xfrm>
            <a:off x="3444120" y="2226960"/>
            <a:ext cx="1028160" cy="35244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North America</a:t>
            </a:r>
            <a:endParaRPr lang="en-GB" sz="1100" b="0" strike="noStrike" spc="-1">
              <a:latin typeface="Times New Roman"/>
            </a:endParaRPr>
          </a:p>
        </xdr:txBody>
      </xdr:sp>
      <xdr:sp macro="" textlink="">
        <xdr:nvSpPr>
          <xdr:cNvPr id="14" name="TextBox 16">
            <a:extLst>
              <a:ext uri="{FF2B5EF4-FFF2-40B4-BE49-F238E27FC236}">
                <a16:creationId xmlns:a16="http://schemas.microsoft.com/office/drawing/2014/main" id="{00000000-0008-0000-0000-00000E000000}"/>
              </a:ext>
            </a:extLst>
          </xdr:cNvPr>
          <xdr:cNvSpPr/>
        </xdr:nvSpPr>
        <xdr:spPr>
          <a:xfrm>
            <a:off x="3444120" y="2818800"/>
            <a:ext cx="1028160" cy="83052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Europe, Middle East &amp; Africa</a:t>
            </a:r>
            <a:endParaRPr lang="en-GB" sz="1100" b="0" strike="noStrike" spc="-1">
              <a:latin typeface="Times New Roman"/>
            </a:endParaRPr>
          </a:p>
        </xdr:txBody>
      </xdr:sp>
      <xdr:sp macro="" textlink="">
        <xdr:nvSpPr>
          <xdr:cNvPr id="15" name="TextBox 17">
            <a:extLst>
              <a:ext uri="{FF2B5EF4-FFF2-40B4-BE49-F238E27FC236}">
                <a16:creationId xmlns:a16="http://schemas.microsoft.com/office/drawing/2014/main" id="{00000000-0008-0000-0000-00000F000000}"/>
              </a:ext>
            </a:extLst>
          </xdr:cNvPr>
          <xdr:cNvSpPr/>
        </xdr:nvSpPr>
        <xdr:spPr>
          <a:xfrm>
            <a:off x="3444120" y="3816360"/>
            <a:ext cx="1028160" cy="35244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Greater China</a:t>
            </a:r>
            <a:endParaRPr lang="en-GB" sz="1100" b="0" strike="noStrike" spc="-1">
              <a:latin typeface="Times New Roman"/>
            </a:endParaRPr>
          </a:p>
        </xdr:txBody>
      </xdr:sp>
      <xdr:sp macro="" textlink="">
        <xdr:nvSpPr>
          <xdr:cNvPr id="16" name="TextBox 18">
            <a:extLst>
              <a:ext uri="{FF2B5EF4-FFF2-40B4-BE49-F238E27FC236}">
                <a16:creationId xmlns:a16="http://schemas.microsoft.com/office/drawing/2014/main" id="{00000000-0008-0000-0000-000010000000}"/>
              </a:ext>
            </a:extLst>
          </xdr:cNvPr>
          <xdr:cNvSpPr/>
        </xdr:nvSpPr>
        <xdr:spPr>
          <a:xfrm>
            <a:off x="3429000" y="4545000"/>
            <a:ext cx="1028160" cy="66420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Asia Pacific &amp; Latin America</a:t>
            </a:r>
            <a:endParaRPr lang="en-GB" sz="1100" b="0" strike="noStrike" spc="-1">
              <a:latin typeface="Times New Roman"/>
            </a:endParaRPr>
          </a:p>
        </xdr:txBody>
      </xdr:sp>
      <xdr:sp macro="" textlink="">
        <xdr:nvSpPr>
          <xdr:cNvPr id="17" name="TextBox 19">
            <a:extLst>
              <a:ext uri="{FF2B5EF4-FFF2-40B4-BE49-F238E27FC236}">
                <a16:creationId xmlns:a16="http://schemas.microsoft.com/office/drawing/2014/main" id="{00000000-0008-0000-0000-000011000000}"/>
              </a:ext>
            </a:extLst>
          </xdr:cNvPr>
          <xdr:cNvSpPr/>
        </xdr:nvSpPr>
        <xdr:spPr>
          <a:xfrm>
            <a:off x="3429000" y="5365800"/>
            <a:ext cx="1028160" cy="35244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Converse</a:t>
            </a:r>
            <a:endParaRPr lang="en-GB" sz="1100" b="0" strike="noStrike" spc="-1">
              <a:latin typeface="Times New Roman"/>
            </a:endParaRPr>
          </a:p>
        </xdr:txBody>
      </xdr:sp>
      <xdr:cxnSp macro="">
        <xdr:nvCxnSpPr>
          <xdr:cNvPr id="18" name="Elbow Connector 21">
            <a:extLst>
              <a:ext uri="{FF2B5EF4-FFF2-40B4-BE49-F238E27FC236}">
                <a16:creationId xmlns:a16="http://schemas.microsoft.com/office/drawing/2014/main" id="{00000000-0008-0000-0000-000012000000}"/>
              </a:ext>
            </a:extLst>
          </xdr:cNvPr>
          <xdr:cNvCxnSpPr/>
        </xdr:nvCxnSpPr>
        <xdr:spPr>
          <a:xfrm rot="5400000" flipH="1" flipV="1">
            <a:off x="1967400" y="2527560"/>
            <a:ext cx="1444680" cy="1258200"/>
          </a:xfrm>
          <a:prstGeom prst="bentConnector3">
            <a:avLst>
              <a:gd name="adj1" fmla="val 50000"/>
            </a:avLst>
          </a:prstGeom>
          <a:ln w="0">
            <a:solidFill>
              <a:srgbClr val="4472C4"/>
            </a:solidFill>
            <a:tailEnd type="triangle" w="med" len="med"/>
          </a:ln>
        </xdr:spPr>
      </xdr:cxnSp>
      <xdr:cxnSp macro="">
        <xdr:nvCxnSpPr>
          <xdr:cNvPr id="19" name="Elbow Connector 22">
            <a:extLst>
              <a:ext uri="{FF2B5EF4-FFF2-40B4-BE49-F238E27FC236}">
                <a16:creationId xmlns:a16="http://schemas.microsoft.com/office/drawing/2014/main" id="{00000000-0008-0000-0000-000013000000}"/>
              </a:ext>
            </a:extLst>
          </xdr:cNvPr>
          <xdr:cNvCxnSpPr/>
        </xdr:nvCxnSpPr>
        <xdr:spPr>
          <a:xfrm flipV="1">
            <a:off x="2076120" y="3234240"/>
            <a:ext cx="1227600" cy="644760"/>
          </a:xfrm>
          <a:prstGeom prst="bentConnector3">
            <a:avLst>
              <a:gd name="adj1" fmla="val 50014"/>
            </a:avLst>
          </a:prstGeom>
          <a:ln w="0">
            <a:solidFill>
              <a:srgbClr val="4472C4"/>
            </a:solidFill>
            <a:tailEnd type="triangle" w="med" len="med"/>
          </a:ln>
        </xdr:spPr>
      </xdr:cxnSp>
      <xdr:cxnSp macro="">
        <xdr:nvCxnSpPr>
          <xdr:cNvPr id="20" name="Elbow Connector 25">
            <a:extLst>
              <a:ext uri="{FF2B5EF4-FFF2-40B4-BE49-F238E27FC236}">
                <a16:creationId xmlns:a16="http://schemas.microsoft.com/office/drawing/2014/main" id="{00000000-0008-0000-0000-000014000000}"/>
              </a:ext>
            </a:extLst>
          </xdr:cNvPr>
          <xdr:cNvCxnSpPr/>
        </xdr:nvCxnSpPr>
        <xdr:spPr>
          <a:xfrm>
            <a:off x="2068560" y="3868200"/>
            <a:ext cx="1242720" cy="135720"/>
          </a:xfrm>
          <a:prstGeom prst="bentConnector3">
            <a:avLst>
              <a:gd name="adj1" fmla="val 50014"/>
            </a:avLst>
          </a:prstGeom>
          <a:ln w="0">
            <a:solidFill>
              <a:srgbClr val="4472C4"/>
            </a:solidFill>
            <a:tailEnd type="triangle" w="med" len="med"/>
          </a:ln>
        </xdr:spPr>
      </xdr:cxnSp>
      <xdr:cxnSp macro="">
        <xdr:nvCxnSpPr>
          <xdr:cNvPr id="21" name="Elbow Connector 29">
            <a:extLst>
              <a:ext uri="{FF2B5EF4-FFF2-40B4-BE49-F238E27FC236}">
                <a16:creationId xmlns:a16="http://schemas.microsoft.com/office/drawing/2014/main" id="{00000000-0008-0000-0000-000015000000}"/>
              </a:ext>
            </a:extLst>
          </xdr:cNvPr>
          <xdr:cNvCxnSpPr/>
        </xdr:nvCxnSpPr>
        <xdr:spPr>
          <a:xfrm>
            <a:off x="2072520" y="3881160"/>
            <a:ext cx="1265760" cy="748800"/>
          </a:xfrm>
          <a:prstGeom prst="bentConnector3">
            <a:avLst>
              <a:gd name="adj1" fmla="val 50014"/>
            </a:avLst>
          </a:prstGeom>
          <a:ln w="0">
            <a:solidFill>
              <a:srgbClr val="4472C4"/>
            </a:solidFill>
            <a:tailEnd type="triangle" w="med" len="med"/>
          </a:ln>
        </xdr:spPr>
      </xdr:cxnSp>
      <xdr:cxnSp macro="">
        <xdr:nvCxnSpPr>
          <xdr:cNvPr id="22" name="Elbow Connector 53">
            <a:extLst>
              <a:ext uri="{FF2B5EF4-FFF2-40B4-BE49-F238E27FC236}">
                <a16:creationId xmlns:a16="http://schemas.microsoft.com/office/drawing/2014/main" id="{00000000-0008-0000-0000-000016000000}"/>
              </a:ext>
            </a:extLst>
          </xdr:cNvPr>
          <xdr:cNvCxnSpPr/>
        </xdr:nvCxnSpPr>
        <xdr:spPr>
          <a:xfrm rot="16200000" flipH="1">
            <a:off x="1962000" y="4040640"/>
            <a:ext cx="1486440" cy="1166760"/>
          </a:xfrm>
          <a:prstGeom prst="bentConnector3">
            <a:avLst>
              <a:gd name="adj1" fmla="val 50000"/>
            </a:avLst>
          </a:prstGeom>
          <a:ln w="0">
            <a:solidFill>
              <a:srgbClr val="4472C4"/>
            </a:solidFill>
            <a:tailEnd type="triangle" w="med" len="med"/>
          </a:ln>
        </xdr:spPr>
      </xdr:cxnSp>
    </xdr:grpSp>
    <xdr:clientData/>
  </xdr:twoCellAnchor>
  <xdr:twoCellAnchor>
    <xdr:from>
      <xdr:col>0</xdr:col>
      <xdr:colOff>4472640</xdr:colOff>
      <xdr:row>8</xdr:row>
      <xdr:rowOff>0</xdr:rowOff>
    </xdr:from>
    <xdr:to>
      <xdr:col>0</xdr:col>
      <xdr:colOff>6232320</xdr:colOff>
      <xdr:row>14</xdr:row>
      <xdr:rowOff>6840</xdr:rowOff>
    </xdr:to>
    <xdr:grpSp>
      <xdr:nvGrpSpPr>
        <xdr:cNvPr id="23" name="Group 109">
          <a:extLst>
            <a:ext uri="{FF2B5EF4-FFF2-40B4-BE49-F238E27FC236}">
              <a16:creationId xmlns:a16="http://schemas.microsoft.com/office/drawing/2014/main" id="{00000000-0008-0000-0000-000017000000}"/>
            </a:ext>
          </a:extLst>
        </xdr:cNvPr>
        <xdr:cNvGrpSpPr/>
      </xdr:nvGrpSpPr>
      <xdr:grpSpPr>
        <a:xfrm>
          <a:off x="4472640" y="1558636"/>
          <a:ext cx="1759680" cy="1087495"/>
          <a:chOff x="4472640" y="1562040"/>
          <a:chExt cx="1759680" cy="1092600"/>
        </a:xfrm>
      </xdr:grpSpPr>
      <xdr:cxnSp macro="">
        <xdr:nvCxnSpPr>
          <xdr:cNvPr id="24" name="Elbow Connector 71">
            <a:extLst>
              <a:ext uri="{FF2B5EF4-FFF2-40B4-BE49-F238E27FC236}">
                <a16:creationId xmlns:a16="http://schemas.microsoft.com/office/drawing/2014/main" id="{00000000-0008-0000-0000-000018000000}"/>
              </a:ext>
            </a:extLst>
          </xdr:cNvPr>
          <xdr:cNvCxnSpPr/>
        </xdr:nvCxnSpPr>
        <xdr:spPr>
          <a:xfrm>
            <a:off x="4472640" y="2300760"/>
            <a:ext cx="709560" cy="234720"/>
          </a:xfrm>
          <a:prstGeom prst="bentConnector3">
            <a:avLst>
              <a:gd name="adj1" fmla="val 50000"/>
            </a:avLst>
          </a:prstGeom>
          <a:ln w="0">
            <a:solidFill>
              <a:srgbClr val="4472C4"/>
            </a:solidFill>
            <a:tailEnd type="triangle" w="med" len="med"/>
          </a:ln>
        </xdr:spPr>
      </xdr:cxnSp>
      <xdr:grpSp>
        <xdr:nvGrpSpPr>
          <xdr:cNvPr id="25" name="Group 90">
            <a:extLst>
              <a:ext uri="{FF2B5EF4-FFF2-40B4-BE49-F238E27FC236}">
                <a16:creationId xmlns:a16="http://schemas.microsoft.com/office/drawing/2014/main" id="{00000000-0008-0000-0000-000019000000}"/>
              </a:ext>
            </a:extLst>
          </xdr:cNvPr>
          <xdr:cNvGrpSpPr/>
        </xdr:nvGrpSpPr>
        <xdr:grpSpPr>
          <a:xfrm>
            <a:off x="4480560" y="1562040"/>
            <a:ext cx="1751760" cy="1092600"/>
            <a:chOff x="4480560" y="1562040"/>
            <a:chExt cx="1751760" cy="1092600"/>
          </a:xfrm>
        </xdr:grpSpPr>
        <xdr:sp macro="" textlink="">
          <xdr:nvSpPr>
            <xdr:cNvPr id="26" name="TextBox 66">
              <a:extLst>
                <a:ext uri="{FF2B5EF4-FFF2-40B4-BE49-F238E27FC236}">
                  <a16:creationId xmlns:a16="http://schemas.microsoft.com/office/drawing/2014/main" id="{00000000-0008-0000-0000-00001A000000}"/>
                </a:ext>
              </a:extLst>
            </xdr:cNvPr>
            <xdr:cNvSpPr/>
          </xdr:nvSpPr>
          <xdr:spPr>
            <a:xfrm>
              <a:off x="5257800" y="1562040"/>
              <a:ext cx="974520" cy="27828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Footwear</a:t>
              </a:r>
              <a:endParaRPr lang="en-GB" sz="1100" b="0" strike="noStrike" spc="-1">
                <a:latin typeface="Times New Roman"/>
              </a:endParaRPr>
            </a:p>
          </xdr:txBody>
        </xdr:sp>
        <xdr:sp macro="" textlink="">
          <xdr:nvSpPr>
            <xdr:cNvPr id="27" name="TextBox 67">
              <a:extLst>
                <a:ext uri="{FF2B5EF4-FFF2-40B4-BE49-F238E27FC236}">
                  <a16:creationId xmlns:a16="http://schemas.microsoft.com/office/drawing/2014/main" id="{00000000-0008-0000-0000-00001B000000}"/>
                </a:ext>
              </a:extLst>
            </xdr:cNvPr>
            <xdr:cNvSpPr/>
          </xdr:nvSpPr>
          <xdr:spPr>
            <a:xfrm>
              <a:off x="5257800" y="2007000"/>
              <a:ext cx="936720" cy="22536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Apparel</a:t>
              </a:r>
              <a:endParaRPr lang="en-GB" sz="1100" b="0" strike="noStrike" spc="-1">
                <a:latin typeface="Times New Roman"/>
              </a:endParaRPr>
            </a:p>
          </xdr:txBody>
        </xdr:sp>
        <xdr:sp macro="" textlink="">
          <xdr:nvSpPr>
            <xdr:cNvPr id="28" name="TextBox 68">
              <a:extLst>
                <a:ext uri="{FF2B5EF4-FFF2-40B4-BE49-F238E27FC236}">
                  <a16:creationId xmlns:a16="http://schemas.microsoft.com/office/drawing/2014/main" id="{00000000-0008-0000-0000-00001C000000}"/>
                </a:ext>
              </a:extLst>
            </xdr:cNvPr>
            <xdr:cNvSpPr/>
          </xdr:nvSpPr>
          <xdr:spPr>
            <a:xfrm>
              <a:off x="5257800" y="2399040"/>
              <a:ext cx="944280" cy="25560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Equipment</a:t>
              </a:r>
              <a:endParaRPr lang="en-GB" sz="1100" b="0" strike="noStrike" spc="-1">
                <a:latin typeface="Times New Roman"/>
              </a:endParaRPr>
            </a:p>
          </xdr:txBody>
        </xdr:sp>
        <xdr:cxnSp macro="">
          <xdr:nvCxnSpPr>
            <xdr:cNvPr id="29" name="Elbow Connector 70">
              <a:extLst>
                <a:ext uri="{FF2B5EF4-FFF2-40B4-BE49-F238E27FC236}">
                  <a16:creationId xmlns:a16="http://schemas.microsoft.com/office/drawing/2014/main" id="{00000000-0008-0000-0000-00001D000000}"/>
                </a:ext>
              </a:extLst>
            </xdr:cNvPr>
            <xdr:cNvCxnSpPr/>
          </xdr:nvCxnSpPr>
          <xdr:spPr>
            <a:xfrm flipV="1">
              <a:off x="4480560" y="1697760"/>
              <a:ext cx="694080" cy="588600"/>
            </a:xfrm>
            <a:prstGeom prst="bentConnector3">
              <a:avLst>
                <a:gd name="adj1" fmla="val 50025"/>
              </a:avLst>
            </a:prstGeom>
            <a:ln w="0">
              <a:solidFill>
                <a:srgbClr val="4472C4"/>
              </a:solidFill>
              <a:tailEnd type="triangle" w="med" len="med"/>
            </a:ln>
          </xdr:spPr>
        </xdr:cxnSp>
        <xdr:cxnSp macro="">
          <xdr:nvCxnSpPr>
            <xdr:cNvPr id="30" name="Elbow Connector 76">
              <a:extLst>
                <a:ext uri="{FF2B5EF4-FFF2-40B4-BE49-F238E27FC236}">
                  <a16:creationId xmlns:a16="http://schemas.microsoft.com/office/drawing/2014/main" id="{00000000-0008-0000-0000-00001E000000}"/>
                </a:ext>
              </a:extLst>
            </xdr:cNvPr>
            <xdr:cNvCxnSpPr/>
          </xdr:nvCxnSpPr>
          <xdr:spPr>
            <a:xfrm flipV="1">
              <a:off x="4495680" y="2097360"/>
              <a:ext cx="663480" cy="196560"/>
            </a:xfrm>
            <a:prstGeom prst="bentConnector3">
              <a:avLst>
                <a:gd name="adj1" fmla="val 50000"/>
              </a:avLst>
            </a:prstGeom>
            <a:ln w="0">
              <a:solidFill>
                <a:srgbClr val="4472C4"/>
              </a:solidFill>
              <a:tailEnd type="triangle" w="med" len="med"/>
            </a:ln>
          </xdr:spPr>
        </xdr:cxnSp>
      </xdr:grpSp>
    </xdr:grpSp>
    <xdr:clientData/>
  </xdr:twoCellAnchor>
  <xdr:twoCellAnchor>
    <xdr:from>
      <xdr:col>0</xdr:col>
      <xdr:colOff>4480560</xdr:colOff>
      <xdr:row>14</xdr:row>
      <xdr:rowOff>68760</xdr:rowOff>
    </xdr:from>
    <xdr:to>
      <xdr:col>0</xdr:col>
      <xdr:colOff>6278040</xdr:colOff>
      <xdr:row>20</xdr:row>
      <xdr:rowOff>75240</xdr:rowOff>
    </xdr:to>
    <xdr:grpSp>
      <xdr:nvGrpSpPr>
        <xdr:cNvPr id="31" name="Group 172">
          <a:extLst>
            <a:ext uri="{FF2B5EF4-FFF2-40B4-BE49-F238E27FC236}">
              <a16:creationId xmlns:a16="http://schemas.microsoft.com/office/drawing/2014/main" id="{00000000-0008-0000-0000-00001F000000}"/>
            </a:ext>
          </a:extLst>
        </xdr:cNvPr>
        <xdr:cNvGrpSpPr/>
      </xdr:nvGrpSpPr>
      <xdr:grpSpPr>
        <a:xfrm>
          <a:off x="4480560" y="2708051"/>
          <a:ext cx="1797480" cy="1087134"/>
          <a:chOff x="4480560" y="2716560"/>
          <a:chExt cx="1797480" cy="1092600"/>
        </a:xfrm>
      </xdr:grpSpPr>
      <xdr:grpSp>
        <xdr:nvGrpSpPr>
          <xdr:cNvPr id="32" name="Group 145">
            <a:extLst>
              <a:ext uri="{FF2B5EF4-FFF2-40B4-BE49-F238E27FC236}">
                <a16:creationId xmlns:a16="http://schemas.microsoft.com/office/drawing/2014/main" id="{00000000-0008-0000-0000-000020000000}"/>
              </a:ext>
            </a:extLst>
          </xdr:cNvPr>
          <xdr:cNvGrpSpPr/>
        </xdr:nvGrpSpPr>
        <xdr:grpSpPr>
          <a:xfrm>
            <a:off x="4488120" y="2716560"/>
            <a:ext cx="1789920" cy="1092600"/>
            <a:chOff x="4488120" y="2716560"/>
            <a:chExt cx="1789920" cy="1092600"/>
          </a:xfrm>
        </xdr:grpSpPr>
        <xdr:sp macro="" textlink="">
          <xdr:nvSpPr>
            <xdr:cNvPr id="33" name="TextBox 146">
              <a:extLst>
                <a:ext uri="{FF2B5EF4-FFF2-40B4-BE49-F238E27FC236}">
                  <a16:creationId xmlns:a16="http://schemas.microsoft.com/office/drawing/2014/main" id="{00000000-0008-0000-0000-000021000000}"/>
                </a:ext>
              </a:extLst>
            </xdr:cNvPr>
            <xdr:cNvSpPr/>
          </xdr:nvSpPr>
          <xdr:spPr>
            <a:xfrm>
              <a:off x="5303520" y="2716560"/>
              <a:ext cx="974520" cy="27828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Footwear</a:t>
              </a:r>
              <a:endParaRPr lang="en-GB" sz="1100" b="0" strike="noStrike" spc="-1">
                <a:latin typeface="Times New Roman"/>
              </a:endParaRPr>
            </a:p>
          </xdr:txBody>
        </xdr:sp>
        <xdr:sp macro="" textlink="">
          <xdr:nvSpPr>
            <xdr:cNvPr id="34" name="TextBox 147">
              <a:extLst>
                <a:ext uri="{FF2B5EF4-FFF2-40B4-BE49-F238E27FC236}">
                  <a16:creationId xmlns:a16="http://schemas.microsoft.com/office/drawing/2014/main" id="{00000000-0008-0000-0000-000022000000}"/>
                </a:ext>
              </a:extLst>
            </xdr:cNvPr>
            <xdr:cNvSpPr/>
          </xdr:nvSpPr>
          <xdr:spPr>
            <a:xfrm>
              <a:off x="5303520" y="3161520"/>
              <a:ext cx="936720" cy="22572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Apparel</a:t>
              </a:r>
              <a:endParaRPr lang="en-GB" sz="1100" b="0" strike="noStrike" spc="-1">
                <a:latin typeface="Times New Roman"/>
              </a:endParaRPr>
            </a:p>
          </xdr:txBody>
        </xdr:sp>
        <xdr:sp macro="" textlink="">
          <xdr:nvSpPr>
            <xdr:cNvPr id="35" name="TextBox 148">
              <a:extLst>
                <a:ext uri="{FF2B5EF4-FFF2-40B4-BE49-F238E27FC236}">
                  <a16:creationId xmlns:a16="http://schemas.microsoft.com/office/drawing/2014/main" id="{00000000-0008-0000-0000-000023000000}"/>
                </a:ext>
              </a:extLst>
            </xdr:cNvPr>
            <xdr:cNvSpPr/>
          </xdr:nvSpPr>
          <xdr:spPr>
            <a:xfrm>
              <a:off x="5303520" y="3553560"/>
              <a:ext cx="944280" cy="25560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Equipment</a:t>
              </a:r>
              <a:endParaRPr lang="en-GB" sz="1100" b="0" strike="noStrike" spc="-1">
                <a:latin typeface="Times New Roman"/>
              </a:endParaRPr>
            </a:p>
          </xdr:txBody>
        </xdr:sp>
        <xdr:cxnSp macro="">
          <xdr:nvCxnSpPr>
            <xdr:cNvPr id="36" name="Elbow Connector 149">
              <a:extLst>
                <a:ext uri="{FF2B5EF4-FFF2-40B4-BE49-F238E27FC236}">
                  <a16:creationId xmlns:a16="http://schemas.microsoft.com/office/drawing/2014/main" id="{00000000-0008-0000-0000-000024000000}"/>
                </a:ext>
              </a:extLst>
            </xdr:cNvPr>
            <xdr:cNvCxnSpPr/>
          </xdr:nvCxnSpPr>
          <xdr:spPr>
            <a:xfrm flipV="1">
              <a:off x="4526280" y="2851920"/>
              <a:ext cx="694080" cy="83880"/>
            </a:xfrm>
            <a:prstGeom prst="bentConnector3">
              <a:avLst>
                <a:gd name="adj1" fmla="val 50025"/>
              </a:avLst>
            </a:prstGeom>
            <a:ln w="0">
              <a:solidFill>
                <a:srgbClr val="4472C4"/>
              </a:solidFill>
              <a:tailEnd type="triangle" w="med" len="med"/>
            </a:ln>
          </xdr:spPr>
        </xdr:cxnSp>
        <xdr:cxnSp macro="">
          <xdr:nvCxnSpPr>
            <xdr:cNvPr id="37" name="Elbow Connector 150">
              <a:extLst>
                <a:ext uri="{FF2B5EF4-FFF2-40B4-BE49-F238E27FC236}">
                  <a16:creationId xmlns:a16="http://schemas.microsoft.com/office/drawing/2014/main" id="{00000000-0008-0000-0000-000025000000}"/>
                </a:ext>
              </a:extLst>
            </xdr:cNvPr>
            <xdr:cNvCxnSpPr/>
          </xdr:nvCxnSpPr>
          <xdr:spPr>
            <a:xfrm>
              <a:off x="4488120" y="2935080"/>
              <a:ext cx="716760" cy="317520"/>
            </a:xfrm>
            <a:prstGeom prst="bentConnector3">
              <a:avLst>
                <a:gd name="adj1" fmla="val 50000"/>
              </a:avLst>
            </a:prstGeom>
            <a:ln w="0">
              <a:solidFill>
                <a:srgbClr val="4472C4"/>
              </a:solidFill>
              <a:tailEnd type="triangle" w="med" len="med"/>
            </a:ln>
          </xdr:spPr>
        </xdr:cxnSp>
      </xdr:grpSp>
      <xdr:cxnSp macro="">
        <xdr:nvCxnSpPr>
          <xdr:cNvPr id="38" name="Elbow Connector 162">
            <a:extLst>
              <a:ext uri="{FF2B5EF4-FFF2-40B4-BE49-F238E27FC236}">
                <a16:creationId xmlns:a16="http://schemas.microsoft.com/office/drawing/2014/main" id="{00000000-0008-0000-0000-000026000000}"/>
              </a:ext>
            </a:extLst>
          </xdr:cNvPr>
          <xdr:cNvCxnSpPr/>
        </xdr:nvCxnSpPr>
        <xdr:spPr>
          <a:xfrm>
            <a:off x="4480560" y="2927520"/>
            <a:ext cx="754920" cy="739800"/>
          </a:xfrm>
          <a:prstGeom prst="bentConnector3">
            <a:avLst>
              <a:gd name="adj1" fmla="val 50000"/>
            </a:avLst>
          </a:prstGeom>
          <a:ln w="0">
            <a:solidFill>
              <a:srgbClr val="4472C4"/>
            </a:solidFill>
            <a:tailEnd type="triangle" w="med" len="med"/>
          </a:ln>
        </xdr:spPr>
      </xdr:cxnSp>
    </xdr:grpSp>
    <xdr:clientData/>
  </xdr:twoCellAnchor>
  <xdr:twoCellAnchor>
    <xdr:from>
      <xdr:col>0</xdr:col>
      <xdr:colOff>4495680</xdr:colOff>
      <xdr:row>20</xdr:row>
      <xdr:rowOff>122040</xdr:rowOff>
    </xdr:from>
    <xdr:to>
      <xdr:col>0</xdr:col>
      <xdr:colOff>6438240</xdr:colOff>
      <xdr:row>26</xdr:row>
      <xdr:rowOff>128880</xdr:rowOff>
    </xdr:to>
    <xdr:grpSp>
      <xdr:nvGrpSpPr>
        <xdr:cNvPr id="39" name="Group 189">
          <a:extLst>
            <a:ext uri="{FF2B5EF4-FFF2-40B4-BE49-F238E27FC236}">
              <a16:creationId xmlns:a16="http://schemas.microsoft.com/office/drawing/2014/main" id="{00000000-0008-0000-0000-000027000000}"/>
            </a:ext>
          </a:extLst>
        </xdr:cNvPr>
        <xdr:cNvGrpSpPr/>
      </xdr:nvGrpSpPr>
      <xdr:grpSpPr>
        <a:xfrm>
          <a:off x="4495680" y="3841985"/>
          <a:ext cx="1942560" cy="1087495"/>
          <a:chOff x="4495680" y="3855960"/>
          <a:chExt cx="1942560" cy="1092600"/>
        </a:xfrm>
      </xdr:grpSpPr>
      <xdr:grpSp>
        <xdr:nvGrpSpPr>
          <xdr:cNvPr id="40" name="Group 166">
            <a:extLst>
              <a:ext uri="{FF2B5EF4-FFF2-40B4-BE49-F238E27FC236}">
                <a16:creationId xmlns:a16="http://schemas.microsoft.com/office/drawing/2014/main" id="{00000000-0008-0000-0000-000028000000}"/>
              </a:ext>
            </a:extLst>
          </xdr:cNvPr>
          <xdr:cNvGrpSpPr/>
        </xdr:nvGrpSpPr>
        <xdr:grpSpPr>
          <a:xfrm>
            <a:off x="4495680" y="3855960"/>
            <a:ext cx="1942560" cy="1092600"/>
            <a:chOff x="4495680" y="3855960"/>
            <a:chExt cx="1942560" cy="1092600"/>
          </a:xfrm>
        </xdr:grpSpPr>
        <xdr:sp macro="" textlink="">
          <xdr:nvSpPr>
            <xdr:cNvPr id="41" name="TextBox 167">
              <a:extLst>
                <a:ext uri="{FF2B5EF4-FFF2-40B4-BE49-F238E27FC236}">
                  <a16:creationId xmlns:a16="http://schemas.microsoft.com/office/drawing/2014/main" id="{00000000-0008-0000-0000-000029000000}"/>
                </a:ext>
              </a:extLst>
            </xdr:cNvPr>
            <xdr:cNvSpPr/>
          </xdr:nvSpPr>
          <xdr:spPr>
            <a:xfrm>
              <a:off x="5463720" y="3855960"/>
              <a:ext cx="974520" cy="27828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Footwear</a:t>
              </a:r>
              <a:endParaRPr lang="en-GB" sz="1100" b="0" strike="noStrike" spc="-1">
                <a:latin typeface="Times New Roman"/>
              </a:endParaRPr>
            </a:p>
          </xdr:txBody>
        </xdr:sp>
        <xdr:sp macro="" textlink="">
          <xdr:nvSpPr>
            <xdr:cNvPr id="42" name="TextBox 168">
              <a:extLst>
                <a:ext uri="{FF2B5EF4-FFF2-40B4-BE49-F238E27FC236}">
                  <a16:creationId xmlns:a16="http://schemas.microsoft.com/office/drawing/2014/main" id="{00000000-0008-0000-0000-00002A000000}"/>
                </a:ext>
              </a:extLst>
            </xdr:cNvPr>
            <xdr:cNvSpPr/>
          </xdr:nvSpPr>
          <xdr:spPr>
            <a:xfrm>
              <a:off x="5463720" y="4300560"/>
              <a:ext cx="936720" cy="22536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Apparel</a:t>
              </a:r>
              <a:endParaRPr lang="en-GB" sz="1100" b="0" strike="noStrike" spc="-1">
                <a:latin typeface="Times New Roman"/>
              </a:endParaRPr>
            </a:p>
          </xdr:txBody>
        </xdr:sp>
        <xdr:sp macro="" textlink="">
          <xdr:nvSpPr>
            <xdr:cNvPr id="43" name="TextBox 169">
              <a:extLst>
                <a:ext uri="{FF2B5EF4-FFF2-40B4-BE49-F238E27FC236}">
                  <a16:creationId xmlns:a16="http://schemas.microsoft.com/office/drawing/2014/main" id="{00000000-0008-0000-0000-00002B000000}"/>
                </a:ext>
              </a:extLst>
            </xdr:cNvPr>
            <xdr:cNvSpPr/>
          </xdr:nvSpPr>
          <xdr:spPr>
            <a:xfrm>
              <a:off x="5463720" y="4692960"/>
              <a:ext cx="944280" cy="25560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Equipment</a:t>
              </a:r>
              <a:endParaRPr lang="en-GB" sz="1100" b="0" strike="noStrike" spc="-1">
                <a:latin typeface="Times New Roman"/>
              </a:endParaRPr>
            </a:p>
          </xdr:txBody>
        </xdr:sp>
        <xdr:cxnSp macro="">
          <xdr:nvCxnSpPr>
            <xdr:cNvPr id="44" name="Elbow Connector 170">
              <a:extLst>
                <a:ext uri="{FF2B5EF4-FFF2-40B4-BE49-F238E27FC236}">
                  <a16:creationId xmlns:a16="http://schemas.microsoft.com/office/drawing/2014/main" id="{00000000-0008-0000-0000-00002C000000}"/>
                </a:ext>
              </a:extLst>
            </xdr:cNvPr>
            <xdr:cNvCxnSpPr/>
          </xdr:nvCxnSpPr>
          <xdr:spPr>
            <a:xfrm flipV="1">
              <a:off x="4510800" y="3961080"/>
              <a:ext cx="854280" cy="91440"/>
            </a:xfrm>
            <a:prstGeom prst="bentConnector3">
              <a:avLst>
                <a:gd name="adj1" fmla="val 50000"/>
              </a:avLst>
            </a:prstGeom>
            <a:ln w="0">
              <a:solidFill>
                <a:srgbClr val="4472C4"/>
              </a:solidFill>
              <a:tailEnd type="triangle" w="med" len="med"/>
            </a:ln>
          </xdr:spPr>
        </xdr:cxnSp>
        <xdr:cxnSp macro="">
          <xdr:nvCxnSpPr>
            <xdr:cNvPr id="45" name="Elbow Connector 171">
              <a:extLst>
                <a:ext uri="{FF2B5EF4-FFF2-40B4-BE49-F238E27FC236}">
                  <a16:creationId xmlns:a16="http://schemas.microsoft.com/office/drawing/2014/main" id="{00000000-0008-0000-0000-00002D000000}"/>
                </a:ext>
              </a:extLst>
            </xdr:cNvPr>
            <xdr:cNvCxnSpPr/>
          </xdr:nvCxnSpPr>
          <xdr:spPr>
            <a:xfrm>
              <a:off x="4495680" y="4051800"/>
              <a:ext cx="884520" cy="362520"/>
            </a:xfrm>
            <a:prstGeom prst="bentConnector3">
              <a:avLst>
                <a:gd name="adj1" fmla="val 50000"/>
              </a:avLst>
            </a:prstGeom>
            <a:ln w="0">
              <a:solidFill>
                <a:srgbClr val="4472C4"/>
              </a:solidFill>
              <a:tailEnd type="triangle" w="med" len="med"/>
            </a:ln>
          </xdr:spPr>
        </xdr:cxnSp>
      </xdr:grpSp>
      <xdr:cxnSp macro="">
        <xdr:nvCxnSpPr>
          <xdr:cNvPr id="46" name="Elbow Connector 174">
            <a:extLst>
              <a:ext uri="{FF2B5EF4-FFF2-40B4-BE49-F238E27FC236}">
                <a16:creationId xmlns:a16="http://schemas.microsoft.com/office/drawing/2014/main" id="{00000000-0008-0000-0000-00002E000000}"/>
              </a:ext>
            </a:extLst>
          </xdr:cNvPr>
          <xdr:cNvCxnSpPr/>
        </xdr:nvCxnSpPr>
        <xdr:spPr>
          <a:xfrm>
            <a:off x="4495680" y="4051800"/>
            <a:ext cx="953280" cy="799920"/>
          </a:xfrm>
          <a:prstGeom prst="bentConnector3">
            <a:avLst>
              <a:gd name="adj1" fmla="val 50018"/>
            </a:avLst>
          </a:prstGeom>
          <a:ln w="0">
            <a:solidFill>
              <a:srgbClr val="4472C4"/>
            </a:solidFill>
            <a:tailEnd type="triangle" w="med" len="med"/>
          </a:ln>
        </xdr:spPr>
      </xdr:cxnSp>
    </xdr:grpSp>
    <xdr:clientData/>
  </xdr:twoCellAnchor>
  <xdr:twoCellAnchor>
    <xdr:from>
      <xdr:col>0</xdr:col>
      <xdr:colOff>4510800</xdr:colOff>
      <xdr:row>26</xdr:row>
      <xdr:rowOff>129240</xdr:rowOff>
    </xdr:from>
    <xdr:to>
      <xdr:col>0</xdr:col>
      <xdr:colOff>7238160</xdr:colOff>
      <xdr:row>33</xdr:row>
      <xdr:rowOff>174240</xdr:rowOff>
    </xdr:to>
    <xdr:grpSp>
      <xdr:nvGrpSpPr>
        <xdr:cNvPr id="47" name="Group 190">
          <a:extLst>
            <a:ext uri="{FF2B5EF4-FFF2-40B4-BE49-F238E27FC236}">
              <a16:creationId xmlns:a16="http://schemas.microsoft.com/office/drawing/2014/main" id="{00000000-0008-0000-0000-00002F000000}"/>
            </a:ext>
          </a:extLst>
        </xdr:cNvPr>
        <xdr:cNvGrpSpPr/>
      </xdr:nvGrpSpPr>
      <xdr:grpSpPr>
        <a:xfrm>
          <a:off x="4510800" y="4929840"/>
          <a:ext cx="2727360" cy="1305764"/>
          <a:chOff x="4510800" y="4948920"/>
          <a:chExt cx="2727360" cy="1311840"/>
        </a:xfrm>
      </xdr:grpSpPr>
      <xdr:grpSp>
        <xdr:nvGrpSpPr>
          <xdr:cNvPr id="48" name="Group 191">
            <a:extLst>
              <a:ext uri="{FF2B5EF4-FFF2-40B4-BE49-F238E27FC236}">
                <a16:creationId xmlns:a16="http://schemas.microsoft.com/office/drawing/2014/main" id="{00000000-0008-0000-0000-000030000000}"/>
              </a:ext>
            </a:extLst>
          </xdr:cNvPr>
          <xdr:cNvGrpSpPr/>
        </xdr:nvGrpSpPr>
        <xdr:grpSpPr>
          <a:xfrm>
            <a:off x="4510800" y="4948920"/>
            <a:ext cx="2727360" cy="1311840"/>
            <a:chOff x="4510800" y="4948920"/>
            <a:chExt cx="2727360" cy="1311840"/>
          </a:xfrm>
        </xdr:grpSpPr>
        <xdr:sp macro="" textlink="">
          <xdr:nvSpPr>
            <xdr:cNvPr id="49" name="TextBox 193">
              <a:extLst>
                <a:ext uri="{FF2B5EF4-FFF2-40B4-BE49-F238E27FC236}">
                  <a16:creationId xmlns:a16="http://schemas.microsoft.com/office/drawing/2014/main" id="{00000000-0008-0000-0000-000031000000}"/>
                </a:ext>
              </a:extLst>
            </xdr:cNvPr>
            <xdr:cNvSpPr/>
          </xdr:nvSpPr>
          <xdr:spPr>
            <a:xfrm>
              <a:off x="6263640" y="5168160"/>
              <a:ext cx="974520" cy="27828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Footwear</a:t>
              </a:r>
              <a:endParaRPr lang="en-GB" sz="1100" b="0" strike="noStrike" spc="-1">
                <a:latin typeface="Times New Roman"/>
              </a:endParaRPr>
            </a:p>
          </xdr:txBody>
        </xdr:sp>
        <xdr:sp macro="" textlink="">
          <xdr:nvSpPr>
            <xdr:cNvPr id="50" name="TextBox 194">
              <a:extLst>
                <a:ext uri="{FF2B5EF4-FFF2-40B4-BE49-F238E27FC236}">
                  <a16:creationId xmlns:a16="http://schemas.microsoft.com/office/drawing/2014/main" id="{00000000-0008-0000-0000-000032000000}"/>
                </a:ext>
              </a:extLst>
            </xdr:cNvPr>
            <xdr:cNvSpPr/>
          </xdr:nvSpPr>
          <xdr:spPr>
            <a:xfrm>
              <a:off x="6263640" y="5613120"/>
              <a:ext cx="936720" cy="22572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Apparel</a:t>
              </a:r>
              <a:endParaRPr lang="en-GB" sz="1100" b="0" strike="noStrike" spc="-1">
                <a:latin typeface="Times New Roman"/>
              </a:endParaRPr>
            </a:p>
          </xdr:txBody>
        </xdr:sp>
        <xdr:sp macro="" textlink="">
          <xdr:nvSpPr>
            <xdr:cNvPr id="51" name="TextBox 195">
              <a:extLst>
                <a:ext uri="{FF2B5EF4-FFF2-40B4-BE49-F238E27FC236}">
                  <a16:creationId xmlns:a16="http://schemas.microsoft.com/office/drawing/2014/main" id="{00000000-0008-0000-0000-000033000000}"/>
                </a:ext>
              </a:extLst>
            </xdr:cNvPr>
            <xdr:cNvSpPr/>
          </xdr:nvSpPr>
          <xdr:spPr>
            <a:xfrm>
              <a:off x="6263640" y="6005160"/>
              <a:ext cx="944280" cy="25560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Equipment</a:t>
              </a:r>
              <a:endParaRPr lang="en-GB" sz="1100" b="0" strike="noStrike" spc="-1">
                <a:latin typeface="Times New Roman"/>
              </a:endParaRPr>
            </a:p>
          </xdr:txBody>
        </xdr:sp>
        <xdr:cxnSp macro="">
          <xdr:nvCxnSpPr>
            <xdr:cNvPr id="52" name="Elbow Connector 196">
              <a:extLst>
                <a:ext uri="{FF2B5EF4-FFF2-40B4-BE49-F238E27FC236}">
                  <a16:creationId xmlns:a16="http://schemas.microsoft.com/office/drawing/2014/main" id="{00000000-0008-0000-0000-000034000000}"/>
                </a:ext>
              </a:extLst>
            </xdr:cNvPr>
            <xdr:cNvCxnSpPr/>
          </xdr:nvCxnSpPr>
          <xdr:spPr>
            <a:xfrm>
              <a:off x="4510800" y="4948920"/>
              <a:ext cx="1753560" cy="359280"/>
            </a:xfrm>
            <a:prstGeom prst="bentConnector3">
              <a:avLst>
                <a:gd name="adj1" fmla="val 50000"/>
              </a:avLst>
            </a:prstGeom>
            <a:ln w="0">
              <a:solidFill>
                <a:srgbClr val="4472C4"/>
              </a:solidFill>
              <a:tailEnd type="triangle" w="med" len="med"/>
            </a:ln>
          </xdr:spPr>
        </xdr:cxnSp>
        <xdr:cxnSp macro="">
          <xdr:nvCxnSpPr>
            <xdr:cNvPr id="53" name="Elbow Connector 197">
              <a:extLst>
                <a:ext uri="{FF2B5EF4-FFF2-40B4-BE49-F238E27FC236}">
                  <a16:creationId xmlns:a16="http://schemas.microsoft.com/office/drawing/2014/main" id="{00000000-0008-0000-0000-000035000000}"/>
                </a:ext>
              </a:extLst>
            </xdr:cNvPr>
            <xdr:cNvCxnSpPr/>
          </xdr:nvCxnSpPr>
          <xdr:spPr>
            <a:xfrm>
              <a:off x="4510800" y="4956480"/>
              <a:ext cx="1753560" cy="770400"/>
            </a:xfrm>
            <a:prstGeom prst="bentConnector3">
              <a:avLst>
                <a:gd name="adj1" fmla="val 50000"/>
              </a:avLst>
            </a:prstGeom>
            <a:ln w="0">
              <a:solidFill>
                <a:srgbClr val="4472C4"/>
              </a:solidFill>
              <a:tailEnd type="triangle" w="med" len="med"/>
            </a:ln>
          </xdr:spPr>
        </xdr:cxnSp>
      </xdr:grpSp>
      <xdr:cxnSp macro="">
        <xdr:nvCxnSpPr>
          <xdr:cNvPr id="54" name="Elbow Connector 192">
            <a:extLst>
              <a:ext uri="{FF2B5EF4-FFF2-40B4-BE49-F238E27FC236}">
                <a16:creationId xmlns:a16="http://schemas.microsoft.com/office/drawing/2014/main" id="{00000000-0008-0000-0000-000036000000}"/>
              </a:ext>
            </a:extLst>
          </xdr:cNvPr>
          <xdr:cNvCxnSpPr/>
        </xdr:nvCxnSpPr>
        <xdr:spPr>
          <a:xfrm>
            <a:off x="4533840" y="4964040"/>
            <a:ext cx="1730520" cy="1170000"/>
          </a:xfrm>
          <a:prstGeom prst="bentConnector3">
            <a:avLst>
              <a:gd name="adj1" fmla="val 50000"/>
            </a:avLst>
          </a:prstGeom>
          <a:ln w="0">
            <a:solidFill>
              <a:srgbClr val="4472C4"/>
            </a:solidFill>
            <a:tailEnd type="triangle" w="med" len="med"/>
          </a:ln>
        </xdr:spPr>
      </xdr:cxnSp>
    </xdr:grpSp>
    <xdr:clientData/>
  </xdr:twoCellAnchor>
  <xdr:twoCellAnchor>
    <xdr:from>
      <xdr:col>0</xdr:col>
      <xdr:colOff>2461320</xdr:colOff>
      <xdr:row>31</xdr:row>
      <xdr:rowOff>7560</xdr:rowOff>
    </xdr:from>
    <xdr:to>
      <xdr:col>0</xdr:col>
      <xdr:colOff>4898880</xdr:colOff>
      <xdr:row>37</xdr:row>
      <xdr:rowOff>52920</xdr:rowOff>
    </xdr:to>
    <xdr:grpSp>
      <xdr:nvGrpSpPr>
        <xdr:cNvPr id="55" name="Group 204">
          <a:extLst>
            <a:ext uri="{FF2B5EF4-FFF2-40B4-BE49-F238E27FC236}">
              <a16:creationId xmlns:a16="http://schemas.microsoft.com/office/drawing/2014/main" id="{00000000-0008-0000-0000-000037000000}"/>
            </a:ext>
          </a:extLst>
        </xdr:cNvPr>
        <xdr:cNvGrpSpPr/>
      </xdr:nvGrpSpPr>
      <xdr:grpSpPr>
        <a:xfrm>
          <a:off x="2461320" y="5708705"/>
          <a:ext cx="2437560" cy="1126015"/>
          <a:chOff x="2461320" y="5731920"/>
          <a:chExt cx="2437560" cy="1131480"/>
        </a:xfrm>
      </xdr:grpSpPr>
      <xdr:grpSp>
        <xdr:nvGrpSpPr>
          <xdr:cNvPr id="56" name="Group 205">
            <a:extLst>
              <a:ext uri="{FF2B5EF4-FFF2-40B4-BE49-F238E27FC236}">
                <a16:creationId xmlns:a16="http://schemas.microsoft.com/office/drawing/2014/main" id="{00000000-0008-0000-0000-000038000000}"/>
              </a:ext>
            </a:extLst>
          </xdr:cNvPr>
          <xdr:cNvGrpSpPr/>
        </xdr:nvGrpSpPr>
        <xdr:grpSpPr>
          <a:xfrm>
            <a:off x="2461320" y="5731920"/>
            <a:ext cx="2437560" cy="1131480"/>
            <a:chOff x="2461320" y="5731920"/>
            <a:chExt cx="2437560" cy="1131480"/>
          </a:xfrm>
        </xdr:grpSpPr>
        <xdr:sp macro="" textlink="">
          <xdr:nvSpPr>
            <xdr:cNvPr id="57" name="TextBox 207">
              <a:extLst>
                <a:ext uri="{FF2B5EF4-FFF2-40B4-BE49-F238E27FC236}">
                  <a16:creationId xmlns:a16="http://schemas.microsoft.com/office/drawing/2014/main" id="{00000000-0008-0000-0000-000039000000}"/>
                </a:ext>
              </a:extLst>
            </xdr:cNvPr>
            <xdr:cNvSpPr/>
          </xdr:nvSpPr>
          <xdr:spPr>
            <a:xfrm>
              <a:off x="4217760" y="6580800"/>
              <a:ext cx="681120" cy="27864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gn="ctr">
                <a:lnSpc>
                  <a:spcPct val="100000"/>
                </a:lnSpc>
              </a:pPr>
              <a:r>
                <a:rPr lang="en-US" sz="1100" b="0" strike="noStrike" spc="-1">
                  <a:solidFill>
                    <a:schemeClr val="dk1"/>
                  </a:solidFill>
                  <a:latin typeface="Calibri"/>
                </a:rPr>
                <a:t>Footwear</a:t>
              </a:r>
              <a:endParaRPr lang="en-GB" sz="1100" b="0" strike="noStrike" spc="-1">
                <a:latin typeface="Times New Roman"/>
              </a:endParaRPr>
            </a:p>
          </xdr:txBody>
        </xdr:sp>
        <xdr:sp macro="" textlink="">
          <xdr:nvSpPr>
            <xdr:cNvPr id="58" name="TextBox 208">
              <a:extLst>
                <a:ext uri="{FF2B5EF4-FFF2-40B4-BE49-F238E27FC236}">
                  <a16:creationId xmlns:a16="http://schemas.microsoft.com/office/drawing/2014/main" id="{00000000-0008-0000-0000-00003A000000}"/>
                </a:ext>
              </a:extLst>
            </xdr:cNvPr>
            <xdr:cNvSpPr/>
          </xdr:nvSpPr>
          <xdr:spPr>
            <a:xfrm>
              <a:off x="3440520" y="6603480"/>
              <a:ext cx="666000" cy="21420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Apparel</a:t>
              </a:r>
              <a:endParaRPr lang="en-GB" sz="1100" b="0" strike="noStrike" spc="-1">
                <a:latin typeface="Times New Roman"/>
              </a:endParaRPr>
            </a:p>
          </xdr:txBody>
        </xdr:sp>
        <xdr:sp macro="" textlink="">
          <xdr:nvSpPr>
            <xdr:cNvPr id="59" name="TextBox 209">
              <a:extLst>
                <a:ext uri="{FF2B5EF4-FFF2-40B4-BE49-F238E27FC236}">
                  <a16:creationId xmlns:a16="http://schemas.microsoft.com/office/drawing/2014/main" id="{00000000-0008-0000-0000-00003B000000}"/>
                </a:ext>
              </a:extLst>
            </xdr:cNvPr>
            <xdr:cNvSpPr/>
          </xdr:nvSpPr>
          <xdr:spPr>
            <a:xfrm>
              <a:off x="2461320" y="6607440"/>
              <a:ext cx="776520" cy="255960"/>
            </a:xfrm>
            <a:prstGeom prst="rect">
              <a:avLst/>
            </a:prstGeom>
            <a:solidFill>
              <a:schemeClr val="lt1"/>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gn="ctr">
                <a:lnSpc>
                  <a:spcPct val="100000"/>
                </a:lnSpc>
              </a:pPr>
              <a:r>
                <a:rPr lang="en-US" sz="1100" b="0" strike="noStrike" spc="-1">
                  <a:solidFill>
                    <a:schemeClr val="dk1"/>
                  </a:solidFill>
                  <a:latin typeface="Calibri"/>
                </a:rPr>
                <a:t>Equipment</a:t>
              </a:r>
              <a:endParaRPr lang="en-GB" sz="1100" b="0" strike="noStrike" spc="-1">
                <a:latin typeface="Times New Roman"/>
              </a:endParaRPr>
            </a:p>
          </xdr:txBody>
        </xdr:sp>
        <xdr:cxnSp macro="">
          <xdr:nvCxnSpPr>
            <xdr:cNvPr id="60" name="Elbow Connector 210">
              <a:extLst>
                <a:ext uri="{FF2B5EF4-FFF2-40B4-BE49-F238E27FC236}">
                  <a16:creationId xmlns:a16="http://schemas.microsoft.com/office/drawing/2014/main" id="{00000000-0008-0000-0000-00003C000000}"/>
                </a:ext>
              </a:extLst>
            </xdr:cNvPr>
            <xdr:cNvCxnSpPr/>
          </xdr:nvCxnSpPr>
          <xdr:spPr>
            <a:xfrm rot="16200000" flipH="1">
              <a:off x="3783600" y="5948280"/>
              <a:ext cx="838080" cy="404640"/>
            </a:xfrm>
            <a:prstGeom prst="bentConnector3">
              <a:avLst>
                <a:gd name="adj1" fmla="val 50021"/>
              </a:avLst>
            </a:prstGeom>
            <a:ln w="0">
              <a:solidFill>
                <a:srgbClr val="4472C4"/>
              </a:solidFill>
              <a:tailEnd type="triangle" w="med" len="med"/>
            </a:ln>
          </xdr:spPr>
        </xdr:cxnSp>
        <xdr:cxnSp macro="">
          <xdr:nvCxnSpPr>
            <xdr:cNvPr id="61" name="Elbow Connector 211">
              <a:extLst>
                <a:ext uri="{FF2B5EF4-FFF2-40B4-BE49-F238E27FC236}">
                  <a16:creationId xmlns:a16="http://schemas.microsoft.com/office/drawing/2014/main" id="{00000000-0008-0000-0000-00003D000000}"/>
                </a:ext>
              </a:extLst>
            </xdr:cNvPr>
            <xdr:cNvCxnSpPr/>
          </xdr:nvCxnSpPr>
          <xdr:spPr>
            <a:xfrm rot="5400000">
              <a:off x="3508560" y="6047640"/>
              <a:ext cx="807840" cy="191160"/>
            </a:xfrm>
            <a:prstGeom prst="bentConnector3">
              <a:avLst>
                <a:gd name="adj1" fmla="val 50022"/>
              </a:avLst>
            </a:prstGeom>
            <a:ln w="0">
              <a:solidFill>
                <a:srgbClr val="4472C4"/>
              </a:solidFill>
              <a:tailEnd type="triangle" w="med" len="med"/>
            </a:ln>
          </xdr:spPr>
        </xdr:cxnSp>
      </xdr:grpSp>
      <xdr:cxnSp macro="">
        <xdr:nvCxnSpPr>
          <xdr:cNvPr id="62" name="Elbow Connector 206">
            <a:extLst>
              <a:ext uri="{FF2B5EF4-FFF2-40B4-BE49-F238E27FC236}">
                <a16:creationId xmlns:a16="http://schemas.microsoft.com/office/drawing/2014/main" id="{00000000-0008-0000-0000-00003E000000}"/>
              </a:ext>
            </a:extLst>
          </xdr:cNvPr>
          <xdr:cNvCxnSpPr/>
        </xdr:nvCxnSpPr>
        <xdr:spPr>
          <a:xfrm rot="10800000" flipV="1">
            <a:off x="3192120" y="5739120"/>
            <a:ext cx="816120" cy="815400"/>
          </a:xfrm>
          <a:prstGeom prst="bentConnector3">
            <a:avLst>
              <a:gd name="adj1" fmla="val 50000"/>
            </a:avLst>
          </a:prstGeom>
          <a:ln w="0">
            <a:solidFill>
              <a:srgbClr val="4472C4"/>
            </a:solidFill>
            <a:tailEnd type="triangle" w="med" len="med"/>
          </a:ln>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110" zoomScaleNormal="110" workbookViewId="0"/>
  </sheetViews>
  <sheetFormatPr defaultColWidth="8.5546875" defaultRowHeight="14.4" x14ac:dyDescent="0.3"/>
  <cols>
    <col min="1" max="1" width="176.109375" style="1" customWidth="1"/>
  </cols>
  <sheetData>
    <row r="1" spans="1:1" ht="23.4" x14ac:dyDescent="0.45">
      <c r="A1" s="2" t="s">
        <v>0</v>
      </c>
    </row>
    <row r="2" spans="1:1" x14ac:dyDescent="0.3">
      <c r="A2" s="3" t="s">
        <v>1</v>
      </c>
    </row>
    <row r="3" spans="1:1" x14ac:dyDescent="0.3">
      <c r="A3" s="4" t="s">
        <v>2</v>
      </c>
    </row>
    <row r="4" spans="1:1" x14ac:dyDescent="0.3">
      <c r="A4" s="3" t="s">
        <v>3</v>
      </c>
    </row>
    <row r="5" spans="1:1" x14ac:dyDescent="0.3">
      <c r="A5" s="1" t="s">
        <v>4</v>
      </c>
    </row>
    <row r="6" spans="1:1" x14ac:dyDescent="0.3">
      <c r="A6" s="3"/>
    </row>
    <row r="7" spans="1:1" x14ac:dyDescent="0.3">
      <c r="A7" s="3"/>
    </row>
    <row r="10" spans="1:1" x14ac:dyDescent="0.3">
      <c r="A10" s="4"/>
    </row>
    <row r="11" spans="1:1" x14ac:dyDescent="0.3">
      <c r="A11" s="4"/>
    </row>
    <row r="12" spans="1:1" x14ac:dyDescent="0.3">
      <c r="A12" s="4"/>
    </row>
  </sheetData>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9"/>
  <sheetViews>
    <sheetView zoomScale="110" zoomScaleNormal="110" workbookViewId="0">
      <pane ySplit="1" topLeftCell="A127" activePane="bottomLeft" state="frozen"/>
      <selection pane="bottomLeft" activeCell="B179" sqref="B179"/>
    </sheetView>
  </sheetViews>
  <sheetFormatPr defaultColWidth="8.5546875" defaultRowHeight="14.4" x14ac:dyDescent="0.3"/>
  <cols>
    <col min="1" max="1" width="78.109375" customWidth="1"/>
    <col min="2" max="7" width="9" customWidth="1"/>
    <col min="8" max="8" width="10.44140625" customWidth="1"/>
    <col min="9" max="9" width="10.6640625" customWidth="1"/>
  </cols>
  <sheetData>
    <row r="1" spans="1:9" ht="60" customHeight="1" x14ac:dyDescent="0.3">
      <c r="A1" s="5" t="s">
        <v>5</v>
      </c>
      <c r="B1" s="6">
        <f t="shared" ref="B1:H1" si="0">+C1-1</f>
        <v>2015</v>
      </c>
      <c r="C1" s="6">
        <f t="shared" si="0"/>
        <v>2016</v>
      </c>
      <c r="D1" s="6">
        <f t="shared" si="0"/>
        <v>2017</v>
      </c>
      <c r="E1" s="6">
        <f t="shared" si="0"/>
        <v>2018</v>
      </c>
      <c r="F1" s="6">
        <f t="shared" si="0"/>
        <v>2019</v>
      </c>
      <c r="G1" s="6">
        <f t="shared" si="0"/>
        <v>2020</v>
      </c>
      <c r="H1" s="6">
        <f t="shared" si="0"/>
        <v>2021</v>
      </c>
      <c r="I1" s="6">
        <v>2022</v>
      </c>
    </row>
    <row r="2" spans="1:9" x14ac:dyDescent="0.3">
      <c r="A2" t="s">
        <v>6</v>
      </c>
      <c r="B2" s="7">
        <v>30601</v>
      </c>
      <c r="C2" s="7">
        <v>32376</v>
      </c>
      <c r="D2" s="7">
        <v>34350</v>
      </c>
      <c r="E2" s="7">
        <v>36397</v>
      </c>
      <c r="F2" s="7">
        <v>39117</v>
      </c>
      <c r="G2" s="7">
        <v>37403</v>
      </c>
      <c r="H2" s="7">
        <v>44538</v>
      </c>
      <c r="I2" s="7">
        <v>46710</v>
      </c>
    </row>
    <row r="3" spans="1:9" x14ac:dyDescent="0.3">
      <c r="A3" s="8" t="s">
        <v>7</v>
      </c>
      <c r="B3" s="9">
        <v>16534</v>
      </c>
      <c r="C3" s="9">
        <v>17405</v>
      </c>
      <c r="D3" s="9">
        <v>19038</v>
      </c>
      <c r="E3" s="9">
        <v>20441</v>
      </c>
      <c r="F3" s="9">
        <v>21643</v>
      </c>
      <c r="G3" s="9">
        <v>21162</v>
      </c>
      <c r="H3" s="9">
        <v>24576</v>
      </c>
      <c r="I3" s="9">
        <v>25231</v>
      </c>
    </row>
    <row r="4" spans="1:9" s="10" customFormat="1" x14ac:dyDescent="0.3">
      <c r="A4" s="10" t="s">
        <v>8</v>
      </c>
      <c r="B4" s="11">
        <f>+B2-B3</f>
        <v>14067</v>
      </c>
      <c r="C4" s="11">
        <f>C2-C3</f>
        <v>14971</v>
      </c>
      <c r="D4" s="11">
        <f t="shared" ref="D4:I4" si="1">+D2-D3</f>
        <v>15312</v>
      </c>
      <c r="E4" s="11">
        <f t="shared" si="1"/>
        <v>15956</v>
      </c>
      <c r="F4" s="11">
        <f t="shared" si="1"/>
        <v>17474</v>
      </c>
      <c r="G4" s="11">
        <f t="shared" si="1"/>
        <v>16241</v>
      </c>
      <c r="H4" s="11">
        <f t="shared" si="1"/>
        <v>19962</v>
      </c>
      <c r="I4" s="11">
        <f t="shared" si="1"/>
        <v>21479</v>
      </c>
    </row>
    <row r="5" spans="1:9" x14ac:dyDescent="0.3">
      <c r="A5" s="12" t="s">
        <v>9</v>
      </c>
      <c r="B5" s="7">
        <v>3213</v>
      </c>
      <c r="C5" s="7">
        <v>3278</v>
      </c>
      <c r="D5" s="7">
        <v>3341</v>
      </c>
      <c r="E5" s="7">
        <v>3577</v>
      </c>
      <c r="F5" s="7">
        <v>3753</v>
      </c>
      <c r="G5" s="7">
        <v>3592</v>
      </c>
      <c r="H5" s="7">
        <v>3114</v>
      </c>
      <c r="I5" s="7">
        <v>3850</v>
      </c>
    </row>
    <row r="6" spans="1:9" x14ac:dyDescent="0.3">
      <c r="A6" s="12" t="s">
        <v>10</v>
      </c>
      <c r="B6" s="7">
        <v>6679</v>
      </c>
      <c r="C6" s="7">
        <v>7191</v>
      </c>
      <c r="D6" s="7">
        <v>7222</v>
      </c>
      <c r="E6" s="7">
        <v>7934</v>
      </c>
      <c r="F6" s="7">
        <v>8949</v>
      </c>
      <c r="G6" s="7">
        <v>9534</v>
      </c>
      <c r="H6" s="7">
        <v>9911</v>
      </c>
      <c r="I6" s="7">
        <v>10954</v>
      </c>
    </row>
    <row r="7" spans="1:9" x14ac:dyDescent="0.3">
      <c r="A7" s="13" t="s">
        <v>11</v>
      </c>
      <c r="B7" s="14">
        <f t="shared" ref="B7:I7" si="2">+B5+B6</f>
        <v>9892</v>
      </c>
      <c r="C7" s="14">
        <f t="shared" si="2"/>
        <v>10469</v>
      </c>
      <c r="D7" s="14">
        <f t="shared" si="2"/>
        <v>10563</v>
      </c>
      <c r="E7" s="14">
        <f t="shared" si="2"/>
        <v>11511</v>
      </c>
      <c r="F7" s="14">
        <f t="shared" si="2"/>
        <v>12702</v>
      </c>
      <c r="G7" s="14">
        <f t="shared" si="2"/>
        <v>13126</v>
      </c>
      <c r="H7" s="14">
        <f t="shared" si="2"/>
        <v>13025</v>
      </c>
      <c r="I7" s="14">
        <f t="shared" si="2"/>
        <v>14804</v>
      </c>
    </row>
    <row r="8" spans="1:9" x14ac:dyDescent="0.3">
      <c r="A8" s="15" t="s">
        <v>12</v>
      </c>
      <c r="B8" s="7">
        <v>28</v>
      </c>
      <c r="C8" s="7">
        <v>19</v>
      </c>
      <c r="D8" s="7">
        <v>59</v>
      </c>
      <c r="E8" s="7">
        <v>54</v>
      </c>
      <c r="F8" s="7">
        <v>49</v>
      </c>
      <c r="G8" s="7">
        <v>89</v>
      </c>
      <c r="H8" s="7">
        <v>262</v>
      </c>
      <c r="I8" s="7">
        <v>205</v>
      </c>
    </row>
    <row r="9" spans="1:9" x14ac:dyDescent="0.3">
      <c r="A9" s="15" t="s">
        <v>13</v>
      </c>
      <c r="B9" s="7">
        <v>-58</v>
      </c>
      <c r="C9" s="7">
        <v>-140</v>
      </c>
      <c r="D9" s="7">
        <v>-196</v>
      </c>
      <c r="E9">
        <v>66</v>
      </c>
      <c r="F9" s="7">
        <v>-78</v>
      </c>
      <c r="G9" s="7">
        <v>139</v>
      </c>
      <c r="H9" s="7">
        <v>14</v>
      </c>
      <c r="I9" s="7">
        <v>-181</v>
      </c>
    </row>
    <row r="10" spans="1:9" x14ac:dyDescent="0.3">
      <c r="A10" s="16" t="s">
        <v>14</v>
      </c>
      <c r="B10" s="17">
        <f t="shared" ref="B10:I10" si="3">+B4-B7-B8-B9</f>
        <v>4205</v>
      </c>
      <c r="C10" s="17">
        <f t="shared" si="3"/>
        <v>4623</v>
      </c>
      <c r="D10" s="17">
        <f t="shared" si="3"/>
        <v>4886</v>
      </c>
      <c r="E10" s="17">
        <f t="shared" si="3"/>
        <v>4325</v>
      </c>
      <c r="F10" s="17">
        <f t="shared" si="3"/>
        <v>4801</v>
      </c>
      <c r="G10" s="17">
        <f t="shared" si="3"/>
        <v>2887</v>
      </c>
      <c r="H10" s="17">
        <f t="shared" si="3"/>
        <v>6661</v>
      </c>
      <c r="I10" s="17">
        <f t="shared" si="3"/>
        <v>6651</v>
      </c>
    </row>
    <row r="11" spans="1:9" x14ac:dyDescent="0.3">
      <c r="A11" s="15" t="s">
        <v>15</v>
      </c>
      <c r="B11" s="7">
        <v>932</v>
      </c>
      <c r="C11" s="7">
        <v>863</v>
      </c>
      <c r="D11" s="7">
        <v>646</v>
      </c>
      <c r="E11" s="7">
        <v>2392</v>
      </c>
      <c r="F11" s="7">
        <v>772</v>
      </c>
      <c r="G11" s="7">
        <v>348</v>
      </c>
      <c r="H11" s="7">
        <v>934</v>
      </c>
      <c r="I11" s="7">
        <v>605</v>
      </c>
    </row>
    <row r="12" spans="1:9" x14ac:dyDescent="0.3">
      <c r="A12" s="18" t="s">
        <v>16</v>
      </c>
      <c r="B12" s="19">
        <f t="shared" ref="B12:I12" si="4">+B10-B11</f>
        <v>3273</v>
      </c>
      <c r="C12" s="19">
        <f t="shared" si="4"/>
        <v>3760</v>
      </c>
      <c r="D12" s="19">
        <f t="shared" si="4"/>
        <v>4240</v>
      </c>
      <c r="E12" s="19">
        <f t="shared" si="4"/>
        <v>1933</v>
      </c>
      <c r="F12" s="19">
        <f t="shared" si="4"/>
        <v>4029</v>
      </c>
      <c r="G12" s="19">
        <f t="shared" si="4"/>
        <v>2539</v>
      </c>
      <c r="H12" s="19">
        <f t="shared" si="4"/>
        <v>5727</v>
      </c>
      <c r="I12" s="19">
        <f t="shared" si="4"/>
        <v>6046</v>
      </c>
    </row>
    <row r="13" spans="1:9" x14ac:dyDescent="0.3">
      <c r="A13" s="10" t="s">
        <v>17</v>
      </c>
    </row>
    <row r="14" spans="1:9" x14ac:dyDescent="0.3">
      <c r="A14" s="15" t="s">
        <v>18</v>
      </c>
      <c r="B14">
        <v>1.9</v>
      </c>
      <c r="C14">
        <v>2.21</v>
      </c>
      <c r="D14">
        <v>2.56</v>
      </c>
      <c r="E14">
        <v>1.19</v>
      </c>
      <c r="F14">
        <v>2.5499999999999998</v>
      </c>
      <c r="G14">
        <v>1.63</v>
      </c>
      <c r="H14">
        <v>3.64</v>
      </c>
      <c r="I14">
        <v>3.83</v>
      </c>
    </row>
    <row r="15" spans="1:9" x14ac:dyDescent="0.3">
      <c r="A15" s="15" t="s">
        <v>19</v>
      </c>
      <c r="B15">
        <v>1.85</v>
      </c>
      <c r="C15">
        <v>2.16</v>
      </c>
      <c r="D15">
        <v>2.5099999999999998</v>
      </c>
      <c r="E15">
        <v>1.17</v>
      </c>
      <c r="F15">
        <v>2.4900000000000002</v>
      </c>
      <c r="G15">
        <v>1.6</v>
      </c>
      <c r="H15">
        <v>3.56</v>
      </c>
      <c r="I15">
        <v>3.75</v>
      </c>
    </row>
    <row r="16" spans="1:9" x14ac:dyDescent="0.3">
      <c r="A16" s="10" t="s">
        <v>20</v>
      </c>
    </row>
    <row r="17" spans="1:9" x14ac:dyDescent="0.3">
      <c r="A17" s="15" t="s">
        <v>18</v>
      </c>
      <c r="B17" s="20">
        <v>1723.5</v>
      </c>
      <c r="C17" s="20">
        <v>1697.9</v>
      </c>
      <c r="D17" s="20">
        <v>1657.8</v>
      </c>
      <c r="E17" s="20">
        <v>1623.8</v>
      </c>
      <c r="F17" s="20">
        <v>1579.7</v>
      </c>
      <c r="G17" s="20">
        <v>1558.8</v>
      </c>
      <c r="H17" s="20">
        <v>1573</v>
      </c>
      <c r="I17" s="20">
        <v>1578.8</v>
      </c>
    </row>
    <row r="18" spans="1:9" x14ac:dyDescent="0.3">
      <c r="A18" s="15" t="s">
        <v>19</v>
      </c>
      <c r="B18" s="20">
        <v>1768.8</v>
      </c>
      <c r="C18" s="20">
        <v>1742.5</v>
      </c>
      <c r="D18" s="20">
        <v>1692</v>
      </c>
      <c r="E18" s="20">
        <v>1659.1</v>
      </c>
      <c r="F18" s="20">
        <v>1618.4</v>
      </c>
      <c r="G18" s="20">
        <v>1591.6</v>
      </c>
      <c r="H18" s="20">
        <v>1609.4</v>
      </c>
      <c r="I18" s="20">
        <v>1610.8</v>
      </c>
    </row>
    <row r="20" spans="1:9" s="21" customFormat="1" x14ac:dyDescent="0.3">
      <c r="A20" s="21" t="s">
        <v>21</v>
      </c>
      <c r="B20" s="22">
        <f t="shared" ref="B20:I20" si="5">+ROUND(((B12/B18)-B15),2)</f>
        <v>0</v>
      </c>
      <c r="C20" s="22">
        <f t="shared" si="5"/>
        <v>0</v>
      </c>
      <c r="D20" s="22">
        <f t="shared" si="5"/>
        <v>0</v>
      </c>
      <c r="E20" s="22">
        <f t="shared" si="5"/>
        <v>0</v>
      </c>
      <c r="F20" s="22">
        <f t="shared" si="5"/>
        <v>0</v>
      </c>
      <c r="G20" s="22">
        <f t="shared" si="5"/>
        <v>0</v>
      </c>
      <c r="H20" s="22">
        <f t="shared" si="5"/>
        <v>0</v>
      </c>
      <c r="I20" s="22">
        <f t="shared" si="5"/>
        <v>0</v>
      </c>
    </row>
    <row r="22" spans="1:9" x14ac:dyDescent="0.3">
      <c r="A22" s="23" t="s">
        <v>22</v>
      </c>
      <c r="B22" s="23"/>
      <c r="C22" s="23"/>
      <c r="D22" s="23"/>
      <c r="E22" s="23"/>
      <c r="F22" s="23"/>
      <c r="G22" s="23"/>
      <c r="H22" s="23"/>
      <c r="I22" s="23"/>
    </row>
    <row r="23" spans="1:9" x14ac:dyDescent="0.3">
      <c r="A23" s="10" t="s">
        <v>23</v>
      </c>
    </row>
    <row r="24" spans="1:9" x14ac:dyDescent="0.3">
      <c r="A24" s="24" t="s">
        <v>24</v>
      </c>
      <c r="B24" s="7"/>
      <c r="C24" s="7"/>
      <c r="D24" s="7"/>
      <c r="E24" s="7"/>
      <c r="F24" s="7"/>
      <c r="G24" s="7"/>
      <c r="H24" s="7"/>
      <c r="I24" s="7"/>
    </row>
    <row r="25" spans="1:9" x14ac:dyDescent="0.3">
      <c r="A25" s="12" t="s">
        <v>25</v>
      </c>
      <c r="B25" s="7">
        <v>3852</v>
      </c>
      <c r="C25" s="7">
        <v>3138</v>
      </c>
      <c r="D25" s="7">
        <v>3808</v>
      </c>
      <c r="E25" s="7">
        <v>4249</v>
      </c>
      <c r="F25" s="7">
        <v>4466</v>
      </c>
      <c r="G25" s="7">
        <v>8348</v>
      </c>
      <c r="H25" s="7">
        <v>9889</v>
      </c>
      <c r="I25" s="7">
        <v>8574</v>
      </c>
    </row>
    <row r="26" spans="1:9" x14ac:dyDescent="0.3">
      <c r="A26" s="12" t="s">
        <v>26</v>
      </c>
      <c r="B26" s="7">
        <v>2072</v>
      </c>
      <c r="C26" s="7">
        <v>2319</v>
      </c>
      <c r="D26" s="7">
        <v>2371</v>
      </c>
      <c r="E26" s="7">
        <v>996</v>
      </c>
      <c r="F26" s="7">
        <v>197</v>
      </c>
      <c r="G26" s="7">
        <v>439</v>
      </c>
      <c r="H26" s="7">
        <v>3587</v>
      </c>
      <c r="I26" s="7">
        <v>4423</v>
      </c>
    </row>
    <row r="27" spans="1:9" x14ac:dyDescent="0.3">
      <c r="A27" s="12" t="s">
        <v>27</v>
      </c>
      <c r="B27" s="7">
        <v>3358</v>
      </c>
      <c r="C27" s="7">
        <v>3241</v>
      </c>
      <c r="D27" s="7">
        <v>3677</v>
      </c>
      <c r="E27" s="7">
        <v>3498</v>
      </c>
      <c r="F27" s="7">
        <v>4272</v>
      </c>
      <c r="G27" s="1">
        <v>2749</v>
      </c>
      <c r="H27" s="7">
        <v>4463</v>
      </c>
      <c r="I27" s="7">
        <v>4667</v>
      </c>
    </row>
    <row r="28" spans="1:9" x14ac:dyDescent="0.3">
      <c r="A28" s="12" t="s">
        <v>28</v>
      </c>
      <c r="B28" s="7">
        <v>4337</v>
      </c>
      <c r="C28" s="7">
        <v>4838</v>
      </c>
      <c r="D28" s="7">
        <v>5055</v>
      </c>
      <c r="E28" s="7">
        <v>5261</v>
      </c>
      <c r="F28" s="7">
        <v>5622</v>
      </c>
      <c r="G28" s="7">
        <v>7367</v>
      </c>
      <c r="H28" s="7">
        <v>6854</v>
      </c>
      <c r="I28" s="7">
        <v>8420</v>
      </c>
    </row>
    <row r="29" spans="1:9" x14ac:dyDescent="0.3">
      <c r="A29" s="12" t="s">
        <v>29</v>
      </c>
      <c r="B29" s="7">
        <v>1968</v>
      </c>
      <c r="C29" s="7">
        <v>1489</v>
      </c>
      <c r="D29" s="7">
        <v>1150</v>
      </c>
      <c r="E29" s="7">
        <v>1130</v>
      </c>
      <c r="F29" s="7">
        <v>1968</v>
      </c>
      <c r="G29" s="7">
        <v>1653</v>
      </c>
      <c r="H29" s="7">
        <v>1498</v>
      </c>
      <c r="I29" s="7">
        <v>2129</v>
      </c>
    </row>
    <row r="30" spans="1:9" x14ac:dyDescent="0.3">
      <c r="A30" s="16" t="s">
        <v>30</v>
      </c>
      <c r="B30" s="17">
        <f t="shared" ref="B30:I30" si="6">+SUM(B25:B29)</f>
        <v>15587</v>
      </c>
      <c r="C30" s="17">
        <f t="shared" si="6"/>
        <v>15025</v>
      </c>
      <c r="D30" s="17">
        <f t="shared" si="6"/>
        <v>16061</v>
      </c>
      <c r="E30" s="17">
        <f t="shared" si="6"/>
        <v>15134</v>
      </c>
      <c r="F30" s="17">
        <f t="shared" si="6"/>
        <v>16525</v>
      </c>
      <c r="G30" s="17">
        <f t="shared" si="6"/>
        <v>20556</v>
      </c>
      <c r="H30" s="17">
        <f t="shared" si="6"/>
        <v>26291</v>
      </c>
      <c r="I30" s="17">
        <f t="shared" si="6"/>
        <v>28213</v>
      </c>
    </row>
    <row r="31" spans="1:9" x14ac:dyDescent="0.3">
      <c r="A31" s="15" t="s">
        <v>31</v>
      </c>
      <c r="B31" s="7">
        <v>3011</v>
      </c>
      <c r="C31" s="7">
        <v>3520</v>
      </c>
      <c r="D31" s="7">
        <v>3989</v>
      </c>
      <c r="E31" s="7">
        <v>4454</v>
      </c>
      <c r="F31" s="7">
        <v>4744</v>
      </c>
      <c r="G31" s="7">
        <v>4866</v>
      </c>
      <c r="H31" s="7">
        <v>4904</v>
      </c>
      <c r="I31" s="7">
        <v>4791</v>
      </c>
    </row>
    <row r="32" spans="1:9" x14ac:dyDescent="0.3">
      <c r="A32" s="15" t="s">
        <v>32</v>
      </c>
      <c r="B32" s="7"/>
      <c r="C32" s="7"/>
      <c r="D32" s="7"/>
      <c r="E32" s="7"/>
      <c r="F32" s="7"/>
      <c r="G32" s="7">
        <v>3097</v>
      </c>
      <c r="H32" s="7">
        <v>3113</v>
      </c>
      <c r="I32" s="7">
        <v>2926</v>
      </c>
    </row>
    <row r="33" spans="1:9" x14ac:dyDescent="0.3">
      <c r="A33" s="15" t="s">
        <v>33</v>
      </c>
      <c r="B33" s="7">
        <v>281</v>
      </c>
      <c r="C33" s="7">
        <v>281</v>
      </c>
      <c r="D33" s="7">
        <v>283</v>
      </c>
      <c r="E33" s="7">
        <v>285</v>
      </c>
      <c r="F33" s="7">
        <v>283</v>
      </c>
      <c r="G33" s="7">
        <v>274</v>
      </c>
      <c r="H33" s="7">
        <v>269</v>
      </c>
      <c r="I33" s="7">
        <v>286</v>
      </c>
    </row>
    <row r="34" spans="1:9" x14ac:dyDescent="0.3">
      <c r="A34" s="15" t="s">
        <v>34</v>
      </c>
      <c r="B34" s="7">
        <v>131</v>
      </c>
      <c r="C34" s="7">
        <v>131</v>
      </c>
      <c r="D34" s="7">
        <v>139</v>
      </c>
      <c r="E34" s="7">
        <v>154</v>
      </c>
      <c r="F34" s="7">
        <v>154</v>
      </c>
      <c r="G34" s="7">
        <v>223</v>
      </c>
      <c r="H34" s="7">
        <v>242</v>
      </c>
      <c r="I34" s="7">
        <v>284</v>
      </c>
    </row>
    <row r="35" spans="1:9" x14ac:dyDescent="0.3">
      <c r="A35" s="15" t="s">
        <v>35</v>
      </c>
      <c r="B35" s="7">
        <v>2587</v>
      </c>
      <c r="C35">
        <v>2439</v>
      </c>
      <c r="D35">
        <v>2787</v>
      </c>
      <c r="E35">
        <v>2509</v>
      </c>
      <c r="F35">
        <v>2011</v>
      </c>
      <c r="G35">
        <v>2326</v>
      </c>
      <c r="H35" s="7">
        <v>2921</v>
      </c>
      <c r="I35" s="7">
        <v>3821</v>
      </c>
    </row>
    <row r="36" spans="1:9" x14ac:dyDescent="0.3">
      <c r="A36" s="18" t="s">
        <v>36</v>
      </c>
      <c r="B36" s="19">
        <f t="shared" ref="B36:I36" si="7">+SUM(B30:B35)</f>
        <v>21597</v>
      </c>
      <c r="C36" s="19">
        <f t="shared" si="7"/>
        <v>21396</v>
      </c>
      <c r="D36" s="19">
        <f t="shared" si="7"/>
        <v>23259</v>
      </c>
      <c r="E36" s="19">
        <f t="shared" si="7"/>
        <v>22536</v>
      </c>
      <c r="F36" s="19">
        <f t="shared" si="7"/>
        <v>23717</v>
      </c>
      <c r="G36" s="19">
        <f t="shared" si="7"/>
        <v>31342</v>
      </c>
      <c r="H36" s="19">
        <f t="shared" si="7"/>
        <v>37740</v>
      </c>
      <c r="I36" s="19">
        <f t="shared" si="7"/>
        <v>40321</v>
      </c>
    </row>
    <row r="37" spans="1:9" x14ac:dyDescent="0.3">
      <c r="A37" s="10" t="s">
        <v>37</v>
      </c>
      <c r="B37" s="7"/>
      <c r="C37" s="7"/>
      <c r="D37" s="7"/>
      <c r="E37" s="7"/>
      <c r="F37" s="7"/>
      <c r="G37" s="7"/>
      <c r="H37" s="7"/>
      <c r="I37" s="7"/>
    </row>
    <row r="38" spans="1:9" x14ac:dyDescent="0.3">
      <c r="A38" s="15" t="s">
        <v>38</v>
      </c>
      <c r="B38" s="7"/>
      <c r="C38" s="7"/>
      <c r="D38" s="7"/>
      <c r="E38" s="7"/>
      <c r="F38" s="7"/>
      <c r="G38" s="7"/>
      <c r="H38" s="7"/>
      <c r="I38" s="7"/>
    </row>
    <row r="39" spans="1:9" x14ac:dyDescent="0.3">
      <c r="A39" s="12" t="s">
        <v>39</v>
      </c>
      <c r="B39" s="7">
        <v>107</v>
      </c>
      <c r="C39" s="7">
        <v>44</v>
      </c>
      <c r="D39" s="7">
        <v>6</v>
      </c>
      <c r="E39" s="7">
        <v>6</v>
      </c>
      <c r="F39" s="7">
        <v>6</v>
      </c>
      <c r="G39" s="7">
        <v>3</v>
      </c>
      <c r="H39" s="7">
        <v>0</v>
      </c>
      <c r="I39" s="7">
        <v>500</v>
      </c>
    </row>
    <row r="40" spans="1:9" x14ac:dyDescent="0.3">
      <c r="A40" s="12" t="s">
        <v>40</v>
      </c>
      <c r="B40" s="7">
        <v>74</v>
      </c>
      <c r="C40" s="7">
        <v>1</v>
      </c>
      <c r="D40" s="7">
        <v>325</v>
      </c>
      <c r="E40" s="7">
        <v>336</v>
      </c>
      <c r="F40" s="7">
        <v>9</v>
      </c>
      <c r="G40" s="7">
        <v>248</v>
      </c>
      <c r="H40" s="7">
        <v>2</v>
      </c>
      <c r="I40" s="7">
        <v>10</v>
      </c>
    </row>
    <row r="41" spans="1:9" x14ac:dyDescent="0.3">
      <c r="A41" s="12" t="s">
        <v>41</v>
      </c>
      <c r="B41" s="7">
        <v>2131</v>
      </c>
      <c r="C41" s="7">
        <v>2191</v>
      </c>
      <c r="D41" s="7">
        <v>2048</v>
      </c>
      <c r="E41" s="7">
        <v>2279</v>
      </c>
      <c r="F41" s="7">
        <v>2612</v>
      </c>
      <c r="G41" s="7">
        <v>2248</v>
      </c>
      <c r="H41" s="7">
        <v>2836</v>
      </c>
      <c r="I41" s="7">
        <v>3358</v>
      </c>
    </row>
    <row r="42" spans="1:9" x14ac:dyDescent="0.3">
      <c r="A42" s="12" t="s">
        <v>42</v>
      </c>
      <c r="B42" s="7"/>
      <c r="D42" s="7"/>
      <c r="E42" s="7"/>
      <c r="F42" s="7"/>
      <c r="G42" s="7">
        <v>445</v>
      </c>
      <c r="H42" s="7">
        <v>467</v>
      </c>
      <c r="I42" s="7">
        <v>420</v>
      </c>
    </row>
    <row r="43" spans="1:9" x14ac:dyDescent="0.3">
      <c r="A43" s="12" t="s">
        <v>43</v>
      </c>
      <c r="B43" s="7">
        <v>3949</v>
      </c>
      <c r="C43" s="7">
        <v>3037</v>
      </c>
      <c r="D43" s="7">
        <v>3011</v>
      </c>
      <c r="E43" s="7">
        <v>3269</v>
      </c>
      <c r="F43" s="7">
        <v>5010</v>
      </c>
      <c r="G43" s="7">
        <v>5184</v>
      </c>
      <c r="H43" s="7">
        <v>6063</v>
      </c>
      <c r="I43" s="7">
        <v>6220</v>
      </c>
    </row>
    <row r="44" spans="1:9" x14ac:dyDescent="0.3">
      <c r="A44" s="12" t="s">
        <v>44</v>
      </c>
      <c r="B44" s="7">
        <v>71</v>
      </c>
      <c r="C44" s="7">
        <v>85</v>
      </c>
      <c r="D44" s="7">
        <v>84</v>
      </c>
      <c r="E44" s="7">
        <v>150</v>
      </c>
      <c r="F44" s="7">
        <v>229</v>
      </c>
      <c r="G44" s="7">
        <v>156</v>
      </c>
      <c r="H44" s="7">
        <v>306</v>
      </c>
      <c r="I44" s="7">
        <v>222</v>
      </c>
    </row>
    <row r="45" spans="1:9" x14ac:dyDescent="0.3">
      <c r="A45" s="16" t="s">
        <v>45</v>
      </c>
      <c r="B45" s="17">
        <f t="shared" ref="B45:I45" si="8">+SUM(B39:B44)</f>
        <v>6332</v>
      </c>
      <c r="C45" s="17">
        <f t="shared" si="8"/>
        <v>5358</v>
      </c>
      <c r="D45" s="17">
        <f t="shared" si="8"/>
        <v>5474</v>
      </c>
      <c r="E45" s="17">
        <f t="shared" si="8"/>
        <v>6040</v>
      </c>
      <c r="F45" s="17">
        <f t="shared" si="8"/>
        <v>7866</v>
      </c>
      <c r="G45" s="17">
        <f t="shared" si="8"/>
        <v>8284</v>
      </c>
      <c r="H45" s="17">
        <f t="shared" si="8"/>
        <v>9674</v>
      </c>
      <c r="I45" s="17">
        <f t="shared" si="8"/>
        <v>10730</v>
      </c>
    </row>
    <row r="46" spans="1:9" x14ac:dyDescent="0.3">
      <c r="A46" s="15" t="s">
        <v>46</v>
      </c>
      <c r="B46" s="7">
        <v>1079</v>
      </c>
      <c r="C46" s="7">
        <v>2010</v>
      </c>
      <c r="D46" s="7">
        <v>3471</v>
      </c>
      <c r="E46" s="7">
        <v>3468</v>
      </c>
      <c r="F46" s="7">
        <v>3464</v>
      </c>
      <c r="G46" s="7">
        <v>9406</v>
      </c>
      <c r="H46" s="7">
        <v>9413</v>
      </c>
      <c r="I46" s="7">
        <v>8920</v>
      </c>
    </row>
    <row r="47" spans="1:9" x14ac:dyDescent="0.3">
      <c r="A47" s="15" t="s">
        <v>47</v>
      </c>
      <c r="B47" s="7"/>
      <c r="C47" s="7"/>
      <c r="D47" s="7"/>
      <c r="F47" s="7"/>
      <c r="G47" s="7">
        <v>2913</v>
      </c>
      <c r="H47" s="7">
        <v>2931</v>
      </c>
      <c r="I47" s="7">
        <v>2777</v>
      </c>
    </row>
    <row r="48" spans="1:9" x14ac:dyDescent="0.3">
      <c r="A48" s="15" t="s">
        <v>48</v>
      </c>
      <c r="B48" s="7">
        <v>1479</v>
      </c>
      <c r="C48" s="7">
        <v>1770</v>
      </c>
      <c r="D48" s="7">
        <v>1907</v>
      </c>
      <c r="E48" s="7">
        <v>3216</v>
      </c>
      <c r="F48" s="7">
        <v>3347</v>
      </c>
      <c r="G48" s="7">
        <v>2684</v>
      </c>
      <c r="H48" s="7">
        <v>2955</v>
      </c>
      <c r="I48" s="7">
        <v>2613</v>
      </c>
    </row>
    <row r="49" spans="1:9" x14ac:dyDescent="0.3">
      <c r="A49" s="15" t="s">
        <v>49</v>
      </c>
      <c r="B49" s="7"/>
      <c r="C49" s="7"/>
      <c r="D49" s="7"/>
      <c r="E49" s="7"/>
      <c r="F49" s="7"/>
      <c r="H49" s="7"/>
      <c r="I49" s="7"/>
    </row>
    <row r="50" spans="1:9" x14ac:dyDescent="0.3">
      <c r="A50" s="12" t="s">
        <v>50</v>
      </c>
      <c r="B50" s="7"/>
      <c r="C50" s="7"/>
      <c r="D50" s="7"/>
      <c r="E50" s="7"/>
      <c r="F50" s="7"/>
      <c r="G50" s="7"/>
      <c r="H50" s="7">
        <v>0</v>
      </c>
      <c r="I50" s="7">
        <v>0</v>
      </c>
    </row>
    <row r="51" spans="1:9" x14ac:dyDescent="0.3">
      <c r="A51" s="15" t="s">
        <v>51</v>
      </c>
      <c r="B51" s="7"/>
      <c r="C51" s="7"/>
      <c r="D51" s="7"/>
      <c r="E51" s="7"/>
      <c r="F51" s="7"/>
      <c r="G51" s="7"/>
      <c r="H51" s="7"/>
      <c r="I51" s="7"/>
    </row>
    <row r="52" spans="1:9" x14ac:dyDescent="0.3">
      <c r="A52" s="12" t="s">
        <v>52</v>
      </c>
      <c r="B52" s="7"/>
      <c r="C52" s="7"/>
      <c r="D52" s="7"/>
      <c r="E52" s="7"/>
      <c r="F52" s="7"/>
      <c r="G52" s="7"/>
      <c r="H52" s="7"/>
      <c r="I52" s="7"/>
    </row>
    <row r="53" spans="1:9" x14ac:dyDescent="0.3">
      <c r="A53" s="25" t="s">
        <v>53</v>
      </c>
      <c r="B53" s="7"/>
      <c r="C53" s="7"/>
      <c r="D53" s="7"/>
      <c r="F53" s="7"/>
      <c r="G53" s="7"/>
      <c r="H53" s="7"/>
      <c r="I53" s="7"/>
    </row>
    <row r="54" spans="1:9" x14ac:dyDescent="0.3">
      <c r="A54" s="25" t="s">
        <v>54</v>
      </c>
      <c r="B54" s="7">
        <v>3</v>
      </c>
      <c r="C54" s="7">
        <v>3</v>
      </c>
      <c r="D54" s="7">
        <v>3</v>
      </c>
      <c r="E54" s="7">
        <v>3</v>
      </c>
      <c r="F54" s="7">
        <v>3</v>
      </c>
      <c r="G54" s="7">
        <v>3</v>
      </c>
      <c r="H54" s="7">
        <v>3</v>
      </c>
      <c r="I54" s="7">
        <v>3</v>
      </c>
    </row>
    <row r="55" spans="1:9" x14ac:dyDescent="0.3">
      <c r="A55" s="25" t="s">
        <v>55</v>
      </c>
      <c r="B55" s="7">
        <v>6773</v>
      </c>
      <c r="C55" s="7">
        <v>7786</v>
      </c>
      <c r="D55" s="7">
        <v>5710</v>
      </c>
      <c r="E55" s="7">
        <v>6384</v>
      </c>
      <c r="F55" s="7">
        <v>7163</v>
      </c>
      <c r="G55" s="7">
        <v>8299</v>
      </c>
      <c r="H55" s="7">
        <v>9965</v>
      </c>
      <c r="I55" s="7">
        <v>11484</v>
      </c>
    </row>
    <row r="56" spans="1:9" x14ac:dyDescent="0.3">
      <c r="A56" s="25" t="s">
        <v>56</v>
      </c>
      <c r="B56" s="7">
        <v>1246</v>
      </c>
      <c r="C56" s="7">
        <v>318</v>
      </c>
      <c r="D56" s="7">
        <v>-213</v>
      </c>
      <c r="E56" s="7">
        <v>-92</v>
      </c>
      <c r="F56" s="7">
        <v>231</v>
      </c>
      <c r="G56" s="7">
        <v>-56</v>
      </c>
      <c r="H56" s="7">
        <v>-380</v>
      </c>
      <c r="I56" s="7">
        <v>318</v>
      </c>
    </row>
    <row r="57" spans="1:9" x14ac:dyDescent="0.3">
      <c r="A57" s="25" t="s">
        <v>57</v>
      </c>
      <c r="B57" s="7">
        <v>4685</v>
      </c>
      <c r="C57" s="7">
        <v>4151</v>
      </c>
      <c r="D57" s="7">
        <v>6907</v>
      </c>
      <c r="E57" s="7">
        <v>3517</v>
      </c>
      <c r="F57" s="7">
        <v>1643</v>
      </c>
      <c r="G57" s="7">
        <v>-191</v>
      </c>
      <c r="H57" s="7">
        <v>3179</v>
      </c>
      <c r="I57" s="7">
        <v>3476</v>
      </c>
    </row>
    <row r="58" spans="1:9" x14ac:dyDescent="0.3">
      <c r="A58" s="16" t="s">
        <v>58</v>
      </c>
      <c r="B58" s="17">
        <f t="shared" ref="B58:I58" si="9">+SUM(B53:B57)</f>
        <v>12707</v>
      </c>
      <c r="C58" s="17">
        <f t="shared" si="9"/>
        <v>12258</v>
      </c>
      <c r="D58" s="17">
        <f t="shared" si="9"/>
        <v>12407</v>
      </c>
      <c r="E58" s="17">
        <f t="shared" si="9"/>
        <v>9812</v>
      </c>
      <c r="F58" s="17">
        <f t="shared" si="9"/>
        <v>9040</v>
      </c>
      <c r="G58" s="17">
        <f t="shared" si="9"/>
        <v>8055</v>
      </c>
      <c r="H58" s="17">
        <f t="shared" si="9"/>
        <v>12767</v>
      </c>
      <c r="I58" s="17">
        <f t="shared" si="9"/>
        <v>15281</v>
      </c>
    </row>
    <row r="59" spans="1:9" x14ac:dyDescent="0.3">
      <c r="A59" s="18" t="s">
        <v>59</v>
      </c>
      <c r="B59" s="19">
        <f t="shared" ref="B59:I59" si="10">+SUM(B45:B50)+B58</f>
        <v>21597</v>
      </c>
      <c r="C59" s="19">
        <f t="shared" si="10"/>
        <v>21396</v>
      </c>
      <c r="D59" s="19">
        <f t="shared" si="10"/>
        <v>23259</v>
      </c>
      <c r="E59" s="19">
        <f t="shared" si="10"/>
        <v>22536</v>
      </c>
      <c r="F59" s="19">
        <f t="shared" si="10"/>
        <v>23717</v>
      </c>
      <c r="G59" s="19">
        <f t="shared" si="10"/>
        <v>31342</v>
      </c>
      <c r="H59" s="19">
        <f t="shared" si="10"/>
        <v>37740</v>
      </c>
      <c r="I59" s="19">
        <f t="shared" si="10"/>
        <v>40321</v>
      </c>
    </row>
    <row r="60" spans="1:9" s="21" customFormat="1" x14ac:dyDescent="0.3">
      <c r="A60" s="21" t="s">
        <v>60</v>
      </c>
      <c r="B60" s="22">
        <f t="shared" ref="B60:I60" si="11">+B59-B36</f>
        <v>0</v>
      </c>
      <c r="C60" s="22">
        <f t="shared" si="11"/>
        <v>0</v>
      </c>
      <c r="D60" s="22">
        <f t="shared" si="11"/>
        <v>0</v>
      </c>
      <c r="E60" s="22">
        <f t="shared" si="11"/>
        <v>0</v>
      </c>
      <c r="F60" s="22">
        <f t="shared" si="11"/>
        <v>0</v>
      </c>
      <c r="G60" s="22">
        <f t="shared" si="11"/>
        <v>0</v>
      </c>
      <c r="H60" s="22">
        <f t="shared" si="11"/>
        <v>0</v>
      </c>
      <c r="I60" s="22">
        <f t="shared" si="11"/>
        <v>0</v>
      </c>
    </row>
    <row r="61" spans="1:9" x14ac:dyDescent="0.3">
      <c r="A61" s="23" t="s">
        <v>61</v>
      </c>
      <c r="B61" s="23"/>
      <c r="C61" s="23"/>
      <c r="D61" s="23"/>
      <c r="E61" s="23"/>
      <c r="F61" s="23"/>
      <c r="G61" s="23"/>
      <c r="H61" s="23"/>
      <c r="I61" s="23"/>
    </row>
    <row r="62" spans="1:9" x14ac:dyDescent="0.3">
      <c r="A62" t="s">
        <v>62</v>
      </c>
    </row>
    <row r="63" spans="1:9" x14ac:dyDescent="0.3">
      <c r="A63" s="10" t="s">
        <v>63</v>
      </c>
    </row>
    <row r="64" spans="1:9" s="10" customFormat="1" x14ac:dyDescent="0.3">
      <c r="A64" s="24" t="s">
        <v>64</v>
      </c>
      <c r="B64" s="11">
        <v>3273</v>
      </c>
      <c r="C64" s="11">
        <v>3760</v>
      </c>
      <c r="D64" s="11">
        <v>4240</v>
      </c>
      <c r="E64" s="11">
        <v>1933</v>
      </c>
      <c r="F64" s="11">
        <v>4029</v>
      </c>
      <c r="G64" s="11">
        <v>2539</v>
      </c>
      <c r="H64" s="11">
        <f>+H12</f>
        <v>5727</v>
      </c>
      <c r="I64" s="11">
        <f>+I12</f>
        <v>6046</v>
      </c>
    </row>
    <row r="65" spans="1:9" s="10" customFormat="1" x14ac:dyDescent="0.3">
      <c r="A65" s="15" t="s">
        <v>65</v>
      </c>
      <c r="B65" s="7"/>
      <c r="C65" s="7"/>
      <c r="D65" s="7"/>
      <c r="E65" s="7"/>
      <c r="F65" s="7"/>
      <c r="G65" s="7"/>
      <c r="H65" s="7"/>
      <c r="I65" s="7"/>
    </row>
    <row r="66" spans="1:9" x14ac:dyDescent="0.3">
      <c r="A66" s="12" t="s">
        <v>66</v>
      </c>
      <c r="B66" s="7">
        <v>606</v>
      </c>
      <c r="C66" s="7">
        <v>649</v>
      </c>
      <c r="D66" s="7">
        <v>706</v>
      </c>
      <c r="E66" s="7">
        <v>747</v>
      </c>
      <c r="F66" s="7">
        <v>705</v>
      </c>
      <c r="G66" s="7">
        <v>721</v>
      </c>
      <c r="H66" s="7">
        <v>744</v>
      </c>
      <c r="I66" s="7">
        <v>717</v>
      </c>
    </row>
    <row r="67" spans="1:9" x14ac:dyDescent="0.3">
      <c r="A67" s="12" t="s">
        <v>67</v>
      </c>
      <c r="B67" s="7">
        <v>-113</v>
      </c>
      <c r="C67" s="7">
        <v>-80</v>
      </c>
      <c r="D67" s="7">
        <v>-273</v>
      </c>
      <c r="E67" s="7">
        <v>647</v>
      </c>
      <c r="F67" s="7">
        <v>34</v>
      </c>
      <c r="G67" s="7">
        <v>-380</v>
      </c>
      <c r="H67" s="7">
        <v>-385</v>
      </c>
      <c r="I67" s="7">
        <v>-650</v>
      </c>
    </row>
    <row r="68" spans="1:9" x14ac:dyDescent="0.3">
      <c r="A68" s="12" t="s">
        <v>68</v>
      </c>
      <c r="B68" s="7">
        <v>119</v>
      </c>
      <c r="C68" s="7">
        <v>236</v>
      </c>
      <c r="D68" s="7">
        <v>215</v>
      </c>
      <c r="E68" s="7">
        <v>218</v>
      </c>
      <c r="F68" s="7">
        <v>325</v>
      </c>
      <c r="G68" s="7">
        <v>429</v>
      </c>
      <c r="H68" s="7">
        <v>611</v>
      </c>
      <c r="I68" s="7">
        <v>638</v>
      </c>
    </row>
    <row r="69" spans="1:9" x14ac:dyDescent="0.3">
      <c r="A69" s="12" t="s">
        <v>69</v>
      </c>
      <c r="B69" s="7">
        <v>43</v>
      </c>
      <c r="C69" s="7">
        <v>13</v>
      </c>
      <c r="D69" s="7">
        <v>10</v>
      </c>
      <c r="E69" s="7">
        <v>27</v>
      </c>
      <c r="F69" s="7">
        <v>15</v>
      </c>
      <c r="G69" s="7">
        <v>398</v>
      </c>
      <c r="H69" s="7">
        <v>53</v>
      </c>
      <c r="I69" s="7">
        <v>123</v>
      </c>
    </row>
    <row r="70" spans="1:9" x14ac:dyDescent="0.3">
      <c r="A70" s="12" t="s">
        <v>70</v>
      </c>
      <c r="B70" s="7">
        <v>424</v>
      </c>
      <c r="C70" s="7">
        <v>98</v>
      </c>
      <c r="D70" s="7">
        <v>-117</v>
      </c>
      <c r="E70" s="7">
        <v>-99</v>
      </c>
      <c r="F70" s="7">
        <v>233</v>
      </c>
      <c r="G70" s="7">
        <v>23</v>
      </c>
      <c r="H70" s="7">
        <v>-138</v>
      </c>
      <c r="I70" s="7">
        <v>-26</v>
      </c>
    </row>
    <row r="71" spans="1:9" x14ac:dyDescent="0.3">
      <c r="A71" s="15" t="s">
        <v>71</v>
      </c>
      <c r="B71" s="7"/>
      <c r="C71" s="7"/>
      <c r="D71" s="7"/>
      <c r="E71" s="7"/>
      <c r="F71" s="7"/>
      <c r="G71" s="7"/>
      <c r="H71" s="7"/>
      <c r="I71" s="7"/>
    </row>
    <row r="72" spans="1:9" x14ac:dyDescent="0.3">
      <c r="A72" s="12" t="s">
        <v>72</v>
      </c>
      <c r="B72" s="7">
        <v>-216</v>
      </c>
      <c r="C72" s="7">
        <v>60</v>
      </c>
      <c r="D72" s="7">
        <v>-426</v>
      </c>
      <c r="E72" s="7">
        <v>187</v>
      </c>
      <c r="F72" s="7">
        <v>-270</v>
      </c>
      <c r="G72" s="7">
        <v>1239</v>
      </c>
      <c r="H72" s="7">
        <v>-1606</v>
      </c>
      <c r="I72" s="7">
        <v>-504</v>
      </c>
    </row>
    <row r="73" spans="1:9" x14ac:dyDescent="0.3">
      <c r="A73" s="12" t="s">
        <v>73</v>
      </c>
      <c r="B73" s="7">
        <v>-621</v>
      </c>
      <c r="C73" s="7">
        <v>-590</v>
      </c>
      <c r="D73" s="7">
        <v>-231</v>
      </c>
      <c r="E73" s="7">
        <v>-255</v>
      </c>
      <c r="F73" s="7">
        <v>-490</v>
      </c>
      <c r="G73" s="7">
        <v>-1854</v>
      </c>
      <c r="H73" s="7">
        <v>507</v>
      </c>
      <c r="I73" s="7">
        <v>-1676</v>
      </c>
    </row>
    <row r="74" spans="1:9" x14ac:dyDescent="0.3">
      <c r="A74" s="12" t="s">
        <v>74</v>
      </c>
      <c r="B74" s="7">
        <v>-144</v>
      </c>
      <c r="C74" s="7">
        <v>-161</v>
      </c>
      <c r="D74" s="7">
        <v>-120</v>
      </c>
      <c r="E74" s="7">
        <v>35</v>
      </c>
      <c r="F74" s="7">
        <v>-203</v>
      </c>
      <c r="G74" s="7">
        <v>-654</v>
      </c>
      <c r="H74" s="7">
        <v>-182</v>
      </c>
      <c r="I74" s="7">
        <v>-845</v>
      </c>
    </row>
    <row r="75" spans="1:9" x14ac:dyDescent="0.3">
      <c r="A75" s="12" t="s">
        <v>75</v>
      </c>
      <c r="B75" s="7">
        <v>1237</v>
      </c>
      <c r="C75" s="7">
        <v>-586</v>
      </c>
      <c r="D75" s="7">
        <v>-158</v>
      </c>
      <c r="E75" s="7">
        <v>1515</v>
      </c>
      <c r="F75" s="7">
        <v>1525</v>
      </c>
      <c r="G75" s="7">
        <v>24</v>
      </c>
      <c r="H75" s="7">
        <v>1326</v>
      </c>
      <c r="I75" s="7">
        <v>1365</v>
      </c>
    </row>
    <row r="76" spans="1:9" x14ac:dyDescent="0.3">
      <c r="A76" s="26" t="s">
        <v>76</v>
      </c>
      <c r="B76" s="27">
        <f t="shared" ref="B76:I76" si="12">+SUM(B64:B75)</f>
        <v>4608</v>
      </c>
      <c r="C76" s="27">
        <f t="shared" si="12"/>
        <v>3399</v>
      </c>
      <c r="D76" s="27">
        <f t="shared" si="12"/>
        <v>3846</v>
      </c>
      <c r="E76" s="27">
        <f t="shared" si="12"/>
        <v>4955</v>
      </c>
      <c r="F76" s="27">
        <f t="shared" si="12"/>
        <v>5903</v>
      </c>
      <c r="G76" s="27">
        <f t="shared" si="12"/>
        <v>2485</v>
      </c>
      <c r="H76" s="27">
        <f t="shared" si="12"/>
        <v>6657</v>
      </c>
      <c r="I76" s="27">
        <f t="shared" si="12"/>
        <v>5188</v>
      </c>
    </row>
    <row r="77" spans="1:9" x14ac:dyDescent="0.3">
      <c r="A77" s="10" t="s">
        <v>77</v>
      </c>
      <c r="B77" s="7"/>
      <c r="C77" s="7"/>
      <c r="D77" s="7"/>
      <c r="E77" s="7"/>
      <c r="F77" s="7"/>
      <c r="G77" s="7"/>
      <c r="H77" s="7"/>
      <c r="I77" s="7"/>
    </row>
    <row r="78" spans="1:9" x14ac:dyDescent="0.3">
      <c r="A78" s="15" t="s">
        <v>78</v>
      </c>
      <c r="B78" s="7">
        <v>-4936</v>
      </c>
      <c r="C78" s="7">
        <v>-5367</v>
      </c>
      <c r="D78" s="7">
        <v>-5928</v>
      </c>
      <c r="E78" s="7">
        <v>-4783</v>
      </c>
      <c r="F78" s="7">
        <v>-2937</v>
      </c>
      <c r="G78" s="7">
        <v>-2426</v>
      </c>
      <c r="H78" s="7">
        <v>-9961</v>
      </c>
      <c r="I78" s="7">
        <v>-12913</v>
      </c>
    </row>
    <row r="79" spans="1:9" x14ac:dyDescent="0.3">
      <c r="A79" s="15" t="s">
        <v>79</v>
      </c>
      <c r="B79" s="7">
        <v>3655</v>
      </c>
      <c r="C79" s="7">
        <v>2924</v>
      </c>
      <c r="D79" s="7">
        <v>3623</v>
      </c>
      <c r="E79" s="7">
        <v>3613</v>
      </c>
      <c r="F79" s="7">
        <v>1715</v>
      </c>
      <c r="G79" s="7">
        <v>74</v>
      </c>
      <c r="H79" s="7">
        <v>4236</v>
      </c>
      <c r="I79" s="7">
        <v>8199</v>
      </c>
    </row>
    <row r="80" spans="1:9" x14ac:dyDescent="0.3">
      <c r="A80" s="15" t="s">
        <v>80</v>
      </c>
      <c r="B80" s="7">
        <v>2216</v>
      </c>
      <c r="C80" s="7">
        <v>2386</v>
      </c>
      <c r="D80" s="7">
        <v>2423</v>
      </c>
      <c r="E80" s="7">
        <v>2496</v>
      </c>
      <c r="F80" s="7">
        <v>2072</v>
      </c>
      <c r="G80" s="7">
        <v>2379</v>
      </c>
      <c r="H80" s="7">
        <v>2449</v>
      </c>
      <c r="I80" s="7">
        <v>3967</v>
      </c>
    </row>
    <row r="81" spans="1:9" x14ac:dyDescent="0.3">
      <c r="A81" s="1" t="s">
        <v>81</v>
      </c>
      <c r="B81" s="7">
        <v>-150</v>
      </c>
      <c r="C81" s="7">
        <v>150</v>
      </c>
      <c r="D81" s="7"/>
      <c r="E81" s="7"/>
      <c r="F81" s="7"/>
      <c r="G81" s="7"/>
      <c r="H81" s="7"/>
      <c r="I81" s="7"/>
    </row>
    <row r="82" spans="1:9" x14ac:dyDescent="0.3">
      <c r="A82" s="15" t="s">
        <v>82</v>
      </c>
      <c r="B82" s="7">
        <v>-963</v>
      </c>
      <c r="C82" s="7">
        <v>-1143</v>
      </c>
      <c r="D82" s="7">
        <v>-1105</v>
      </c>
      <c r="E82" s="7">
        <v>-1028</v>
      </c>
      <c r="F82" s="7">
        <v>-1119</v>
      </c>
      <c r="G82" s="7">
        <v>-1086</v>
      </c>
      <c r="H82" s="7">
        <v>-695</v>
      </c>
      <c r="I82" s="7">
        <v>-758</v>
      </c>
    </row>
    <row r="83" spans="1:9" x14ac:dyDescent="0.3">
      <c r="A83" s="1" t="s">
        <v>83</v>
      </c>
      <c r="B83" s="7">
        <v>3</v>
      </c>
      <c r="C83" s="7">
        <v>10</v>
      </c>
      <c r="D83" s="7">
        <v>13</v>
      </c>
      <c r="E83" s="7">
        <v>3</v>
      </c>
      <c r="F83" s="7"/>
      <c r="G83" s="7"/>
      <c r="H83" s="7"/>
      <c r="I83" s="7"/>
    </row>
    <row r="84" spans="1:9" x14ac:dyDescent="0.3">
      <c r="A84" s="15" t="s">
        <v>84</v>
      </c>
      <c r="B84" s="7"/>
      <c r="C84" s="7">
        <v>6</v>
      </c>
      <c r="D84" s="7">
        <v>-34</v>
      </c>
      <c r="E84" s="7">
        <v>-25</v>
      </c>
      <c r="F84" s="7">
        <v>5</v>
      </c>
      <c r="G84" s="7">
        <v>31</v>
      </c>
      <c r="H84" s="7">
        <v>171</v>
      </c>
      <c r="I84" s="7">
        <v>-19</v>
      </c>
    </row>
    <row r="85" spans="1:9" x14ac:dyDescent="0.3">
      <c r="A85" s="28" t="s">
        <v>85</v>
      </c>
      <c r="B85" s="27">
        <f t="shared" ref="B85:I85" si="13">+SUM(B78:B84)</f>
        <v>-175</v>
      </c>
      <c r="C85" s="27">
        <f t="shared" si="13"/>
        <v>-1034</v>
      </c>
      <c r="D85" s="27">
        <f t="shared" si="13"/>
        <v>-1008</v>
      </c>
      <c r="E85" s="27">
        <f t="shared" si="13"/>
        <v>276</v>
      </c>
      <c r="F85" s="27">
        <f t="shared" si="13"/>
        <v>-264</v>
      </c>
      <c r="G85" s="27">
        <f t="shared" si="13"/>
        <v>-1028</v>
      </c>
      <c r="H85" s="27">
        <f t="shared" si="13"/>
        <v>-3800</v>
      </c>
      <c r="I85" s="27">
        <f t="shared" si="13"/>
        <v>-1524</v>
      </c>
    </row>
    <row r="86" spans="1:9" x14ac:dyDescent="0.3">
      <c r="A86" s="10" t="s">
        <v>86</v>
      </c>
      <c r="B86" s="7"/>
      <c r="C86" s="7"/>
      <c r="D86" s="7"/>
      <c r="E86" s="7"/>
      <c r="F86" s="7"/>
      <c r="G86" s="7"/>
      <c r="H86" s="7"/>
      <c r="I86" s="7"/>
    </row>
    <row r="87" spans="1:9" x14ac:dyDescent="0.3">
      <c r="A87" s="15" t="s">
        <v>87</v>
      </c>
      <c r="C87" s="7">
        <v>981</v>
      </c>
      <c r="D87" s="7">
        <v>1482</v>
      </c>
      <c r="E87" s="7"/>
      <c r="F87" s="7"/>
      <c r="G87" s="7">
        <v>6134</v>
      </c>
      <c r="H87" s="7">
        <v>0</v>
      </c>
      <c r="I87" s="7">
        <v>0</v>
      </c>
    </row>
    <row r="88" spans="1:9" x14ac:dyDescent="0.3">
      <c r="A88" s="1" t="s">
        <v>88</v>
      </c>
      <c r="B88" s="7">
        <v>-7</v>
      </c>
      <c r="C88" s="7">
        <v>-106</v>
      </c>
      <c r="D88" s="7">
        <v>-44</v>
      </c>
      <c r="E88" s="7">
        <v>-6</v>
      </c>
      <c r="F88" s="7"/>
      <c r="G88" s="7"/>
      <c r="H88" s="7"/>
      <c r="I88" s="7"/>
    </row>
    <row r="89" spans="1:9" x14ac:dyDescent="0.3">
      <c r="A89" s="15" t="s">
        <v>89</v>
      </c>
      <c r="B89" s="7">
        <v>-63</v>
      </c>
      <c r="C89" s="7">
        <v>-67</v>
      </c>
      <c r="D89" s="7">
        <v>327</v>
      </c>
      <c r="E89" s="7">
        <v>13</v>
      </c>
      <c r="F89" s="7">
        <v>-325</v>
      </c>
      <c r="G89" s="7">
        <v>49</v>
      </c>
      <c r="H89" s="7">
        <v>-52</v>
      </c>
      <c r="I89" s="7">
        <v>15</v>
      </c>
    </row>
    <row r="90" spans="1:9" x14ac:dyDescent="0.3">
      <c r="A90" s="15" t="s">
        <v>90</v>
      </c>
      <c r="B90" s="7">
        <v>-19</v>
      </c>
      <c r="C90" s="7">
        <v>-7</v>
      </c>
      <c r="D90" s="7">
        <v>-17</v>
      </c>
      <c r="E90" s="7">
        <v>-23</v>
      </c>
      <c r="F90" s="7"/>
      <c r="H90" s="7">
        <v>-197</v>
      </c>
      <c r="I90" s="7">
        <v>0</v>
      </c>
    </row>
    <row r="91" spans="1:9" x14ac:dyDescent="0.3">
      <c r="A91" s="15" t="s">
        <v>91</v>
      </c>
      <c r="B91" s="7">
        <v>514</v>
      </c>
      <c r="C91" s="7">
        <v>507</v>
      </c>
      <c r="D91" s="7">
        <v>489</v>
      </c>
      <c r="E91" s="7">
        <v>733</v>
      </c>
      <c r="F91" s="7">
        <v>700</v>
      </c>
      <c r="G91" s="7">
        <v>885</v>
      </c>
      <c r="H91" s="7">
        <v>1172</v>
      </c>
      <c r="I91" s="7">
        <v>1151</v>
      </c>
    </row>
    <row r="92" spans="1:9" x14ac:dyDescent="0.3">
      <c r="A92" s="15" t="s">
        <v>92</v>
      </c>
      <c r="B92" s="7">
        <v>218</v>
      </c>
      <c r="C92" s="7">
        <v>-3238</v>
      </c>
      <c r="D92" s="7">
        <v>-3223</v>
      </c>
      <c r="E92" s="7">
        <v>-4254</v>
      </c>
      <c r="F92" s="7">
        <v>-4286</v>
      </c>
      <c r="G92" s="7">
        <v>-3067</v>
      </c>
      <c r="H92" s="7">
        <v>-608</v>
      </c>
      <c r="I92" s="7">
        <v>-4014</v>
      </c>
    </row>
    <row r="93" spans="1:9" x14ac:dyDescent="0.3">
      <c r="A93" s="15" t="s">
        <v>93</v>
      </c>
      <c r="B93" s="7">
        <v>-2534</v>
      </c>
      <c r="C93" s="7">
        <v>-1022</v>
      </c>
      <c r="D93" s="7">
        <v>-1133</v>
      </c>
      <c r="E93" s="7">
        <v>-1243</v>
      </c>
      <c r="F93" s="7">
        <v>-1332</v>
      </c>
      <c r="G93" s="7">
        <v>-1452</v>
      </c>
      <c r="H93" s="7">
        <v>-1638</v>
      </c>
      <c r="I93" s="7">
        <v>-1837</v>
      </c>
    </row>
    <row r="94" spans="1:9" x14ac:dyDescent="0.3">
      <c r="A94" s="15" t="s">
        <v>94</v>
      </c>
      <c r="B94" s="7">
        <v>-899</v>
      </c>
      <c r="C94" s="7">
        <v>-22</v>
      </c>
      <c r="D94" s="7">
        <v>-29</v>
      </c>
      <c r="E94" s="7">
        <v>-55</v>
      </c>
      <c r="F94" s="7">
        <v>-50</v>
      </c>
      <c r="G94" s="7">
        <v>-58</v>
      </c>
      <c r="H94" s="7">
        <v>-136</v>
      </c>
      <c r="I94" s="7">
        <v>-151</v>
      </c>
    </row>
    <row r="95" spans="1:9" x14ac:dyDescent="0.3">
      <c r="A95" s="28" t="s">
        <v>95</v>
      </c>
      <c r="B95" s="27">
        <f t="shared" ref="B95:I95" si="14">+SUM(B87:B94)</f>
        <v>-2790</v>
      </c>
      <c r="C95" s="27">
        <f t="shared" si="14"/>
        <v>-2974</v>
      </c>
      <c r="D95" s="27">
        <f t="shared" si="14"/>
        <v>-2148</v>
      </c>
      <c r="E95" s="27">
        <f t="shared" si="14"/>
        <v>-4835</v>
      </c>
      <c r="F95" s="27">
        <f t="shared" si="14"/>
        <v>-5293</v>
      </c>
      <c r="G95" s="27">
        <f t="shared" si="14"/>
        <v>2491</v>
      </c>
      <c r="H95" s="27">
        <f t="shared" si="14"/>
        <v>-1459</v>
      </c>
      <c r="I95" s="27">
        <f t="shared" si="14"/>
        <v>-4836</v>
      </c>
    </row>
    <row r="96" spans="1:9" x14ac:dyDescent="0.3">
      <c r="A96" s="15" t="s">
        <v>96</v>
      </c>
      <c r="B96" s="7">
        <v>-83</v>
      </c>
      <c r="C96" s="7">
        <v>-105</v>
      </c>
      <c r="D96" s="7">
        <v>-20</v>
      </c>
      <c r="E96" s="7">
        <v>45</v>
      </c>
      <c r="F96" s="7">
        <v>-129</v>
      </c>
      <c r="G96" s="7">
        <v>-66</v>
      </c>
      <c r="H96" s="7">
        <v>143</v>
      </c>
      <c r="I96" s="7">
        <v>-143</v>
      </c>
    </row>
    <row r="97" spans="1:9" x14ac:dyDescent="0.3">
      <c r="A97" s="28" t="s">
        <v>97</v>
      </c>
      <c r="B97" s="27">
        <f t="shared" ref="B97:I97" si="15">+B76+B85+B95+B96</f>
        <v>1560</v>
      </c>
      <c r="C97" s="27">
        <f t="shared" si="15"/>
        <v>-714</v>
      </c>
      <c r="D97" s="27">
        <f t="shared" si="15"/>
        <v>670</v>
      </c>
      <c r="E97" s="27">
        <f t="shared" si="15"/>
        <v>441</v>
      </c>
      <c r="F97" s="27">
        <f t="shared" si="15"/>
        <v>217</v>
      </c>
      <c r="G97" s="27">
        <f t="shared" si="15"/>
        <v>3882</v>
      </c>
      <c r="H97" s="27">
        <f t="shared" si="15"/>
        <v>1541</v>
      </c>
      <c r="I97" s="27">
        <f t="shared" si="15"/>
        <v>-1315</v>
      </c>
    </row>
    <row r="98" spans="1:9" x14ac:dyDescent="0.3">
      <c r="A98" t="s">
        <v>98</v>
      </c>
      <c r="B98" s="7">
        <v>2220</v>
      </c>
      <c r="C98" s="7">
        <v>3852</v>
      </c>
      <c r="D98" s="7">
        <v>3138</v>
      </c>
      <c r="E98" s="7">
        <v>3808</v>
      </c>
      <c r="F98" s="7">
        <v>4249</v>
      </c>
      <c r="G98" s="7">
        <v>4466</v>
      </c>
      <c r="H98" s="7">
        <v>8348</v>
      </c>
      <c r="I98" s="7">
        <f>+H99</f>
        <v>9889</v>
      </c>
    </row>
    <row r="99" spans="1:9" x14ac:dyDescent="0.3">
      <c r="A99" s="18" t="s">
        <v>99</v>
      </c>
      <c r="B99" s="19">
        <v>3852</v>
      </c>
      <c r="C99" s="19">
        <v>3138</v>
      </c>
      <c r="D99" s="19">
        <v>3808</v>
      </c>
      <c r="E99" s="19">
        <f>+E97+E98</f>
        <v>4249</v>
      </c>
      <c r="F99" s="19">
        <f>+F97+F98</f>
        <v>4466</v>
      </c>
      <c r="G99" s="19">
        <f>+G97+G98</f>
        <v>8348</v>
      </c>
      <c r="H99" s="19">
        <f>+H97+H98</f>
        <v>9889</v>
      </c>
      <c r="I99" s="19">
        <f>+I97+I98</f>
        <v>8574</v>
      </c>
    </row>
    <row r="100" spans="1:9" s="21" customFormat="1" x14ac:dyDescent="0.3">
      <c r="A100" s="21" t="s">
        <v>100</v>
      </c>
      <c r="B100" s="22">
        <f t="shared" ref="B100:I100" si="16">+B99-B25</f>
        <v>0</v>
      </c>
      <c r="C100" s="22">
        <f t="shared" si="16"/>
        <v>0</v>
      </c>
      <c r="D100" s="22">
        <f t="shared" si="16"/>
        <v>0</v>
      </c>
      <c r="E100" s="22">
        <f t="shared" si="16"/>
        <v>0</v>
      </c>
      <c r="F100" s="22">
        <f t="shared" si="16"/>
        <v>0</v>
      </c>
      <c r="G100" s="22">
        <f t="shared" si="16"/>
        <v>0</v>
      </c>
      <c r="H100" s="22">
        <f t="shared" si="16"/>
        <v>0</v>
      </c>
      <c r="I100" s="22">
        <f t="shared" si="16"/>
        <v>0</v>
      </c>
    </row>
    <row r="101" spans="1:9" x14ac:dyDescent="0.3">
      <c r="A101" t="s">
        <v>101</v>
      </c>
      <c r="B101" s="7"/>
      <c r="C101" s="7"/>
      <c r="D101" s="7"/>
      <c r="E101" s="7"/>
      <c r="F101" s="7"/>
      <c r="G101" s="7"/>
      <c r="H101" s="7"/>
      <c r="I101" s="7"/>
    </row>
    <row r="102" spans="1:9" x14ac:dyDescent="0.3">
      <c r="A102" s="15" t="s">
        <v>102</v>
      </c>
      <c r="B102" s="7"/>
      <c r="C102" s="7"/>
      <c r="D102" s="7"/>
      <c r="E102" s="7"/>
      <c r="F102" s="7"/>
      <c r="G102" s="7"/>
      <c r="H102" s="7"/>
      <c r="I102" s="7"/>
    </row>
    <row r="103" spans="1:9" x14ac:dyDescent="0.3">
      <c r="A103" s="12" t="s">
        <v>103</v>
      </c>
      <c r="B103" s="7">
        <v>53</v>
      </c>
      <c r="C103" s="7">
        <v>70</v>
      </c>
      <c r="D103" s="7">
        <v>98</v>
      </c>
      <c r="E103" s="7">
        <v>125</v>
      </c>
      <c r="F103" s="7">
        <v>153</v>
      </c>
      <c r="G103" s="7">
        <v>140</v>
      </c>
      <c r="H103" s="7">
        <v>293</v>
      </c>
      <c r="I103" s="7">
        <v>290</v>
      </c>
    </row>
    <row r="104" spans="1:9" x14ac:dyDescent="0.3">
      <c r="A104" s="12" t="s">
        <v>104</v>
      </c>
      <c r="B104" s="7">
        <v>1262</v>
      </c>
      <c r="C104" s="7">
        <v>748</v>
      </c>
      <c r="D104" s="7">
        <v>703</v>
      </c>
      <c r="E104" s="7">
        <v>529</v>
      </c>
      <c r="F104" s="7">
        <v>757</v>
      </c>
      <c r="G104" s="7">
        <v>1028</v>
      </c>
      <c r="H104" s="7">
        <v>1177</v>
      </c>
      <c r="I104" s="7">
        <v>1231</v>
      </c>
    </row>
    <row r="105" spans="1:9" x14ac:dyDescent="0.3">
      <c r="A105" s="12" t="s">
        <v>105</v>
      </c>
      <c r="B105" s="7">
        <v>206</v>
      </c>
      <c r="C105" s="7">
        <v>252</v>
      </c>
      <c r="D105" s="7">
        <v>266</v>
      </c>
      <c r="E105" s="7">
        <v>294</v>
      </c>
      <c r="F105" s="7">
        <v>160</v>
      </c>
      <c r="G105" s="7">
        <v>121</v>
      </c>
      <c r="H105" s="7">
        <v>179</v>
      </c>
      <c r="I105" s="7">
        <v>160</v>
      </c>
    </row>
    <row r="106" spans="1:9" x14ac:dyDescent="0.3">
      <c r="A106" s="12" t="s">
        <v>106</v>
      </c>
      <c r="B106" s="7">
        <v>240</v>
      </c>
      <c r="C106" s="7">
        <v>271</v>
      </c>
      <c r="D106" s="7">
        <v>300</v>
      </c>
      <c r="E106" s="7">
        <v>320</v>
      </c>
      <c r="F106" s="7">
        <v>347</v>
      </c>
      <c r="G106" s="7">
        <v>385</v>
      </c>
      <c r="H106" s="7">
        <v>438</v>
      </c>
      <c r="I106" s="7">
        <v>480</v>
      </c>
    </row>
    <row r="108" spans="1:9" x14ac:dyDescent="0.3">
      <c r="A108" s="23" t="s">
        <v>107</v>
      </c>
      <c r="B108" s="23"/>
      <c r="C108" s="23"/>
      <c r="D108" s="23"/>
      <c r="E108" s="23"/>
      <c r="F108" s="23"/>
      <c r="G108" s="23"/>
      <c r="H108" s="23"/>
      <c r="I108" s="23"/>
    </row>
    <row r="109" spans="1:9" x14ac:dyDescent="0.3">
      <c r="A109" s="29" t="s">
        <v>108</v>
      </c>
      <c r="B109" s="7"/>
      <c r="C109" s="7"/>
      <c r="D109" s="7"/>
      <c r="E109" s="7"/>
      <c r="F109" s="7"/>
      <c r="G109" s="7"/>
      <c r="H109" s="7"/>
      <c r="I109" s="7"/>
    </row>
    <row r="110" spans="1:9" x14ac:dyDescent="0.3">
      <c r="A110" s="15" t="s">
        <v>109</v>
      </c>
      <c r="B110" s="11">
        <f t="shared" ref="B110:I110" si="17">+SUM(B111:B113)</f>
        <v>13740</v>
      </c>
      <c r="C110" s="11">
        <f t="shared" si="17"/>
        <v>14764</v>
      </c>
      <c r="D110" s="11">
        <f t="shared" si="17"/>
        <v>15216</v>
      </c>
      <c r="E110" s="11">
        <f t="shared" si="17"/>
        <v>14855</v>
      </c>
      <c r="F110" s="11">
        <f t="shared" si="17"/>
        <v>15902</v>
      </c>
      <c r="G110" s="11">
        <f t="shared" si="17"/>
        <v>14484</v>
      </c>
      <c r="H110" s="11">
        <f t="shared" si="17"/>
        <v>17179</v>
      </c>
      <c r="I110" s="11">
        <f t="shared" si="17"/>
        <v>18353</v>
      </c>
    </row>
    <row r="111" spans="1:9" x14ac:dyDescent="0.3">
      <c r="A111" s="12" t="s">
        <v>110</v>
      </c>
      <c r="B111">
        <v>8506</v>
      </c>
      <c r="C111">
        <v>9299</v>
      </c>
      <c r="D111">
        <v>9684</v>
      </c>
      <c r="E111">
        <v>9322</v>
      </c>
      <c r="F111">
        <v>10045</v>
      </c>
      <c r="G111">
        <v>9329</v>
      </c>
      <c r="H111" s="20">
        <v>11644</v>
      </c>
      <c r="I111" s="20">
        <v>12228</v>
      </c>
    </row>
    <row r="112" spans="1:9" x14ac:dyDescent="0.3">
      <c r="A112" s="12" t="s">
        <v>111</v>
      </c>
      <c r="B112">
        <v>4410</v>
      </c>
      <c r="C112">
        <v>4746</v>
      </c>
      <c r="D112">
        <v>4886</v>
      </c>
      <c r="E112">
        <v>4938</v>
      </c>
      <c r="F112">
        <v>5260</v>
      </c>
      <c r="G112">
        <v>4639</v>
      </c>
      <c r="H112" s="20">
        <v>5028</v>
      </c>
      <c r="I112" s="20">
        <v>5492</v>
      </c>
    </row>
    <row r="113" spans="1:12" x14ac:dyDescent="0.3">
      <c r="A113" s="12" t="s">
        <v>112</v>
      </c>
      <c r="B113">
        <v>824</v>
      </c>
      <c r="C113">
        <v>719</v>
      </c>
      <c r="D113">
        <v>646</v>
      </c>
      <c r="E113" s="7">
        <v>595</v>
      </c>
      <c r="F113" s="7">
        <v>597</v>
      </c>
      <c r="G113" s="7">
        <v>516</v>
      </c>
      <c r="H113">
        <v>507</v>
      </c>
      <c r="I113">
        <v>633</v>
      </c>
    </row>
    <row r="114" spans="1:12" x14ac:dyDescent="0.3">
      <c r="A114" s="15" t="s">
        <v>113</v>
      </c>
      <c r="B114" s="11">
        <f t="shared" ref="B114:I114" si="18">+SUM(B115:B117)</f>
        <v>7126</v>
      </c>
      <c r="C114" s="11">
        <f t="shared" si="18"/>
        <v>7568</v>
      </c>
      <c r="D114" s="11">
        <f t="shared" si="18"/>
        <v>7970</v>
      </c>
      <c r="E114" s="11">
        <f t="shared" si="18"/>
        <v>9242</v>
      </c>
      <c r="F114" s="11">
        <f t="shared" si="18"/>
        <v>9812</v>
      </c>
      <c r="G114" s="11">
        <f t="shared" si="18"/>
        <v>9347</v>
      </c>
      <c r="H114" s="11">
        <f t="shared" si="18"/>
        <v>11456</v>
      </c>
      <c r="I114" s="11">
        <f t="shared" si="18"/>
        <v>12479</v>
      </c>
    </row>
    <row r="115" spans="1:12" x14ac:dyDescent="0.3">
      <c r="A115" s="12" t="s">
        <v>110</v>
      </c>
      <c r="B115">
        <v>4703</v>
      </c>
      <c r="C115">
        <v>5043</v>
      </c>
      <c r="D115">
        <v>5192</v>
      </c>
      <c r="E115">
        <v>5875</v>
      </c>
      <c r="F115">
        <v>6293</v>
      </c>
      <c r="G115">
        <v>5892</v>
      </c>
      <c r="H115" s="20">
        <v>6970</v>
      </c>
      <c r="I115" s="20">
        <v>7388</v>
      </c>
    </row>
    <row r="116" spans="1:12" x14ac:dyDescent="0.3">
      <c r="A116" s="12" t="s">
        <v>111</v>
      </c>
      <c r="B116">
        <v>2050</v>
      </c>
      <c r="C116">
        <v>2149</v>
      </c>
      <c r="D116">
        <v>2395</v>
      </c>
      <c r="E116">
        <v>2940</v>
      </c>
      <c r="F116">
        <v>3087</v>
      </c>
      <c r="G116">
        <v>3053</v>
      </c>
      <c r="H116" s="20">
        <v>3996</v>
      </c>
      <c r="I116" s="20">
        <v>4527</v>
      </c>
    </row>
    <row r="117" spans="1:12" x14ac:dyDescent="0.3">
      <c r="A117" s="12" t="s">
        <v>112</v>
      </c>
      <c r="B117">
        <v>373</v>
      </c>
      <c r="C117">
        <v>376</v>
      </c>
      <c r="D117">
        <v>383</v>
      </c>
      <c r="E117">
        <v>427</v>
      </c>
      <c r="F117">
        <v>432</v>
      </c>
      <c r="G117">
        <v>402</v>
      </c>
      <c r="H117">
        <v>490</v>
      </c>
      <c r="I117">
        <v>564</v>
      </c>
    </row>
    <row r="118" spans="1:12" x14ac:dyDescent="0.3">
      <c r="A118" s="15" t="s">
        <v>114</v>
      </c>
      <c r="B118" s="11">
        <f t="shared" ref="B118:I118" si="19">+SUM(B119:B121)</f>
        <v>3067</v>
      </c>
      <c r="C118" s="11">
        <f t="shared" si="19"/>
        <v>3785</v>
      </c>
      <c r="D118" s="11">
        <f t="shared" si="19"/>
        <v>4237</v>
      </c>
      <c r="E118" s="11">
        <f t="shared" si="19"/>
        <v>5134</v>
      </c>
      <c r="F118" s="11">
        <f t="shared" si="19"/>
        <v>6208</v>
      </c>
      <c r="G118" s="11">
        <f t="shared" si="19"/>
        <v>6679</v>
      </c>
      <c r="H118" s="11">
        <f t="shared" si="19"/>
        <v>8290</v>
      </c>
      <c r="I118" s="11">
        <f t="shared" si="19"/>
        <v>7547</v>
      </c>
    </row>
    <row r="119" spans="1:12" x14ac:dyDescent="0.3">
      <c r="A119" s="12" t="s">
        <v>110</v>
      </c>
      <c r="B119">
        <v>2016</v>
      </c>
      <c r="C119">
        <v>2599</v>
      </c>
      <c r="D119">
        <v>2920</v>
      </c>
      <c r="E119" s="1">
        <v>3496</v>
      </c>
      <c r="F119" s="1">
        <v>4262</v>
      </c>
      <c r="G119" s="1">
        <v>4635</v>
      </c>
      <c r="H119" s="20">
        <v>5748</v>
      </c>
      <c r="I119" s="20">
        <v>5416</v>
      </c>
    </row>
    <row r="120" spans="1:12" x14ac:dyDescent="0.3">
      <c r="A120" s="12" t="s">
        <v>111</v>
      </c>
      <c r="B120">
        <v>925</v>
      </c>
      <c r="C120">
        <v>1055</v>
      </c>
      <c r="D120">
        <v>1188</v>
      </c>
      <c r="E120" s="1">
        <v>1508</v>
      </c>
      <c r="F120" s="1">
        <v>1808</v>
      </c>
      <c r="G120">
        <v>1896</v>
      </c>
      <c r="H120" s="20">
        <v>2347</v>
      </c>
      <c r="I120" s="20">
        <v>1938</v>
      </c>
    </row>
    <row r="121" spans="1:12" x14ac:dyDescent="0.3">
      <c r="A121" s="12" t="s">
        <v>112</v>
      </c>
      <c r="B121">
        <v>126</v>
      </c>
      <c r="C121">
        <v>131</v>
      </c>
      <c r="D121">
        <v>129</v>
      </c>
      <c r="E121" s="1">
        <v>130</v>
      </c>
      <c r="F121" s="1">
        <v>138</v>
      </c>
      <c r="G121">
        <v>148</v>
      </c>
      <c r="H121">
        <v>195</v>
      </c>
      <c r="I121">
        <v>193</v>
      </c>
    </row>
    <row r="122" spans="1:12" x14ac:dyDescent="0.3">
      <c r="A122" s="15" t="s">
        <v>115</v>
      </c>
      <c r="B122" s="11">
        <f t="shared" ref="B122:I122" si="20">+SUM(B123:B125)</f>
        <v>4653</v>
      </c>
      <c r="C122" s="11">
        <f t="shared" si="20"/>
        <v>4317</v>
      </c>
      <c r="D122" s="11">
        <f t="shared" si="20"/>
        <v>4737</v>
      </c>
      <c r="E122" s="11">
        <f t="shared" si="20"/>
        <v>5166</v>
      </c>
      <c r="F122" s="11">
        <f t="shared" si="20"/>
        <v>5254</v>
      </c>
      <c r="G122" s="11">
        <f t="shared" si="20"/>
        <v>5028</v>
      </c>
      <c r="H122" s="11">
        <f t="shared" si="20"/>
        <v>5343</v>
      </c>
      <c r="I122" s="11">
        <f t="shared" si="20"/>
        <v>5955</v>
      </c>
    </row>
    <row r="123" spans="1:12" x14ac:dyDescent="0.3">
      <c r="A123" s="12" t="s">
        <v>110</v>
      </c>
      <c r="B123">
        <v>3093</v>
      </c>
      <c r="C123">
        <v>2930</v>
      </c>
      <c r="D123">
        <v>3285</v>
      </c>
      <c r="E123">
        <v>3575</v>
      </c>
      <c r="F123">
        <v>3622</v>
      </c>
      <c r="G123">
        <v>3449</v>
      </c>
      <c r="H123" s="20">
        <v>3659</v>
      </c>
      <c r="I123" s="20">
        <v>4111</v>
      </c>
    </row>
    <row r="124" spans="1:12" x14ac:dyDescent="0.3">
      <c r="A124" s="12" t="s">
        <v>111</v>
      </c>
      <c r="B124">
        <v>1251</v>
      </c>
      <c r="C124">
        <v>1117</v>
      </c>
      <c r="D124">
        <v>1185</v>
      </c>
      <c r="E124">
        <v>1347</v>
      </c>
      <c r="F124">
        <v>1395</v>
      </c>
      <c r="G124">
        <v>1365</v>
      </c>
      <c r="H124" s="20">
        <v>1494</v>
      </c>
      <c r="I124" s="20">
        <v>1610</v>
      </c>
    </row>
    <row r="125" spans="1:12" x14ac:dyDescent="0.3">
      <c r="A125" s="12" t="s">
        <v>112</v>
      </c>
      <c r="B125">
        <v>309</v>
      </c>
      <c r="C125">
        <v>270</v>
      </c>
      <c r="D125">
        <v>267</v>
      </c>
      <c r="E125">
        <v>244</v>
      </c>
      <c r="F125">
        <v>237</v>
      </c>
      <c r="G125">
        <v>214</v>
      </c>
      <c r="H125">
        <v>190</v>
      </c>
      <c r="I125">
        <v>234</v>
      </c>
    </row>
    <row r="126" spans="1:12" x14ac:dyDescent="0.3">
      <c r="A126" s="15" t="s">
        <v>116</v>
      </c>
      <c r="B126" s="11">
        <v>115</v>
      </c>
      <c r="C126" s="11">
        <v>73</v>
      </c>
      <c r="D126" s="11">
        <v>73</v>
      </c>
      <c r="E126" s="11">
        <v>88</v>
      </c>
      <c r="F126" s="11">
        <v>42</v>
      </c>
      <c r="G126" s="11">
        <v>30</v>
      </c>
      <c r="H126" s="7">
        <v>25</v>
      </c>
      <c r="I126" s="7">
        <v>102</v>
      </c>
    </row>
    <row r="127" spans="1:12" x14ac:dyDescent="0.3">
      <c r="A127" s="28" t="s">
        <v>117</v>
      </c>
      <c r="B127" s="27">
        <f t="shared" ref="B127:I127" si="21">+B110+B114+B118+B122+B126</f>
        <v>28701</v>
      </c>
      <c r="C127" s="27">
        <f t="shared" si="21"/>
        <v>30507</v>
      </c>
      <c r="D127" s="27">
        <f t="shared" si="21"/>
        <v>32233</v>
      </c>
      <c r="E127" s="27">
        <f t="shared" si="21"/>
        <v>34485</v>
      </c>
      <c r="F127" s="27">
        <f t="shared" si="21"/>
        <v>37218</v>
      </c>
      <c r="G127" s="27">
        <f t="shared" si="21"/>
        <v>35568</v>
      </c>
      <c r="H127" s="27">
        <f t="shared" si="21"/>
        <v>42293</v>
      </c>
      <c r="I127" s="27">
        <f t="shared" si="21"/>
        <v>44436</v>
      </c>
      <c r="K127" s="30"/>
      <c r="L127" s="30"/>
    </row>
    <row r="128" spans="1:12" x14ac:dyDescent="0.3">
      <c r="A128" s="15" t="s">
        <v>118</v>
      </c>
      <c r="B128" s="11">
        <v>1982</v>
      </c>
      <c r="C128" s="11">
        <v>1955</v>
      </c>
      <c r="D128" s="11">
        <v>2042</v>
      </c>
      <c r="E128" s="11">
        <v>1886</v>
      </c>
      <c r="F128" s="11">
        <v>1906</v>
      </c>
      <c r="G128" s="11">
        <v>1846</v>
      </c>
      <c r="H128" s="7">
        <f>+SUM(H129:H132)</f>
        <v>2205</v>
      </c>
      <c r="I128" s="7">
        <f>+SUM(I129:I132)</f>
        <v>2346</v>
      </c>
    </row>
    <row r="129" spans="1:11" x14ac:dyDescent="0.3">
      <c r="A129" s="12" t="s">
        <v>110</v>
      </c>
      <c r="B129" s="31" t="s">
        <v>119</v>
      </c>
      <c r="C129" s="31" t="s">
        <v>119</v>
      </c>
      <c r="D129" s="31" t="s">
        <v>119</v>
      </c>
      <c r="E129" s="7">
        <v>1611</v>
      </c>
      <c r="F129" s="7">
        <v>1658</v>
      </c>
      <c r="G129">
        <v>1642</v>
      </c>
      <c r="H129" s="7">
        <v>1986</v>
      </c>
      <c r="I129" s="7">
        <v>2094</v>
      </c>
    </row>
    <row r="130" spans="1:11" x14ac:dyDescent="0.3">
      <c r="A130" s="12" t="s">
        <v>111</v>
      </c>
      <c r="B130" s="31" t="s">
        <v>119</v>
      </c>
      <c r="C130" s="31" t="s">
        <v>119</v>
      </c>
      <c r="D130" s="31" t="s">
        <v>119</v>
      </c>
      <c r="E130" s="7">
        <v>144</v>
      </c>
      <c r="F130" s="7">
        <v>118</v>
      </c>
      <c r="G130" s="7">
        <v>89</v>
      </c>
      <c r="H130" s="7">
        <v>104</v>
      </c>
      <c r="I130" s="7">
        <v>103</v>
      </c>
    </row>
    <row r="131" spans="1:11" x14ac:dyDescent="0.3">
      <c r="A131" s="12" t="s">
        <v>112</v>
      </c>
      <c r="B131" s="31" t="s">
        <v>119</v>
      </c>
      <c r="C131" s="31" t="s">
        <v>119</v>
      </c>
      <c r="D131" s="31" t="s">
        <v>119</v>
      </c>
      <c r="E131" s="7">
        <v>28</v>
      </c>
      <c r="F131" s="7">
        <v>24</v>
      </c>
      <c r="G131" s="7">
        <v>25</v>
      </c>
      <c r="H131" s="7">
        <v>29</v>
      </c>
      <c r="I131" s="7">
        <v>26</v>
      </c>
    </row>
    <row r="132" spans="1:11" x14ac:dyDescent="0.3">
      <c r="A132" s="12" t="s">
        <v>120</v>
      </c>
      <c r="B132" s="31" t="s">
        <v>119</v>
      </c>
      <c r="C132" s="31" t="s">
        <v>119</v>
      </c>
      <c r="D132" s="31" t="s">
        <v>119</v>
      </c>
      <c r="E132" s="7">
        <v>103</v>
      </c>
      <c r="F132" s="7">
        <v>106</v>
      </c>
      <c r="G132" s="7">
        <v>90</v>
      </c>
      <c r="H132" s="7">
        <v>86</v>
      </c>
      <c r="I132" s="7">
        <v>123</v>
      </c>
    </row>
    <row r="133" spans="1:11" x14ac:dyDescent="0.3">
      <c r="A133" s="15" t="s">
        <v>121</v>
      </c>
      <c r="B133" s="11">
        <v>-82</v>
      </c>
      <c r="C133" s="11">
        <v>-86</v>
      </c>
      <c r="D133" s="11">
        <v>75</v>
      </c>
      <c r="E133" s="11">
        <v>26</v>
      </c>
      <c r="F133" s="11">
        <v>-7</v>
      </c>
      <c r="G133" s="11">
        <v>-11</v>
      </c>
      <c r="H133" s="7">
        <v>40</v>
      </c>
      <c r="I133" s="7">
        <v>-72</v>
      </c>
    </row>
    <row r="134" spans="1:11" x14ac:dyDescent="0.3">
      <c r="A134" s="18" t="s">
        <v>122</v>
      </c>
      <c r="B134" s="19">
        <f t="shared" ref="B134:I134" si="22">+B127+B128+B133</f>
        <v>30601</v>
      </c>
      <c r="C134" s="19">
        <f t="shared" si="22"/>
        <v>32376</v>
      </c>
      <c r="D134" s="19">
        <f t="shared" si="22"/>
        <v>34350</v>
      </c>
      <c r="E134" s="19">
        <f t="shared" si="22"/>
        <v>36397</v>
      </c>
      <c r="F134" s="19">
        <f t="shared" si="22"/>
        <v>39117</v>
      </c>
      <c r="G134" s="19">
        <f t="shared" si="22"/>
        <v>37403</v>
      </c>
      <c r="H134" s="19">
        <f t="shared" si="22"/>
        <v>44538</v>
      </c>
      <c r="I134" s="19">
        <f t="shared" si="22"/>
        <v>46710</v>
      </c>
      <c r="K134" s="32"/>
    </row>
    <row r="135" spans="1:11" s="21" customFormat="1" x14ac:dyDescent="0.3">
      <c r="A135" s="21" t="s">
        <v>123</v>
      </c>
      <c r="B135" s="22">
        <f>+I134-I2</f>
        <v>0</v>
      </c>
      <c r="C135" s="22">
        <f t="shared" ref="C135:H135" si="23">+C134-C2</f>
        <v>0</v>
      </c>
      <c r="D135" s="22">
        <f t="shared" si="23"/>
        <v>0</v>
      </c>
      <c r="E135" s="22">
        <f t="shared" si="23"/>
        <v>0</v>
      </c>
      <c r="F135" s="22">
        <f t="shared" si="23"/>
        <v>0</v>
      </c>
      <c r="G135" s="22">
        <f t="shared" si="23"/>
        <v>0</v>
      </c>
      <c r="H135" s="22">
        <f t="shared" si="23"/>
        <v>0</v>
      </c>
    </row>
    <row r="136" spans="1:11" x14ac:dyDescent="0.3">
      <c r="A136" s="10" t="s">
        <v>124</v>
      </c>
    </row>
    <row r="137" spans="1:11" x14ac:dyDescent="0.3">
      <c r="A137" s="15" t="s">
        <v>109</v>
      </c>
      <c r="B137" s="7">
        <v>3645</v>
      </c>
      <c r="C137" s="7">
        <v>3763</v>
      </c>
      <c r="D137" s="7">
        <v>3875</v>
      </c>
      <c r="E137" s="7">
        <v>3600</v>
      </c>
      <c r="F137" s="7">
        <v>3925</v>
      </c>
      <c r="G137" s="7">
        <v>2899</v>
      </c>
      <c r="H137" s="7">
        <v>5089</v>
      </c>
      <c r="I137" s="7">
        <v>5114</v>
      </c>
    </row>
    <row r="138" spans="1:11" x14ac:dyDescent="0.3">
      <c r="A138" s="15" t="s">
        <v>113</v>
      </c>
      <c r="B138" s="7">
        <v>1524</v>
      </c>
      <c r="C138" s="7">
        <v>1787</v>
      </c>
      <c r="D138" s="7">
        <v>1507</v>
      </c>
      <c r="E138" s="7">
        <v>1587</v>
      </c>
      <c r="F138" s="7">
        <v>1995</v>
      </c>
      <c r="G138" s="7">
        <v>1541</v>
      </c>
      <c r="H138" s="7">
        <v>2435</v>
      </c>
      <c r="I138" s="7">
        <v>3293</v>
      </c>
    </row>
    <row r="139" spans="1:11" x14ac:dyDescent="0.3">
      <c r="A139" s="15" t="s">
        <v>114</v>
      </c>
      <c r="B139" s="7">
        <v>993</v>
      </c>
      <c r="C139" s="7">
        <v>1372</v>
      </c>
      <c r="D139" s="7">
        <v>1507</v>
      </c>
      <c r="E139" s="7">
        <v>1807</v>
      </c>
      <c r="F139" s="7">
        <v>2376</v>
      </c>
      <c r="G139" s="7">
        <v>2490</v>
      </c>
      <c r="H139" s="7">
        <v>3243</v>
      </c>
      <c r="I139" s="7">
        <v>2365</v>
      </c>
    </row>
    <row r="140" spans="1:11" x14ac:dyDescent="0.3">
      <c r="A140" s="15" t="s">
        <v>115</v>
      </c>
      <c r="B140" s="7">
        <v>918</v>
      </c>
      <c r="C140" s="7">
        <v>1002</v>
      </c>
      <c r="D140" s="7">
        <v>980</v>
      </c>
      <c r="E140" s="7">
        <v>1189</v>
      </c>
      <c r="F140" s="7">
        <v>1323</v>
      </c>
      <c r="G140" s="7">
        <v>1184</v>
      </c>
      <c r="H140" s="7">
        <v>1530</v>
      </c>
      <c r="I140" s="7">
        <v>1896</v>
      </c>
    </row>
    <row r="141" spans="1:11" x14ac:dyDescent="0.3">
      <c r="A141" s="15" t="s">
        <v>116</v>
      </c>
      <c r="B141" s="7">
        <v>-2263</v>
      </c>
      <c r="C141" s="7">
        <v>-2596</v>
      </c>
      <c r="D141" s="7">
        <v>-2677</v>
      </c>
      <c r="E141" s="7">
        <v>-2658</v>
      </c>
      <c r="F141" s="7">
        <v>-3262</v>
      </c>
      <c r="G141" s="7">
        <v>-3468</v>
      </c>
      <c r="H141" s="7">
        <v>-3656</v>
      </c>
      <c r="I141" s="7">
        <v>-4262</v>
      </c>
    </row>
    <row r="142" spans="1:11" x14ac:dyDescent="0.3">
      <c r="A142" s="16" t="s">
        <v>117</v>
      </c>
      <c r="B142" s="17">
        <f t="shared" ref="B142:I142" si="24">+SUM(B137:B141)</f>
        <v>4817</v>
      </c>
      <c r="C142" s="17">
        <f t="shared" si="24"/>
        <v>5328</v>
      </c>
      <c r="D142" s="17">
        <f t="shared" si="24"/>
        <v>5192</v>
      </c>
      <c r="E142" s="17">
        <f t="shared" si="24"/>
        <v>5525</v>
      </c>
      <c r="F142" s="17">
        <f t="shared" si="24"/>
        <v>6357</v>
      </c>
      <c r="G142" s="17">
        <f t="shared" si="24"/>
        <v>4646</v>
      </c>
      <c r="H142" s="17">
        <f t="shared" si="24"/>
        <v>8641</v>
      </c>
      <c r="I142" s="17">
        <f t="shared" si="24"/>
        <v>8406</v>
      </c>
    </row>
    <row r="143" spans="1:11" x14ac:dyDescent="0.3">
      <c r="A143" s="15" t="s">
        <v>118</v>
      </c>
      <c r="B143" s="7">
        <v>517</v>
      </c>
      <c r="C143" s="7">
        <v>487</v>
      </c>
      <c r="D143" s="7">
        <v>477</v>
      </c>
      <c r="E143" s="7">
        <v>310</v>
      </c>
      <c r="F143" s="7">
        <v>303</v>
      </c>
      <c r="G143" s="7">
        <v>297</v>
      </c>
      <c r="H143" s="7">
        <v>543</v>
      </c>
      <c r="I143" s="7">
        <v>669</v>
      </c>
    </row>
    <row r="144" spans="1:11" x14ac:dyDescent="0.3">
      <c r="A144" s="15" t="s">
        <v>121</v>
      </c>
      <c r="B144" s="7">
        <v>-1101</v>
      </c>
      <c r="C144" s="7">
        <v>-1173</v>
      </c>
      <c r="D144" s="7">
        <v>-724</v>
      </c>
      <c r="E144" s="7">
        <v>-1456</v>
      </c>
      <c r="F144" s="7">
        <v>-1810</v>
      </c>
      <c r="G144" s="7">
        <v>-1967</v>
      </c>
      <c r="H144" s="7">
        <v>-2261</v>
      </c>
      <c r="I144" s="7">
        <v>-2219</v>
      </c>
    </row>
    <row r="145" spans="1:9" x14ac:dyDescent="0.3">
      <c r="A145" s="18" t="s">
        <v>125</v>
      </c>
      <c r="B145" s="19">
        <f t="shared" ref="B145:I145" si="25">+SUM(B142:B144)</f>
        <v>4233</v>
      </c>
      <c r="C145" s="19">
        <f t="shared" si="25"/>
        <v>4642</v>
      </c>
      <c r="D145" s="19">
        <f t="shared" si="25"/>
        <v>4945</v>
      </c>
      <c r="E145" s="19">
        <f t="shared" si="25"/>
        <v>4379</v>
      </c>
      <c r="F145" s="19">
        <f t="shared" si="25"/>
        <v>4850</v>
      </c>
      <c r="G145" s="19">
        <f t="shared" si="25"/>
        <v>2976</v>
      </c>
      <c r="H145" s="19">
        <f t="shared" si="25"/>
        <v>6923</v>
      </c>
      <c r="I145" s="19">
        <f t="shared" si="25"/>
        <v>6856</v>
      </c>
    </row>
    <row r="146" spans="1:9" s="21" customFormat="1" x14ac:dyDescent="0.3">
      <c r="A146" s="21" t="s">
        <v>123</v>
      </c>
      <c r="B146" s="22">
        <f t="shared" ref="B146:I146" si="26">+B145-B10-B8</f>
        <v>0</v>
      </c>
      <c r="C146" s="22">
        <f t="shared" si="26"/>
        <v>0</v>
      </c>
      <c r="D146" s="22">
        <f t="shared" si="26"/>
        <v>0</v>
      </c>
      <c r="E146" s="22">
        <f t="shared" si="26"/>
        <v>0</v>
      </c>
      <c r="F146" s="22">
        <f t="shared" si="26"/>
        <v>0</v>
      </c>
      <c r="G146" s="22">
        <f t="shared" si="26"/>
        <v>0</v>
      </c>
      <c r="H146" s="22">
        <f t="shared" si="26"/>
        <v>0</v>
      </c>
      <c r="I146" s="22">
        <f t="shared" si="26"/>
        <v>0</v>
      </c>
    </row>
    <row r="147" spans="1:9" x14ac:dyDescent="0.3">
      <c r="A147" s="10" t="s">
        <v>126</v>
      </c>
    </row>
    <row r="148" spans="1:9" x14ac:dyDescent="0.3">
      <c r="A148" s="15" t="s">
        <v>109</v>
      </c>
      <c r="B148" s="7">
        <v>632</v>
      </c>
      <c r="C148" s="7">
        <v>742</v>
      </c>
      <c r="D148" s="7">
        <v>819</v>
      </c>
      <c r="E148" s="7">
        <v>848</v>
      </c>
      <c r="F148" s="7">
        <v>814</v>
      </c>
      <c r="G148" s="7">
        <v>645</v>
      </c>
      <c r="H148" s="7">
        <v>617</v>
      </c>
      <c r="I148" s="7">
        <v>639</v>
      </c>
    </row>
    <row r="149" spans="1:9" x14ac:dyDescent="0.3">
      <c r="A149" s="15" t="s">
        <v>113</v>
      </c>
      <c r="B149" s="7">
        <v>498</v>
      </c>
      <c r="C149" s="7">
        <v>639</v>
      </c>
      <c r="D149" s="7">
        <v>709</v>
      </c>
      <c r="E149" s="7">
        <v>849</v>
      </c>
      <c r="F149" s="7">
        <v>929</v>
      </c>
      <c r="G149" s="7">
        <v>885</v>
      </c>
      <c r="H149" s="7">
        <v>982</v>
      </c>
      <c r="I149" s="7">
        <v>920</v>
      </c>
    </row>
    <row r="150" spans="1:9" x14ac:dyDescent="0.3">
      <c r="A150" s="15" t="s">
        <v>114</v>
      </c>
      <c r="B150" s="7">
        <v>254</v>
      </c>
      <c r="C150" s="7">
        <v>234</v>
      </c>
      <c r="D150" s="7">
        <v>225</v>
      </c>
      <c r="E150" s="7">
        <v>256</v>
      </c>
      <c r="F150" s="7">
        <v>237</v>
      </c>
      <c r="G150" s="7">
        <v>214</v>
      </c>
      <c r="H150" s="7">
        <v>288</v>
      </c>
      <c r="I150" s="7">
        <v>303</v>
      </c>
    </row>
    <row r="151" spans="1:9" x14ac:dyDescent="0.3">
      <c r="A151" s="15" t="s">
        <v>127</v>
      </c>
      <c r="B151" s="7">
        <v>308</v>
      </c>
      <c r="C151" s="7">
        <v>332</v>
      </c>
      <c r="D151" s="7">
        <v>340</v>
      </c>
      <c r="E151" s="7">
        <v>339</v>
      </c>
      <c r="F151" s="7">
        <v>326</v>
      </c>
      <c r="G151" s="7">
        <v>296</v>
      </c>
      <c r="H151" s="7">
        <v>304</v>
      </c>
      <c r="I151" s="7">
        <v>274</v>
      </c>
    </row>
    <row r="152" spans="1:9" x14ac:dyDescent="0.3">
      <c r="A152" s="15" t="s">
        <v>116</v>
      </c>
      <c r="B152" s="7">
        <v>484</v>
      </c>
      <c r="C152" s="7">
        <v>511</v>
      </c>
      <c r="D152" s="7">
        <v>533</v>
      </c>
      <c r="E152" s="7">
        <v>597</v>
      </c>
      <c r="F152" s="7">
        <v>665</v>
      </c>
      <c r="G152" s="7">
        <v>830</v>
      </c>
      <c r="H152" s="7">
        <v>780</v>
      </c>
      <c r="I152" s="7">
        <v>789</v>
      </c>
    </row>
    <row r="153" spans="1:9" x14ac:dyDescent="0.3">
      <c r="A153" s="16" t="s">
        <v>128</v>
      </c>
      <c r="B153" s="17">
        <f t="shared" ref="B153:I153" si="27">+SUM(B148:B152)</f>
        <v>2176</v>
      </c>
      <c r="C153" s="17">
        <f t="shared" si="27"/>
        <v>2458</v>
      </c>
      <c r="D153" s="17">
        <f t="shared" si="27"/>
        <v>2626</v>
      </c>
      <c r="E153" s="17">
        <f t="shared" si="27"/>
        <v>2889</v>
      </c>
      <c r="F153" s="17">
        <f t="shared" si="27"/>
        <v>2971</v>
      </c>
      <c r="G153" s="17">
        <f t="shared" si="27"/>
        <v>2870</v>
      </c>
      <c r="H153" s="17">
        <f t="shared" si="27"/>
        <v>2971</v>
      </c>
      <c r="I153" s="17">
        <f t="shared" si="27"/>
        <v>2925</v>
      </c>
    </row>
    <row r="154" spans="1:9" x14ac:dyDescent="0.3">
      <c r="A154" s="15" t="s">
        <v>118</v>
      </c>
      <c r="B154" s="7">
        <v>122</v>
      </c>
      <c r="C154" s="7">
        <v>125</v>
      </c>
      <c r="D154" s="7">
        <v>125</v>
      </c>
      <c r="E154" s="7">
        <v>115</v>
      </c>
      <c r="F154" s="7">
        <v>100</v>
      </c>
      <c r="G154" s="7">
        <v>80</v>
      </c>
      <c r="H154" s="7">
        <v>63</v>
      </c>
      <c r="I154" s="7">
        <v>49</v>
      </c>
    </row>
    <row r="155" spans="1:9" x14ac:dyDescent="0.3">
      <c r="A155" s="15" t="s">
        <v>121</v>
      </c>
      <c r="B155" s="7">
        <v>713</v>
      </c>
      <c r="C155" s="7">
        <v>937</v>
      </c>
      <c r="D155" s="7">
        <v>1238</v>
      </c>
      <c r="E155" s="7">
        <v>1450</v>
      </c>
      <c r="F155" s="7">
        <v>1673</v>
      </c>
      <c r="G155" s="7">
        <v>1916</v>
      </c>
      <c r="H155" s="7">
        <v>1870</v>
      </c>
      <c r="I155" s="7">
        <v>1817</v>
      </c>
    </row>
    <row r="156" spans="1:9" x14ac:dyDescent="0.3">
      <c r="A156" s="18" t="s">
        <v>129</v>
      </c>
      <c r="B156" s="19">
        <f t="shared" ref="B156:I156" si="28">+SUM(B153:B155)</f>
        <v>3011</v>
      </c>
      <c r="C156" s="19">
        <f t="shared" si="28"/>
        <v>3520</v>
      </c>
      <c r="D156" s="19">
        <f t="shared" si="28"/>
        <v>3989</v>
      </c>
      <c r="E156" s="19">
        <f t="shared" si="28"/>
        <v>4454</v>
      </c>
      <c r="F156" s="19">
        <f t="shared" si="28"/>
        <v>4744</v>
      </c>
      <c r="G156" s="19">
        <f t="shared" si="28"/>
        <v>4866</v>
      </c>
      <c r="H156" s="19">
        <f t="shared" si="28"/>
        <v>4904</v>
      </c>
      <c r="I156" s="19">
        <f t="shared" si="28"/>
        <v>4791</v>
      </c>
    </row>
    <row r="157" spans="1:9" x14ac:dyDescent="0.3">
      <c r="A157" s="21" t="s">
        <v>123</v>
      </c>
      <c r="B157" s="22">
        <f t="shared" ref="B157:I157" si="29">+B156-B31</f>
        <v>0</v>
      </c>
      <c r="C157" s="22">
        <f t="shared" si="29"/>
        <v>0</v>
      </c>
      <c r="D157" s="22">
        <f t="shared" si="29"/>
        <v>0</v>
      </c>
      <c r="E157" s="22">
        <f t="shared" si="29"/>
        <v>0</v>
      </c>
      <c r="F157" s="22">
        <f t="shared" si="29"/>
        <v>0</v>
      </c>
      <c r="G157" s="22">
        <f t="shared" si="29"/>
        <v>0</v>
      </c>
      <c r="H157" s="22">
        <f t="shared" si="29"/>
        <v>0</v>
      </c>
      <c r="I157" s="22">
        <f t="shared" si="29"/>
        <v>0</v>
      </c>
    </row>
    <row r="158" spans="1:9" x14ac:dyDescent="0.3">
      <c r="A158" s="10" t="s">
        <v>130</v>
      </c>
    </row>
    <row r="159" spans="1:9" x14ac:dyDescent="0.3">
      <c r="A159" s="15" t="s">
        <v>109</v>
      </c>
      <c r="B159" s="7">
        <v>208</v>
      </c>
      <c r="C159" s="7">
        <v>242</v>
      </c>
      <c r="D159" s="7">
        <v>223</v>
      </c>
      <c r="E159" s="7">
        <v>196</v>
      </c>
      <c r="F159" s="7">
        <v>117</v>
      </c>
      <c r="G159" s="7">
        <v>110</v>
      </c>
      <c r="H159" s="7">
        <v>98</v>
      </c>
      <c r="I159" s="7">
        <v>146</v>
      </c>
    </row>
    <row r="160" spans="1:9" x14ac:dyDescent="0.3">
      <c r="A160" s="15" t="s">
        <v>113</v>
      </c>
      <c r="B160" s="7">
        <v>236</v>
      </c>
      <c r="C160" s="7">
        <v>232</v>
      </c>
      <c r="D160" s="7">
        <v>173</v>
      </c>
      <c r="E160" s="7">
        <v>240</v>
      </c>
      <c r="F160" s="7">
        <v>233</v>
      </c>
      <c r="G160" s="7">
        <v>139</v>
      </c>
      <c r="H160" s="7">
        <v>153</v>
      </c>
      <c r="I160" s="7">
        <v>197</v>
      </c>
    </row>
    <row r="161" spans="1:9" x14ac:dyDescent="0.3">
      <c r="A161" s="15" t="s">
        <v>114</v>
      </c>
      <c r="B161" s="7">
        <v>69</v>
      </c>
      <c r="C161" s="7">
        <v>44</v>
      </c>
      <c r="D161" s="7">
        <v>51</v>
      </c>
      <c r="E161" s="7">
        <v>76</v>
      </c>
      <c r="F161" s="7">
        <v>49</v>
      </c>
      <c r="G161" s="7">
        <v>28</v>
      </c>
      <c r="H161" s="7">
        <v>94</v>
      </c>
      <c r="I161" s="7">
        <v>78</v>
      </c>
    </row>
    <row r="162" spans="1:9" x14ac:dyDescent="0.3">
      <c r="A162" s="15" t="s">
        <v>127</v>
      </c>
      <c r="B162" s="7">
        <v>52</v>
      </c>
      <c r="C162" s="7">
        <v>64</v>
      </c>
      <c r="D162" s="7">
        <v>59</v>
      </c>
      <c r="E162" s="7">
        <v>49</v>
      </c>
      <c r="F162" s="7">
        <v>47</v>
      </c>
      <c r="G162" s="7">
        <v>41</v>
      </c>
      <c r="H162" s="7">
        <v>54</v>
      </c>
      <c r="I162" s="7">
        <v>56</v>
      </c>
    </row>
    <row r="163" spans="1:9" x14ac:dyDescent="0.3">
      <c r="A163" s="15" t="s">
        <v>116</v>
      </c>
      <c r="B163" s="7">
        <v>225</v>
      </c>
      <c r="C163" s="7">
        <v>258</v>
      </c>
      <c r="D163" s="7">
        <v>278</v>
      </c>
      <c r="E163" s="7">
        <v>286</v>
      </c>
      <c r="F163" s="7">
        <v>278</v>
      </c>
      <c r="G163" s="7">
        <v>438</v>
      </c>
      <c r="H163" s="7">
        <v>278</v>
      </c>
      <c r="I163" s="7">
        <v>222</v>
      </c>
    </row>
    <row r="164" spans="1:9" x14ac:dyDescent="0.3">
      <c r="A164" s="16" t="s">
        <v>128</v>
      </c>
      <c r="B164" s="17">
        <f t="shared" ref="B164:I164" si="30">+SUM(B159:B163)</f>
        <v>790</v>
      </c>
      <c r="C164" s="17">
        <f t="shared" si="30"/>
        <v>840</v>
      </c>
      <c r="D164" s="17">
        <f t="shared" si="30"/>
        <v>784</v>
      </c>
      <c r="E164" s="17">
        <f t="shared" si="30"/>
        <v>847</v>
      </c>
      <c r="F164" s="17">
        <f t="shared" si="30"/>
        <v>724</v>
      </c>
      <c r="G164" s="17">
        <f t="shared" si="30"/>
        <v>756</v>
      </c>
      <c r="H164" s="17">
        <f t="shared" si="30"/>
        <v>677</v>
      </c>
      <c r="I164" s="17">
        <f t="shared" si="30"/>
        <v>699</v>
      </c>
    </row>
    <row r="165" spans="1:9" x14ac:dyDescent="0.3">
      <c r="A165" s="15" t="s">
        <v>118</v>
      </c>
      <c r="B165" s="7">
        <v>69</v>
      </c>
      <c r="C165" s="7">
        <v>39</v>
      </c>
      <c r="D165" s="7">
        <v>30</v>
      </c>
      <c r="E165" s="7">
        <v>22</v>
      </c>
      <c r="F165" s="7">
        <v>18</v>
      </c>
      <c r="G165" s="7">
        <v>12</v>
      </c>
      <c r="H165" s="7">
        <v>7</v>
      </c>
      <c r="I165" s="7">
        <v>9</v>
      </c>
    </row>
    <row r="166" spans="1:9" x14ac:dyDescent="0.3">
      <c r="A166" s="15" t="s">
        <v>121</v>
      </c>
      <c r="B166" s="7">
        <v>144</v>
      </c>
      <c r="C166" s="7">
        <v>312</v>
      </c>
      <c r="D166" s="7">
        <v>387</v>
      </c>
      <c r="E166" s="7">
        <v>325</v>
      </c>
      <c r="F166" s="7">
        <v>333</v>
      </c>
      <c r="G166">
        <v>356</v>
      </c>
      <c r="H166" s="7">
        <v>107</v>
      </c>
      <c r="I166" s="7">
        <v>103</v>
      </c>
    </row>
    <row r="167" spans="1:9" x14ac:dyDescent="0.3">
      <c r="A167" s="33" t="s">
        <v>131</v>
      </c>
      <c r="B167" s="34">
        <v>-40</v>
      </c>
      <c r="C167" s="34">
        <v>-48</v>
      </c>
      <c r="D167" s="34">
        <v>-96</v>
      </c>
      <c r="E167" s="34">
        <v>-166</v>
      </c>
      <c r="F167" s="34">
        <v>44</v>
      </c>
      <c r="G167" s="35">
        <v>-38</v>
      </c>
      <c r="H167" s="34">
        <v>-96</v>
      </c>
      <c r="I167" s="34">
        <v>-53</v>
      </c>
    </row>
    <row r="168" spans="1:9" x14ac:dyDescent="0.3">
      <c r="A168" s="18" t="s">
        <v>132</v>
      </c>
      <c r="B168" s="19">
        <f t="shared" ref="B168:I168" si="31">+SUM(B164:B167)</f>
        <v>963</v>
      </c>
      <c r="C168" s="19">
        <f t="shared" si="31"/>
        <v>1143</v>
      </c>
      <c r="D168" s="19">
        <f t="shared" si="31"/>
        <v>1105</v>
      </c>
      <c r="E168" s="19">
        <f t="shared" si="31"/>
        <v>1028</v>
      </c>
      <c r="F168" s="19">
        <f t="shared" si="31"/>
        <v>1119</v>
      </c>
      <c r="G168" s="19">
        <f t="shared" si="31"/>
        <v>1086</v>
      </c>
      <c r="H168" s="19">
        <f t="shared" si="31"/>
        <v>695</v>
      </c>
      <c r="I168" s="19">
        <f t="shared" si="31"/>
        <v>758</v>
      </c>
    </row>
    <row r="169" spans="1:9" x14ac:dyDescent="0.3">
      <c r="A169" s="21" t="s">
        <v>123</v>
      </c>
      <c r="B169" s="22">
        <f t="shared" ref="B169:I169" si="32">+B168+B82</f>
        <v>0</v>
      </c>
      <c r="C169" s="22">
        <f t="shared" si="32"/>
        <v>0</v>
      </c>
      <c r="D169" s="22">
        <f t="shared" si="32"/>
        <v>0</v>
      </c>
      <c r="E169" s="22">
        <f t="shared" si="32"/>
        <v>0</v>
      </c>
      <c r="F169" s="22">
        <f t="shared" si="32"/>
        <v>0</v>
      </c>
      <c r="G169" s="22">
        <f t="shared" si="32"/>
        <v>0</v>
      </c>
      <c r="H169" s="22">
        <f t="shared" si="32"/>
        <v>0</v>
      </c>
      <c r="I169" s="22">
        <f t="shared" si="32"/>
        <v>0</v>
      </c>
    </row>
    <row r="170" spans="1:9" x14ac:dyDescent="0.3">
      <c r="A170" s="10" t="s">
        <v>133</v>
      </c>
    </row>
    <row r="171" spans="1:9" x14ac:dyDescent="0.3">
      <c r="A171" s="15" t="s">
        <v>109</v>
      </c>
      <c r="B171" s="7">
        <v>121</v>
      </c>
      <c r="C171" s="7">
        <v>133</v>
      </c>
      <c r="D171" s="7">
        <v>140</v>
      </c>
      <c r="E171" s="7">
        <v>160</v>
      </c>
      <c r="F171" s="7">
        <v>149</v>
      </c>
      <c r="G171" s="7">
        <v>148</v>
      </c>
      <c r="H171" s="7">
        <v>130</v>
      </c>
      <c r="I171" s="7">
        <v>124</v>
      </c>
    </row>
    <row r="172" spans="1:9" x14ac:dyDescent="0.3">
      <c r="A172" s="15" t="s">
        <v>113</v>
      </c>
      <c r="B172" s="7">
        <v>87</v>
      </c>
      <c r="C172" s="7">
        <v>84</v>
      </c>
      <c r="D172" s="7">
        <v>104</v>
      </c>
      <c r="E172" s="7">
        <v>116</v>
      </c>
      <c r="F172" s="7">
        <v>111</v>
      </c>
      <c r="G172" s="7">
        <v>132</v>
      </c>
      <c r="H172" s="7">
        <v>136</v>
      </c>
      <c r="I172" s="7">
        <v>134</v>
      </c>
    </row>
    <row r="173" spans="1:9" x14ac:dyDescent="0.3">
      <c r="A173" s="15" t="s">
        <v>114</v>
      </c>
      <c r="B173" s="7">
        <v>46</v>
      </c>
      <c r="C173" s="7">
        <v>48</v>
      </c>
      <c r="D173" s="7">
        <v>54</v>
      </c>
      <c r="E173" s="7">
        <v>56</v>
      </c>
      <c r="F173" s="7">
        <v>50</v>
      </c>
      <c r="G173" s="7">
        <v>44</v>
      </c>
      <c r="H173" s="7">
        <v>46</v>
      </c>
      <c r="I173" s="7">
        <v>41</v>
      </c>
    </row>
    <row r="174" spans="1:9" x14ac:dyDescent="0.3">
      <c r="A174" s="15" t="s">
        <v>115</v>
      </c>
      <c r="B174" s="7">
        <v>49</v>
      </c>
      <c r="C174" s="7">
        <v>43</v>
      </c>
      <c r="D174" s="7">
        <v>56</v>
      </c>
      <c r="E174" s="7">
        <v>55</v>
      </c>
      <c r="F174" s="7">
        <v>53</v>
      </c>
      <c r="G174" s="7">
        <v>46</v>
      </c>
      <c r="H174" s="7">
        <v>43</v>
      </c>
      <c r="I174" s="7">
        <v>42</v>
      </c>
    </row>
    <row r="175" spans="1:9" x14ac:dyDescent="0.3">
      <c r="A175" s="15" t="s">
        <v>116</v>
      </c>
      <c r="B175" s="7">
        <v>210</v>
      </c>
      <c r="C175" s="7">
        <v>230</v>
      </c>
      <c r="D175" s="7">
        <v>233</v>
      </c>
      <c r="E175" s="7">
        <v>217</v>
      </c>
      <c r="F175" s="7">
        <v>195</v>
      </c>
      <c r="G175" s="7">
        <v>214</v>
      </c>
      <c r="H175" s="7">
        <v>222</v>
      </c>
      <c r="I175" s="7">
        <v>220</v>
      </c>
    </row>
    <row r="176" spans="1:9" x14ac:dyDescent="0.3">
      <c r="A176" s="16" t="s">
        <v>128</v>
      </c>
      <c r="B176" s="17">
        <f t="shared" ref="B176:I176" si="33">+SUM(B171:B175)</f>
        <v>513</v>
      </c>
      <c r="C176" s="17">
        <f t="shared" si="33"/>
        <v>538</v>
      </c>
      <c r="D176" s="17">
        <f t="shared" si="33"/>
        <v>587</v>
      </c>
      <c r="E176" s="17">
        <f t="shared" si="33"/>
        <v>604</v>
      </c>
      <c r="F176" s="17">
        <f t="shared" si="33"/>
        <v>558</v>
      </c>
      <c r="G176" s="17">
        <f t="shared" si="33"/>
        <v>584</v>
      </c>
      <c r="H176" s="17">
        <f t="shared" si="33"/>
        <v>577</v>
      </c>
      <c r="I176" s="17">
        <f t="shared" si="33"/>
        <v>561</v>
      </c>
    </row>
    <row r="177" spans="1:9" x14ac:dyDescent="0.3">
      <c r="A177" s="15" t="s">
        <v>118</v>
      </c>
      <c r="B177" s="7">
        <v>18</v>
      </c>
      <c r="C177" s="7">
        <v>27</v>
      </c>
      <c r="D177" s="7">
        <v>28</v>
      </c>
      <c r="E177" s="7">
        <v>33</v>
      </c>
      <c r="F177" s="7">
        <v>31</v>
      </c>
      <c r="G177" s="7">
        <v>25</v>
      </c>
      <c r="H177" s="7">
        <v>26</v>
      </c>
      <c r="I177" s="7">
        <v>22</v>
      </c>
    </row>
    <row r="178" spans="1:9" x14ac:dyDescent="0.3">
      <c r="A178" s="15" t="s">
        <v>121</v>
      </c>
      <c r="B178" s="7">
        <v>75</v>
      </c>
      <c r="C178" s="7">
        <v>84</v>
      </c>
      <c r="D178" s="7">
        <v>91</v>
      </c>
      <c r="E178" s="7">
        <v>110</v>
      </c>
      <c r="F178" s="7">
        <v>116</v>
      </c>
      <c r="G178" s="7">
        <v>112</v>
      </c>
      <c r="H178" s="7">
        <v>141</v>
      </c>
      <c r="I178" s="7">
        <v>134</v>
      </c>
    </row>
    <row r="179" spans="1:9" x14ac:dyDescent="0.3">
      <c r="A179" s="18" t="s">
        <v>134</v>
      </c>
      <c r="B179" s="19">
        <f t="shared" ref="B179:I179" si="34">+SUM(B176:B178)</f>
        <v>606</v>
      </c>
      <c r="C179" s="19">
        <f t="shared" si="34"/>
        <v>649</v>
      </c>
      <c r="D179" s="19">
        <f t="shared" si="34"/>
        <v>706</v>
      </c>
      <c r="E179" s="19">
        <f t="shared" si="34"/>
        <v>747</v>
      </c>
      <c r="F179" s="19">
        <f t="shared" si="34"/>
        <v>705</v>
      </c>
      <c r="G179" s="19">
        <f t="shared" si="34"/>
        <v>721</v>
      </c>
      <c r="H179" s="19">
        <f t="shared" si="34"/>
        <v>744</v>
      </c>
      <c r="I179" s="19">
        <f t="shared" si="34"/>
        <v>717</v>
      </c>
    </row>
    <row r="180" spans="1:9" x14ac:dyDescent="0.3">
      <c r="A180" s="21" t="s">
        <v>123</v>
      </c>
      <c r="B180" s="22">
        <f t="shared" ref="B180:I180" si="35">+B179-B66</f>
        <v>0</v>
      </c>
      <c r="C180" s="22">
        <f t="shared" si="35"/>
        <v>0</v>
      </c>
      <c r="D180" s="22">
        <f t="shared" si="35"/>
        <v>0</v>
      </c>
      <c r="E180" s="22">
        <f t="shared" si="35"/>
        <v>0</v>
      </c>
      <c r="F180" s="22">
        <f t="shared" si="35"/>
        <v>0</v>
      </c>
      <c r="G180" s="22">
        <f t="shared" si="35"/>
        <v>0</v>
      </c>
      <c r="H180" s="22">
        <f t="shared" si="35"/>
        <v>0</v>
      </c>
      <c r="I180" s="22">
        <f t="shared" si="35"/>
        <v>0</v>
      </c>
    </row>
    <row r="181" spans="1:9" x14ac:dyDescent="0.3">
      <c r="A181" s="21"/>
      <c r="B181" s="22"/>
      <c r="C181" s="22"/>
      <c r="D181" s="22"/>
      <c r="E181" s="22"/>
      <c r="F181" s="22"/>
      <c r="G181" s="22"/>
      <c r="H181" s="22"/>
      <c r="I181" s="22"/>
    </row>
    <row r="182" spans="1:9" x14ac:dyDescent="0.3">
      <c r="A182" s="36" t="s">
        <v>135</v>
      </c>
      <c r="B182" s="37"/>
      <c r="C182" s="37"/>
      <c r="D182" s="37"/>
      <c r="E182" s="37"/>
      <c r="F182" s="37"/>
      <c r="G182" s="37"/>
      <c r="H182" s="37"/>
      <c r="I182" s="37"/>
    </row>
    <row r="183" spans="1:9" x14ac:dyDescent="0.3">
      <c r="A183" s="15" t="s">
        <v>109</v>
      </c>
      <c r="B183">
        <f t="shared" ref="B183:I191" si="36">B137+B171</f>
        <v>3766</v>
      </c>
      <c r="C183">
        <f t="shared" si="36"/>
        <v>3896</v>
      </c>
      <c r="D183">
        <f t="shared" si="36"/>
        <v>4015</v>
      </c>
      <c r="E183">
        <f t="shared" si="36"/>
        <v>3760</v>
      </c>
      <c r="F183">
        <f t="shared" si="36"/>
        <v>4074</v>
      </c>
      <c r="G183">
        <f t="shared" si="36"/>
        <v>3047</v>
      </c>
      <c r="H183">
        <f t="shared" si="36"/>
        <v>5219</v>
      </c>
      <c r="I183">
        <f t="shared" si="36"/>
        <v>5238</v>
      </c>
    </row>
    <row r="184" spans="1:9" x14ac:dyDescent="0.3">
      <c r="A184" s="15" t="s">
        <v>113</v>
      </c>
      <c r="B184">
        <f t="shared" si="36"/>
        <v>1611</v>
      </c>
      <c r="C184">
        <f t="shared" si="36"/>
        <v>1871</v>
      </c>
      <c r="D184">
        <f t="shared" si="36"/>
        <v>1611</v>
      </c>
      <c r="E184">
        <f t="shared" si="36"/>
        <v>1703</v>
      </c>
      <c r="F184">
        <f t="shared" si="36"/>
        <v>2106</v>
      </c>
      <c r="G184">
        <f t="shared" si="36"/>
        <v>1673</v>
      </c>
      <c r="H184">
        <f t="shared" si="36"/>
        <v>2571</v>
      </c>
      <c r="I184">
        <f t="shared" si="36"/>
        <v>3427</v>
      </c>
    </row>
    <row r="185" spans="1:9" x14ac:dyDescent="0.3">
      <c r="A185" s="15" t="s">
        <v>114</v>
      </c>
      <c r="B185">
        <f t="shared" si="36"/>
        <v>1039</v>
      </c>
      <c r="C185">
        <f t="shared" si="36"/>
        <v>1420</v>
      </c>
      <c r="D185">
        <f t="shared" si="36"/>
        <v>1561</v>
      </c>
      <c r="E185">
        <f t="shared" si="36"/>
        <v>1863</v>
      </c>
      <c r="F185">
        <f t="shared" si="36"/>
        <v>2426</v>
      </c>
      <c r="G185">
        <f t="shared" si="36"/>
        <v>2534</v>
      </c>
      <c r="H185">
        <f t="shared" si="36"/>
        <v>3289</v>
      </c>
      <c r="I185">
        <f t="shared" si="36"/>
        <v>2406</v>
      </c>
    </row>
    <row r="186" spans="1:9" x14ac:dyDescent="0.3">
      <c r="A186" s="15" t="s">
        <v>115</v>
      </c>
      <c r="B186">
        <f t="shared" si="36"/>
        <v>967</v>
      </c>
      <c r="C186">
        <f t="shared" si="36"/>
        <v>1045</v>
      </c>
      <c r="D186">
        <f t="shared" si="36"/>
        <v>1036</v>
      </c>
      <c r="E186">
        <f t="shared" si="36"/>
        <v>1244</v>
      </c>
      <c r="F186">
        <f t="shared" si="36"/>
        <v>1376</v>
      </c>
      <c r="G186">
        <f t="shared" si="36"/>
        <v>1230</v>
      </c>
      <c r="H186">
        <f t="shared" si="36"/>
        <v>1573</v>
      </c>
      <c r="I186">
        <f t="shared" si="36"/>
        <v>1938</v>
      </c>
    </row>
    <row r="187" spans="1:9" x14ac:dyDescent="0.3">
      <c r="A187" s="15" t="s">
        <v>116</v>
      </c>
      <c r="B187">
        <f t="shared" si="36"/>
        <v>-2053</v>
      </c>
      <c r="C187">
        <f t="shared" si="36"/>
        <v>-2366</v>
      </c>
      <c r="D187">
        <f t="shared" si="36"/>
        <v>-2444</v>
      </c>
      <c r="E187">
        <f t="shared" si="36"/>
        <v>-2441</v>
      </c>
      <c r="F187">
        <f t="shared" si="36"/>
        <v>-3067</v>
      </c>
      <c r="G187">
        <f t="shared" si="36"/>
        <v>-3254</v>
      </c>
      <c r="H187">
        <f t="shared" si="36"/>
        <v>-3434</v>
      </c>
      <c r="I187">
        <f t="shared" si="36"/>
        <v>-4042</v>
      </c>
    </row>
    <row r="188" spans="1:9" x14ac:dyDescent="0.3">
      <c r="A188" s="16" t="s">
        <v>136</v>
      </c>
      <c r="B188" s="16">
        <f t="shared" si="36"/>
        <v>5330</v>
      </c>
      <c r="C188" s="16">
        <f t="shared" si="36"/>
        <v>5866</v>
      </c>
      <c r="D188" s="16">
        <f t="shared" si="36"/>
        <v>5779</v>
      </c>
      <c r="E188" s="16">
        <f t="shared" si="36"/>
        <v>6129</v>
      </c>
      <c r="F188" s="16">
        <f t="shared" si="36"/>
        <v>6915</v>
      </c>
      <c r="G188" s="16">
        <f t="shared" si="36"/>
        <v>5230</v>
      </c>
      <c r="H188" s="16">
        <f t="shared" si="36"/>
        <v>9218</v>
      </c>
      <c r="I188" s="16">
        <f t="shared" si="36"/>
        <v>8967</v>
      </c>
    </row>
    <row r="189" spans="1:9" x14ac:dyDescent="0.3">
      <c r="A189" s="15" t="s">
        <v>118</v>
      </c>
      <c r="B189">
        <f t="shared" si="36"/>
        <v>535</v>
      </c>
      <c r="C189">
        <f t="shared" si="36"/>
        <v>514</v>
      </c>
      <c r="D189">
        <f t="shared" si="36"/>
        <v>505</v>
      </c>
      <c r="E189">
        <f t="shared" si="36"/>
        <v>343</v>
      </c>
      <c r="F189">
        <f t="shared" si="36"/>
        <v>334</v>
      </c>
      <c r="G189">
        <f t="shared" si="36"/>
        <v>322</v>
      </c>
      <c r="H189">
        <f t="shared" si="36"/>
        <v>569</v>
      </c>
      <c r="I189">
        <f t="shared" si="36"/>
        <v>691</v>
      </c>
    </row>
    <row r="190" spans="1:9" x14ac:dyDescent="0.3">
      <c r="A190" s="15" t="s">
        <v>121</v>
      </c>
      <c r="B190">
        <f t="shared" si="36"/>
        <v>-1026</v>
      </c>
      <c r="C190">
        <f t="shared" si="36"/>
        <v>-1089</v>
      </c>
      <c r="D190">
        <f t="shared" si="36"/>
        <v>-633</v>
      </c>
      <c r="E190">
        <f t="shared" si="36"/>
        <v>-1346</v>
      </c>
      <c r="F190">
        <f t="shared" si="36"/>
        <v>-1694</v>
      </c>
      <c r="G190">
        <f t="shared" si="36"/>
        <v>-1855</v>
      </c>
      <c r="H190">
        <f t="shared" si="36"/>
        <v>-2120</v>
      </c>
      <c r="I190">
        <f t="shared" si="36"/>
        <v>-2085</v>
      </c>
    </row>
    <row r="191" spans="1:9" x14ac:dyDescent="0.3">
      <c r="A191" s="28" t="s">
        <v>137</v>
      </c>
      <c r="B191" s="16">
        <f t="shared" si="36"/>
        <v>4839</v>
      </c>
      <c r="C191" s="28">
        <f t="shared" si="36"/>
        <v>5291</v>
      </c>
      <c r="D191" s="28">
        <f t="shared" si="36"/>
        <v>5651</v>
      </c>
      <c r="E191" s="28">
        <f t="shared" si="36"/>
        <v>5126</v>
      </c>
      <c r="F191" s="28">
        <f t="shared" si="36"/>
        <v>5555</v>
      </c>
      <c r="G191" s="28">
        <f t="shared" si="36"/>
        <v>3697</v>
      </c>
      <c r="H191" s="28">
        <f t="shared" si="36"/>
        <v>7667</v>
      </c>
      <c r="I191" s="28">
        <f t="shared" si="36"/>
        <v>7573</v>
      </c>
    </row>
    <row r="192" spans="1:9" x14ac:dyDescent="0.3">
      <c r="A192" s="28"/>
      <c r="B192" s="38"/>
      <c r="C192" s="38"/>
      <c r="D192" s="38"/>
      <c r="E192" s="38"/>
      <c r="F192" s="38"/>
      <c r="G192" s="38"/>
      <c r="H192" s="38"/>
      <c r="I192" s="38"/>
    </row>
    <row r="193" spans="1:14" x14ac:dyDescent="0.3">
      <c r="A193" s="23" t="s">
        <v>138</v>
      </c>
      <c r="B193" s="23"/>
      <c r="C193" s="23"/>
      <c r="D193" s="23"/>
      <c r="E193" s="23"/>
      <c r="F193" s="23"/>
      <c r="G193" s="23"/>
      <c r="H193" s="23"/>
      <c r="I193" s="23"/>
    </row>
    <row r="194" spans="1:14" x14ac:dyDescent="0.3">
      <c r="A194" s="29" t="s">
        <v>139</v>
      </c>
    </row>
    <row r="195" spans="1:14" x14ac:dyDescent="0.3">
      <c r="A195" s="39" t="s">
        <v>109</v>
      </c>
      <c r="B195" s="40">
        <v>0.14000000000000001</v>
      </c>
      <c r="C195" s="40">
        <v>0.08</v>
      </c>
      <c r="D195" s="40">
        <v>0.03</v>
      </c>
      <c r="E195" s="40">
        <v>-0.02</v>
      </c>
      <c r="F195" s="40">
        <v>7.0000000000000007E-2</v>
      </c>
      <c r="G195" s="40">
        <v>-0.09</v>
      </c>
      <c r="H195" s="40">
        <v>0.19</v>
      </c>
      <c r="I195" s="40">
        <v>7.0000000000000007E-2</v>
      </c>
      <c r="K195" s="30"/>
      <c r="L195" s="30"/>
      <c r="M195" s="30"/>
      <c r="N195" s="30"/>
    </row>
    <row r="196" spans="1:14" x14ac:dyDescent="0.3">
      <c r="A196" s="41" t="s">
        <v>110</v>
      </c>
      <c r="B196" s="42">
        <v>0.12</v>
      </c>
      <c r="C196" s="42">
        <v>0.09</v>
      </c>
      <c r="D196" s="42">
        <v>0.04</v>
      </c>
      <c r="E196" s="42">
        <v>-0.04</v>
      </c>
      <c r="F196" s="42">
        <v>0.08</v>
      </c>
      <c r="G196" s="42">
        <v>-7.0000000000000007E-2</v>
      </c>
      <c r="H196" s="42">
        <v>0.25</v>
      </c>
      <c r="I196" s="42">
        <v>0.05</v>
      </c>
    </row>
    <row r="197" spans="1:14" x14ac:dyDescent="0.3">
      <c r="A197" s="41" t="s">
        <v>111</v>
      </c>
      <c r="B197" s="42">
        <v>-0.05</v>
      </c>
      <c r="C197" s="42">
        <v>0.08</v>
      </c>
      <c r="D197" s="42">
        <v>0.03</v>
      </c>
      <c r="E197" s="42">
        <v>0.01</v>
      </c>
      <c r="F197" s="42">
        <v>7.0000000000000007E-2</v>
      </c>
      <c r="G197" s="42">
        <v>-0.12</v>
      </c>
      <c r="H197" s="42">
        <v>0.08</v>
      </c>
      <c r="I197" s="42">
        <v>0.09</v>
      </c>
    </row>
    <row r="198" spans="1:14" x14ac:dyDescent="0.3">
      <c r="A198" s="41" t="s">
        <v>112</v>
      </c>
      <c r="B198" s="42">
        <v>0.12</v>
      </c>
      <c r="C198" s="42">
        <v>-0.13</v>
      </c>
      <c r="D198" s="42">
        <v>-0.1</v>
      </c>
      <c r="E198" s="42">
        <v>-0.08</v>
      </c>
      <c r="F198" s="42">
        <v>0</v>
      </c>
      <c r="G198" s="42">
        <v>-0.14000000000000001</v>
      </c>
      <c r="H198" s="42">
        <v>-0.02</v>
      </c>
      <c r="I198" s="42">
        <v>0.25</v>
      </c>
    </row>
    <row r="199" spans="1:14" x14ac:dyDescent="0.3">
      <c r="A199" s="43" t="s">
        <v>113</v>
      </c>
      <c r="B199" s="44">
        <v>0.2</v>
      </c>
      <c r="C199" s="44">
        <v>0.15</v>
      </c>
      <c r="D199" s="44">
        <v>0.1</v>
      </c>
      <c r="E199" s="44">
        <v>0.09</v>
      </c>
      <c r="F199" s="44">
        <v>0.11</v>
      </c>
      <c r="G199" s="44">
        <v>-0.01</v>
      </c>
      <c r="H199" s="44">
        <v>0.17</v>
      </c>
      <c r="I199" s="44">
        <v>0.12</v>
      </c>
    </row>
    <row r="200" spans="1:14" x14ac:dyDescent="0.3">
      <c r="A200" s="41" t="s">
        <v>110</v>
      </c>
      <c r="B200" s="42">
        <v>0.24</v>
      </c>
      <c r="C200" s="42">
        <v>0.16</v>
      </c>
      <c r="D200" s="42">
        <v>0.08</v>
      </c>
      <c r="E200" s="42">
        <v>0.06</v>
      </c>
      <c r="F200" s="42">
        <v>0.12</v>
      </c>
      <c r="G200" s="42">
        <v>-0.03</v>
      </c>
      <c r="H200" s="42">
        <v>0.19</v>
      </c>
      <c r="I200" s="42">
        <v>0.09</v>
      </c>
    </row>
    <row r="201" spans="1:14" x14ac:dyDescent="0.3">
      <c r="A201" s="41" t="s">
        <v>111</v>
      </c>
      <c r="B201" s="42">
        <v>0.12</v>
      </c>
      <c r="C201" s="42">
        <v>0.14000000000000001</v>
      </c>
      <c r="D201" s="42">
        <v>0.17</v>
      </c>
      <c r="E201" s="42">
        <v>0.16</v>
      </c>
      <c r="F201" s="42">
        <v>0.09</v>
      </c>
      <c r="G201" s="42">
        <v>0.02</v>
      </c>
      <c r="H201" s="42">
        <v>0.25</v>
      </c>
      <c r="I201" s="42">
        <v>0.16</v>
      </c>
    </row>
    <row r="202" spans="1:14" x14ac:dyDescent="0.3">
      <c r="A202" s="41" t="s">
        <v>112</v>
      </c>
      <c r="B202" s="42">
        <v>0.15</v>
      </c>
      <c r="C202" s="42">
        <v>0.08</v>
      </c>
      <c r="D202" s="42">
        <v>7.0000000000000007E-2</v>
      </c>
      <c r="E202" s="42">
        <v>0.06</v>
      </c>
      <c r="F202" s="42">
        <v>0.05</v>
      </c>
      <c r="G202" s="42">
        <v>-0.03</v>
      </c>
      <c r="H202" s="42">
        <v>0.19</v>
      </c>
      <c r="I202" s="42">
        <v>0.17</v>
      </c>
    </row>
    <row r="203" spans="1:14" x14ac:dyDescent="0.3">
      <c r="A203" s="43" t="s">
        <v>114</v>
      </c>
      <c r="B203" s="44">
        <v>0.19</v>
      </c>
      <c r="C203" s="44">
        <v>0.27</v>
      </c>
      <c r="D203" s="44">
        <v>0.17</v>
      </c>
      <c r="E203" s="44">
        <v>0.18</v>
      </c>
      <c r="F203" s="44">
        <v>0.24</v>
      </c>
      <c r="G203" s="44">
        <v>0.11</v>
      </c>
      <c r="H203" s="44">
        <v>0.19</v>
      </c>
      <c r="I203" s="44">
        <v>-0.13</v>
      </c>
    </row>
    <row r="204" spans="1:14" x14ac:dyDescent="0.3">
      <c r="A204" s="41" t="s">
        <v>110</v>
      </c>
      <c r="B204" s="42">
        <v>0.28000000000000003</v>
      </c>
      <c r="C204" s="42">
        <v>0.33</v>
      </c>
      <c r="D204" s="42">
        <v>0.18</v>
      </c>
      <c r="E204" s="42">
        <v>0.16</v>
      </c>
      <c r="F204" s="42">
        <v>0.25</v>
      </c>
      <c r="G204" s="42">
        <v>0.12</v>
      </c>
      <c r="H204" s="42">
        <v>0.19</v>
      </c>
      <c r="I204" s="42">
        <v>-0.1</v>
      </c>
    </row>
    <row r="205" spans="1:14" x14ac:dyDescent="0.3">
      <c r="A205" s="41" t="s">
        <v>111</v>
      </c>
      <c r="B205" s="42">
        <v>7.0000000000000007E-2</v>
      </c>
      <c r="C205" s="42">
        <v>0.17</v>
      </c>
      <c r="D205" s="42">
        <v>0.18</v>
      </c>
      <c r="E205" s="42">
        <v>0.23</v>
      </c>
      <c r="F205" s="42">
        <v>0.23</v>
      </c>
      <c r="G205" s="42">
        <v>0.08</v>
      </c>
      <c r="H205" s="42">
        <v>0.19</v>
      </c>
      <c r="I205" s="42">
        <v>-0.21</v>
      </c>
    </row>
    <row r="206" spans="1:14" x14ac:dyDescent="0.3">
      <c r="A206" s="41" t="s">
        <v>112</v>
      </c>
      <c r="B206" s="42">
        <v>0.01</v>
      </c>
      <c r="C206" s="42">
        <v>7.0000000000000007E-2</v>
      </c>
      <c r="D206" s="42">
        <v>0.03</v>
      </c>
      <c r="E206" s="42">
        <v>-0.01</v>
      </c>
      <c r="F206" s="42">
        <v>0.08</v>
      </c>
      <c r="G206" s="42">
        <v>0.11</v>
      </c>
      <c r="H206" s="42">
        <v>0.26</v>
      </c>
      <c r="I206" s="42">
        <v>-0.06</v>
      </c>
    </row>
    <row r="207" spans="1:14" x14ac:dyDescent="0.3">
      <c r="A207" s="43" t="s">
        <v>115</v>
      </c>
      <c r="B207" s="44">
        <v>0.08</v>
      </c>
      <c r="C207" s="44">
        <v>0.15</v>
      </c>
      <c r="D207" s="44">
        <v>0.13</v>
      </c>
      <c r="E207" s="44">
        <v>0.1</v>
      </c>
      <c r="F207" s="44">
        <v>0.13</v>
      </c>
      <c r="G207" s="44">
        <v>0.01</v>
      </c>
      <c r="H207" s="44">
        <v>0.08</v>
      </c>
      <c r="I207" s="44">
        <v>0.16</v>
      </c>
    </row>
    <row r="208" spans="1:14" x14ac:dyDescent="0.3">
      <c r="A208" s="41" t="s">
        <v>110</v>
      </c>
      <c r="B208" s="42">
        <v>0.12</v>
      </c>
      <c r="C208" s="42">
        <v>0.19</v>
      </c>
      <c r="D208" s="42">
        <v>0.16</v>
      </c>
      <c r="E208" s="42">
        <v>0.09</v>
      </c>
      <c r="F208" s="42">
        <v>0.12</v>
      </c>
      <c r="G208" s="42">
        <v>0</v>
      </c>
      <c r="H208" s="42">
        <v>0.08</v>
      </c>
      <c r="I208" s="42">
        <v>0.17</v>
      </c>
    </row>
    <row r="209" spans="1:11" x14ac:dyDescent="0.3">
      <c r="A209" s="41" t="s">
        <v>111</v>
      </c>
      <c r="B209" s="42">
        <v>0.08</v>
      </c>
      <c r="C209" s="42">
        <v>0.1</v>
      </c>
      <c r="D209" s="42">
        <v>0.09</v>
      </c>
      <c r="E209" s="42">
        <v>0.15</v>
      </c>
      <c r="F209" s="42">
        <v>0.15</v>
      </c>
      <c r="G209" s="42">
        <v>0.03</v>
      </c>
      <c r="H209" s="42">
        <v>0.1</v>
      </c>
      <c r="I209" s="42">
        <v>0.12</v>
      </c>
    </row>
    <row r="210" spans="1:11" x14ac:dyDescent="0.3">
      <c r="A210" s="41" t="s">
        <v>112</v>
      </c>
      <c r="B210" s="42">
        <v>0.03</v>
      </c>
      <c r="C210" s="42">
        <v>0.09</v>
      </c>
      <c r="D210" s="42">
        <v>-0.01</v>
      </c>
      <c r="E210" s="42">
        <v>-0.08</v>
      </c>
      <c r="F210" s="42">
        <v>0.08</v>
      </c>
      <c r="G210" s="42">
        <v>-0.04</v>
      </c>
      <c r="H210" s="42">
        <v>-0.09</v>
      </c>
      <c r="I210" s="42">
        <v>0.28000000000000003</v>
      </c>
    </row>
    <row r="211" spans="1:11" x14ac:dyDescent="0.3">
      <c r="A211" s="39" t="s">
        <v>116</v>
      </c>
      <c r="B211" s="40">
        <v>-0.02</v>
      </c>
      <c r="C211" s="40">
        <v>-0.37</v>
      </c>
      <c r="D211" s="40">
        <v>0.02</v>
      </c>
      <c r="E211" s="40">
        <v>0.12</v>
      </c>
      <c r="F211" s="40">
        <v>0.53</v>
      </c>
      <c r="G211" s="40">
        <v>-0.26</v>
      </c>
      <c r="H211" s="40">
        <v>-0.17</v>
      </c>
      <c r="I211" s="40">
        <v>3.02</v>
      </c>
    </row>
    <row r="212" spans="1:11" x14ac:dyDescent="0.3">
      <c r="A212" s="45" t="s">
        <v>117</v>
      </c>
      <c r="B212" s="46">
        <v>0.14000000000000001</v>
      </c>
      <c r="C212" s="46">
        <v>0.13</v>
      </c>
      <c r="D212" s="46">
        <v>0.08</v>
      </c>
      <c r="E212" s="46">
        <v>0.05</v>
      </c>
      <c r="F212" s="46">
        <v>0.11</v>
      </c>
      <c r="G212" s="46">
        <v>-0.04</v>
      </c>
      <c r="H212" s="46">
        <v>0.17</v>
      </c>
      <c r="I212" s="46">
        <v>0.06</v>
      </c>
      <c r="K212" s="30"/>
    </row>
    <row r="213" spans="1:11" x14ac:dyDescent="0.3">
      <c r="A213" s="39" t="s">
        <v>118</v>
      </c>
      <c r="B213" s="40">
        <v>0.21</v>
      </c>
      <c r="C213" s="40">
        <v>0.02</v>
      </c>
      <c r="D213" s="40">
        <v>0.06</v>
      </c>
      <c r="E213" s="40">
        <v>-0.11</v>
      </c>
      <c r="F213" s="40">
        <v>0.03</v>
      </c>
      <c r="G213" s="40">
        <v>-0.01</v>
      </c>
      <c r="H213" s="40">
        <v>0.16</v>
      </c>
      <c r="I213" s="40">
        <v>7.0000000000000007E-2</v>
      </c>
    </row>
    <row r="214" spans="1:11" x14ac:dyDescent="0.3">
      <c r="A214" s="41" t="s">
        <v>110</v>
      </c>
      <c r="B214" s="31" t="s">
        <v>119</v>
      </c>
      <c r="C214" s="31" t="s">
        <v>119</v>
      </c>
      <c r="D214" s="31" t="s">
        <v>119</v>
      </c>
      <c r="E214" s="31" t="s">
        <v>119</v>
      </c>
      <c r="F214" s="40">
        <v>0.05</v>
      </c>
      <c r="G214" s="40">
        <v>0.01</v>
      </c>
      <c r="H214" s="42">
        <v>0.17</v>
      </c>
      <c r="I214" s="42">
        <v>0.06</v>
      </c>
    </row>
    <row r="215" spans="1:11" x14ac:dyDescent="0.3">
      <c r="A215" s="41" t="s">
        <v>111</v>
      </c>
      <c r="B215" s="31" t="s">
        <v>119</v>
      </c>
      <c r="C215" s="31" t="s">
        <v>119</v>
      </c>
      <c r="D215" s="31" t="s">
        <v>119</v>
      </c>
      <c r="E215" s="31" t="s">
        <v>119</v>
      </c>
      <c r="F215" s="42">
        <v>-0.17</v>
      </c>
      <c r="G215" s="42">
        <v>-0.22</v>
      </c>
      <c r="H215" s="42">
        <v>0.13</v>
      </c>
      <c r="I215" s="42">
        <v>-0.03</v>
      </c>
    </row>
    <row r="216" spans="1:11" x14ac:dyDescent="0.3">
      <c r="A216" s="41" t="s">
        <v>112</v>
      </c>
      <c r="B216" s="31" t="s">
        <v>119</v>
      </c>
      <c r="C216" s="31" t="s">
        <v>119</v>
      </c>
      <c r="D216" s="31" t="s">
        <v>119</v>
      </c>
      <c r="E216" s="31" t="s">
        <v>119</v>
      </c>
      <c r="F216" s="42">
        <v>-0.13</v>
      </c>
      <c r="G216" s="42">
        <v>0.08</v>
      </c>
      <c r="H216" s="42">
        <v>0.14000000000000001</v>
      </c>
      <c r="I216" s="42">
        <v>-0.16</v>
      </c>
    </row>
    <row r="217" spans="1:11" x14ac:dyDescent="0.3">
      <c r="A217" s="41" t="s">
        <v>120</v>
      </c>
      <c r="B217" s="31" t="s">
        <v>119</v>
      </c>
      <c r="C217" s="31" t="s">
        <v>119</v>
      </c>
      <c r="D217" s="31" t="s">
        <v>119</v>
      </c>
      <c r="E217" s="31" t="s">
        <v>119</v>
      </c>
      <c r="F217" s="42">
        <v>0.04</v>
      </c>
      <c r="G217" s="42">
        <v>-0.14000000000000001</v>
      </c>
      <c r="H217" s="42">
        <v>-0.01</v>
      </c>
      <c r="I217" s="42">
        <v>0.42</v>
      </c>
    </row>
    <row r="218" spans="1:11" x14ac:dyDescent="0.3">
      <c r="A218" s="47" t="s">
        <v>121</v>
      </c>
      <c r="B218" s="42">
        <v>0.06</v>
      </c>
      <c r="C218" s="42">
        <v>7.0000000000000007E-2</v>
      </c>
      <c r="D218" s="48" t="s">
        <v>119</v>
      </c>
      <c r="E218" s="42">
        <v>-1.01</v>
      </c>
      <c r="F218" s="42">
        <v>0.24</v>
      </c>
      <c r="G218" s="42">
        <v>0.09</v>
      </c>
      <c r="H218" s="42">
        <v>0.15</v>
      </c>
      <c r="I218" s="42">
        <v>0.02</v>
      </c>
    </row>
    <row r="219" spans="1:11" x14ac:dyDescent="0.3">
      <c r="A219" s="49" t="s">
        <v>122</v>
      </c>
      <c r="B219" s="46">
        <v>0.14000000000000001</v>
      </c>
      <c r="C219" s="46">
        <v>0.12</v>
      </c>
      <c r="D219" s="46">
        <v>0.08</v>
      </c>
      <c r="E219" s="46">
        <v>0.04</v>
      </c>
      <c r="F219" s="46">
        <v>0.11</v>
      </c>
      <c r="G219" s="46">
        <v>-0.04</v>
      </c>
      <c r="H219" s="46">
        <v>0.17</v>
      </c>
      <c r="I219" s="46">
        <v>0.06</v>
      </c>
      <c r="K219" s="30"/>
    </row>
  </sheetData>
  <pageMargins left="0.7" right="0.7" top="0.75" bottom="0.75" header="0.511811023622047" footer="0.511811023622047"/>
  <pageSetup paperSize="9" orientation="portrait"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9"/>
  <sheetViews>
    <sheetView tabSelected="1" zoomScale="110" zoomScaleNormal="110" workbookViewId="0">
      <selection activeCell="J8" sqref="J1:J1048576"/>
    </sheetView>
  </sheetViews>
  <sheetFormatPr defaultColWidth="8.5546875" defaultRowHeight="14.4" x14ac:dyDescent="0.3"/>
  <cols>
    <col min="1" max="1" width="48.77734375" customWidth="1"/>
    <col min="2" max="14" width="11.77734375" customWidth="1"/>
    <col min="16384" max="16384" width="11.5546875" customWidth="1"/>
  </cols>
  <sheetData>
    <row r="1" spans="1:14" ht="60" customHeight="1" x14ac:dyDescent="0.3">
      <c r="A1" s="5" t="s">
        <v>5</v>
      </c>
      <c r="B1" s="6">
        <f t="shared" ref="B1:H1" si="0">+C1-1</f>
        <v>2015</v>
      </c>
      <c r="C1" s="6">
        <f t="shared" si="0"/>
        <v>2016</v>
      </c>
      <c r="D1" s="6">
        <f t="shared" si="0"/>
        <v>2017</v>
      </c>
      <c r="E1" s="6">
        <f t="shared" si="0"/>
        <v>2018</v>
      </c>
      <c r="F1" s="6">
        <f t="shared" si="0"/>
        <v>2019</v>
      </c>
      <c r="G1" s="6">
        <f t="shared" si="0"/>
        <v>2020</v>
      </c>
      <c r="H1" s="6">
        <f t="shared" si="0"/>
        <v>2021</v>
      </c>
      <c r="I1" s="6">
        <v>2022</v>
      </c>
      <c r="J1" s="50">
        <f>+I1+1</f>
        <v>2023</v>
      </c>
      <c r="K1" s="50">
        <f>+J1+1</f>
        <v>2024</v>
      </c>
      <c r="L1" s="50">
        <f>+K1+1</f>
        <v>2025</v>
      </c>
      <c r="M1" s="50">
        <f>+L1+1</f>
        <v>2026</v>
      </c>
      <c r="N1" s="50">
        <f>+M1+1</f>
        <v>2027</v>
      </c>
    </row>
    <row r="2" spans="1:14" x14ac:dyDescent="0.3">
      <c r="A2" s="51" t="s">
        <v>140</v>
      </c>
      <c r="B2" s="51"/>
      <c r="C2" s="51"/>
      <c r="D2" s="51"/>
      <c r="E2" s="51"/>
      <c r="F2" s="51"/>
      <c r="G2" s="51"/>
      <c r="H2" s="51"/>
      <c r="I2" s="51"/>
      <c r="J2" s="50"/>
      <c r="K2" s="50"/>
      <c r="L2" s="50"/>
      <c r="M2" s="50"/>
      <c r="N2" s="50"/>
    </row>
    <row r="3" spans="1:14" x14ac:dyDescent="0.3">
      <c r="A3" s="11" t="s">
        <v>141</v>
      </c>
      <c r="B3" s="10">
        <f t="shared" ref="B3:I3" si="1">B18+B45+B72+B99+B126+B143+B174</f>
        <v>30601</v>
      </c>
      <c r="C3" s="10">
        <f t="shared" si="1"/>
        <v>32376</v>
      </c>
      <c r="D3" s="10">
        <f t="shared" si="1"/>
        <v>34350</v>
      </c>
      <c r="E3" s="10">
        <f t="shared" si="1"/>
        <v>36397</v>
      </c>
      <c r="F3" s="10">
        <f t="shared" si="1"/>
        <v>39117</v>
      </c>
      <c r="G3" s="10">
        <f t="shared" si="1"/>
        <v>37403</v>
      </c>
      <c r="H3" s="10">
        <f t="shared" si="1"/>
        <v>44538</v>
      </c>
      <c r="I3" s="10">
        <f t="shared" si="1"/>
        <v>46710</v>
      </c>
    </row>
    <row r="4" spans="1:14" x14ac:dyDescent="0.3">
      <c r="A4" s="52" t="s">
        <v>142</v>
      </c>
      <c r="C4" s="32">
        <f t="shared" ref="C4:I4" si="2">+IFERROR(C3/B3-1,"nm")</f>
        <v>5.8004640371229765E-2</v>
      </c>
      <c r="D4" s="32">
        <f t="shared" si="2"/>
        <v>6.0971089696071123E-2</v>
      </c>
      <c r="E4" s="32">
        <f t="shared" si="2"/>
        <v>5.95924308588065E-2</v>
      </c>
      <c r="F4" s="32">
        <f t="shared" si="2"/>
        <v>7.4731433909388079E-2</v>
      </c>
      <c r="G4" s="32">
        <f t="shared" si="2"/>
        <v>-4.3817266150267153E-2</v>
      </c>
      <c r="H4" s="32">
        <f t="shared" si="2"/>
        <v>0.19076009945726269</v>
      </c>
      <c r="I4" s="32">
        <f t="shared" si="2"/>
        <v>4.8767344739323759E-2</v>
      </c>
    </row>
    <row r="5" spans="1:14" x14ac:dyDescent="0.3">
      <c r="A5" s="11" t="s">
        <v>143</v>
      </c>
      <c r="B5" s="10">
        <f t="shared" ref="B5:I5" si="3">B32+B59+B86+B113+B130+B161+B178</f>
        <v>4675</v>
      </c>
      <c r="C5" s="10">
        <f t="shared" si="3"/>
        <v>5109</v>
      </c>
      <c r="D5" s="10">
        <f t="shared" si="3"/>
        <v>5472</v>
      </c>
      <c r="E5" s="10">
        <f t="shared" si="3"/>
        <v>4965</v>
      </c>
      <c r="F5" s="10">
        <f t="shared" si="3"/>
        <v>5410</v>
      </c>
      <c r="G5" s="10">
        <f t="shared" si="3"/>
        <v>3527</v>
      </c>
      <c r="H5" s="10">
        <f t="shared" si="3"/>
        <v>7491</v>
      </c>
      <c r="I5" s="10">
        <f t="shared" si="3"/>
        <v>7394</v>
      </c>
      <c r="J5" t="s">
        <v>153</v>
      </c>
    </row>
    <row r="6" spans="1:14" x14ac:dyDescent="0.3">
      <c r="A6" s="52" t="s">
        <v>142</v>
      </c>
      <c r="C6" s="32">
        <f t="shared" ref="C6:I6" si="4">+IFERROR(C5/B5-1,"nm")</f>
        <v>9.2834224598930426E-2</v>
      </c>
      <c r="D6" s="32">
        <f t="shared" si="4"/>
        <v>7.1051086318261847E-2</v>
      </c>
      <c r="E6" s="32">
        <f t="shared" si="4"/>
        <v>-9.2653508771929793E-2</v>
      </c>
      <c r="F6" s="32">
        <f t="shared" si="4"/>
        <v>8.9627391742195472E-2</v>
      </c>
      <c r="G6" s="32">
        <f t="shared" si="4"/>
        <v>-0.34805914972273566</v>
      </c>
      <c r="H6" s="32">
        <f t="shared" si="4"/>
        <v>1.1239013325772613</v>
      </c>
      <c r="I6" s="32">
        <f t="shared" si="4"/>
        <v>-1.2948871979708954E-2</v>
      </c>
      <c r="J6" s="30"/>
      <c r="K6" s="30"/>
    </row>
    <row r="7" spans="1:14" x14ac:dyDescent="0.3">
      <c r="A7" s="52" t="s">
        <v>144</v>
      </c>
      <c r="B7" s="32">
        <f t="shared" ref="B7:I7" si="5">+IFERROR(B5/B$3,"nm")</f>
        <v>0.15277278520309795</v>
      </c>
      <c r="C7" s="32">
        <f t="shared" si="5"/>
        <v>0.15780207561156412</v>
      </c>
      <c r="D7" s="32">
        <f t="shared" si="5"/>
        <v>0.15930131004366813</v>
      </c>
      <c r="E7" s="32">
        <f t="shared" si="5"/>
        <v>0.13641234167651181</v>
      </c>
      <c r="F7" s="32">
        <f t="shared" si="5"/>
        <v>0.13830303959915127</v>
      </c>
      <c r="G7" s="32">
        <f t="shared" si="5"/>
        <v>9.4297248883779369E-2</v>
      </c>
      <c r="H7" s="32">
        <f t="shared" si="5"/>
        <v>0.16819345278189413</v>
      </c>
      <c r="I7" s="32">
        <f t="shared" si="5"/>
        <v>0.15829586812245772</v>
      </c>
      <c r="J7" s="30"/>
    </row>
    <row r="8" spans="1:14" x14ac:dyDescent="0.3">
      <c r="A8" s="11" t="s">
        <v>145</v>
      </c>
      <c r="B8" s="10">
        <f t="shared" ref="B8:I8" si="6">B35+B62+B89+B116+B133+B164+B181</f>
        <v>442</v>
      </c>
      <c r="C8" s="10">
        <f t="shared" si="6"/>
        <v>467</v>
      </c>
      <c r="D8" s="10">
        <f t="shared" si="6"/>
        <v>527</v>
      </c>
      <c r="E8" s="10">
        <f t="shared" si="6"/>
        <v>586</v>
      </c>
      <c r="F8" s="10">
        <f t="shared" si="6"/>
        <v>560</v>
      </c>
      <c r="G8" s="10">
        <f t="shared" si="6"/>
        <v>551</v>
      </c>
      <c r="H8" s="10">
        <f t="shared" si="6"/>
        <v>568</v>
      </c>
      <c r="I8" s="10">
        <f t="shared" si="6"/>
        <v>538</v>
      </c>
      <c r="J8" t="s">
        <v>154</v>
      </c>
    </row>
    <row r="9" spans="1:14" x14ac:dyDescent="0.3">
      <c r="A9" s="52" t="s">
        <v>142</v>
      </c>
      <c r="C9" s="32">
        <f t="shared" ref="C9:I9" si="7">+IFERROR(C8/B8-1,"nm")</f>
        <v>5.65610859728507E-2</v>
      </c>
      <c r="D9" s="32">
        <f t="shared" si="7"/>
        <v>0.12847965738758038</v>
      </c>
      <c r="E9" s="32">
        <f t="shared" si="7"/>
        <v>0.11195445920303615</v>
      </c>
      <c r="F9" s="32">
        <f t="shared" si="7"/>
        <v>-4.4368600682593851E-2</v>
      </c>
      <c r="G9" s="32">
        <f t="shared" si="7"/>
        <v>-1.6071428571428625E-2</v>
      </c>
      <c r="H9" s="32">
        <f t="shared" si="7"/>
        <v>3.0852994555353952E-2</v>
      </c>
      <c r="I9" s="32">
        <f t="shared" si="7"/>
        <v>-5.2816901408450745E-2</v>
      </c>
      <c r="K9" s="30"/>
    </row>
    <row r="10" spans="1:14" x14ac:dyDescent="0.3">
      <c r="A10" s="52" t="s">
        <v>146</v>
      </c>
      <c r="B10" s="32">
        <f t="shared" ref="B10:I10" si="8">+IFERROR(B8/B$3,"nm")</f>
        <v>1.4443972419201987E-2</v>
      </c>
      <c r="C10" s="32">
        <f t="shared" si="8"/>
        <v>1.442426488757104E-2</v>
      </c>
      <c r="D10" s="32">
        <f t="shared" si="8"/>
        <v>1.5342066957787481E-2</v>
      </c>
      <c r="E10" s="32">
        <f t="shared" si="8"/>
        <v>1.6100228040772591E-2</v>
      </c>
      <c r="F10" s="32">
        <f t="shared" si="8"/>
        <v>1.4316026280133957E-2</v>
      </c>
      <c r="G10" s="32">
        <f t="shared" si="8"/>
        <v>1.4731438654653369E-2</v>
      </c>
      <c r="H10" s="32">
        <f t="shared" si="8"/>
        <v>1.2753154609546903E-2</v>
      </c>
      <c r="I10" s="32">
        <f t="shared" si="8"/>
        <v>1.1517876257760651E-2</v>
      </c>
    </row>
    <row r="11" spans="1:14" x14ac:dyDescent="0.3">
      <c r="A11" s="11" t="s">
        <v>147</v>
      </c>
      <c r="B11" s="10">
        <f t="shared" ref="B11:I11" si="9">B38+B65+B92+B119+B136+B167+B184</f>
        <v>4233</v>
      </c>
      <c r="C11" s="10">
        <f t="shared" si="9"/>
        <v>4642</v>
      </c>
      <c r="D11" s="10">
        <f t="shared" si="9"/>
        <v>4945</v>
      </c>
      <c r="E11" s="10">
        <f t="shared" si="9"/>
        <v>4379</v>
      </c>
      <c r="F11" s="10">
        <f t="shared" si="9"/>
        <v>4850</v>
      </c>
      <c r="G11" s="10">
        <f t="shared" si="9"/>
        <v>2976</v>
      </c>
      <c r="H11" s="10">
        <f t="shared" si="9"/>
        <v>6923</v>
      </c>
      <c r="I11" s="10">
        <f t="shared" si="9"/>
        <v>6856</v>
      </c>
    </row>
    <row r="12" spans="1:14" x14ac:dyDescent="0.3">
      <c r="A12" s="52" t="s">
        <v>142</v>
      </c>
      <c r="C12" s="32">
        <f t="shared" ref="C12:I12" si="10">+IFERROR(C11/B11-1,"nm")</f>
        <v>9.6621781242617555E-2</v>
      </c>
      <c r="D12" s="32">
        <f t="shared" si="10"/>
        <v>6.5273588970271357E-2</v>
      </c>
      <c r="E12" s="32">
        <f t="shared" si="10"/>
        <v>-0.11445904954499497</v>
      </c>
      <c r="F12" s="32">
        <f t="shared" si="10"/>
        <v>0.10755880337976698</v>
      </c>
      <c r="G12" s="32">
        <f t="shared" si="10"/>
        <v>-0.38639175257731961</v>
      </c>
      <c r="H12" s="32">
        <f t="shared" si="10"/>
        <v>1.32627688172043</v>
      </c>
      <c r="I12" s="32">
        <f t="shared" si="10"/>
        <v>-9.67788530983682E-3</v>
      </c>
    </row>
    <row r="13" spans="1:14" x14ac:dyDescent="0.3">
      <c r="A13" s="52" t="s">
        <v>144</v>
      </c>
      <c r="B13" s="32">
        <f t="shared" ref="B13:I13" si="11">+IFERROR(B11/B$3,"nm")</f>
        <v>0.13832881278389594</v>
      </c>
      <c r="C13" s="32">
        <f t="shared" si="11"/>
        <v>0.14337781072399308</v>
      </c>
      <c r="D13" s="32">
        <f t="shared" si="11"/>
        <v>0.14395924308588065</v>
      </c>
      <c r="E13" s="32">
        <f t="shared" si="11"/>
        <v>0.12031211363573921</v>
      </c>
      <c r="F13" s="32">
        <f t="shared" si="11"/>
        <v>0.12398701331901731</v>
      </c>
      <c r="G13" s="32">
        <f t="shared" si="11"/>
        <v>7.9565810229126011E-2</v>
      </c>
      <c r="H13" s="32">
        <f t="shared" si="11"/>
        <v>0.1554402981723472</v>
      </c>
      <c r="I13" s="32">
        <f t="shared" si="11"/>
        <v>0.14677799186469706</v>
      </c>
    </row>
    <row r="14" spans="1:14" x14ac:dyDescent="0.3">
      <c r="A14" s="11" t="s">
        <v>148</v>
      </c>
      <c r="B14" s="10">
        <f t="shared" ref="B14:I14" si="12">B41+B68+B95+B122+B139+B170+B187</f>
        <v>637</v>
      </c>
      <c r="C14" s="10">
        <f t="shared" si="12"/>
        <v>811</v>
      </c>
      <c r="D14" s="10">
        <f t="shared" si="12"/>
        <v>1284</v>
      </c>
      <c r="E14" s="10">
        <f t="shared" si="12"/>
        <v>1103</v>
      </c>
      <c r="F14" s="10">
        <f t="shared" si="12"/>
        <v>868</v>
      </c>
      <c r="G14" s="10">
        <f t="shared" si="12"/>
        <v>317</v>
      </c>
      <c r="H14" s="10">
        <f t="shared" si="12"/>
        <v>1548</v>
      </c>
      <c r="I14" s="10">
        <f t="shared" si="12"/>
        <v>992</v>
      </c>
      <c r="J14" t="s">
        <v>152</v>
      </c>
    </row>
    <row r="15" spans="1:14" x14ac:dyDescent="0.3">
      <c r="A15" s="52" t="s">
        <v>142</v>
      </c>
      <c r="C15" s="32">
        <f t="shared" ref="C15:I15" si="13">+IFERROR(C14/B14-1,"nm")</f>
        <v>0.27315541601255888</v>
      </c>
      <c r="D15" s="32">
        <f t="shared" si="13"/>
        <v>0.58323057953144275</v>
      </c>
      <c r="E15" s="32">
        <f t="shared" si="13"/>
        <v>-0.1409657320872274</v>
      </c>
      <c r="F15" s="32">
        <f t="shared" si="13"/>
        <v>-0.2130553037171351</v>
      </c>
      <c r="G15" s="32">
        <f t="shared" si="13"/>
        <v>-0.63479262672811054</v>
      </c>
      <c r="H15" s="32">
        <f t="shared" si="13"/>
        <v>3.8832807570977916</v>
      </c>
      <c r="I15" s="32">
        <f t="shared" si="13"/>
        <v>-0.35917312661498713</v>
      </c>
    </row>
    <row r="16" spans="1:14" x14ac:dyDescent="0.3">
      <c r="A16" s="52" t="s">
        <v>146</v>
      </c>
      <c r="B16" s="32">
        <f t="shared" ref="B16:I16" si="14">+IFERROR(B14/B$3,"nm")</f>
        <v>2.0816313192379334E-2</v>
      </c>
      <c r="C16" s="32">
        <f t="shared" si="14"/>
        <v>2.5049419322955277E-2</v>
      </c>
      <c r="D16" s="32">
        <f t="shared" si="14"/>
        <v>3.7379912663755462E-2</v>
      </c>
      <c r="E16" s="32">
        <f t="shared" si="14"/>
        <v>3.0304695441932029E-2</v>
      </c>
      <c r="F16" s="32">
        <f t="shared" si="14"/>
        <v>2.2189840734207635E-2</v>
      </c>
      <c r="G16" s="32">
        <f t="shared" si="14"/>
        <v>8.4752559955083816E-3</v>
      </c>
      <c r="H16" s="32">
        <f t="shared" si="14"/>
        <v>3.4756836858413041E-2</v>
      </c>
      <c r="I16" s="32">
        <f t="shared" si="14"/>
        <v>2.1237422393491759E-2</v>
      </c>
    </row>
    <row r="17" spans="1:14" x14ac:dyDescent="0.3">
      <c r="A17" s="53" t="str">
        <f>+Historicals!A110</f>
        <v>North America</v>
      </c>
      <c r="B17" s="53"/>
      <c r="C17" s="53"/>
      <c r="D17" s="53"/>
      <c r="E17" s="53"/>
      <c r="F17" s="53"/>
      <c r="G17" s="53"/>
      <c r="H17" s="53"/>
      <c r="I17" s="53"/>
      <c r="J17" s="50"/>
      <c r="K17" s="50"/>
      <c r="L17" s="50"/>
      <c r="M17" s="50"/>
      <c r="N17" s="50"/>
    </row>
    <row r="18" spans="1:14" x14ac:dyDescent="0.3">
      <c r="A18" s="11" t="s">
        <v>149</v>
      </c>
      <c r="B18" s="54">
        <f t="shared" ref="B18:I18" si="15">B20+B24+B28</f>
        <v>13740</v>
      </c>
      <c r="C18" s="54">
        <f t="shared" si="15"/>
        <v>14764</v>
      </c>
      <c r="D18" s="54">
        <f t="shared" si="15"/>
        <v>15216</v>
      </c>
      <c r="E18" s="54">
        <f t="shared" si="15"/>
        <v>14855</v>
      </c>
      <c r="F18" s="54">
        <f t="shared" si="15"/>
        <v>15902</v>
      </c>
      <c r="G18" s="54">
        <f t="shared" si="15"/>
        <v>14484</v>
      </c>
      <c r="H18" s="54">
        <f t="shared" si="15"/>
        <v>17179</v>
      </c>
      <c r="I18" s="54">
        <f t="shared" si="15"/>
        <v>18353</v>
      </c>
      <c r="J18" s="54"/>
      <c r="K18" s="54"/>
      <c r="L18" s="54"/>
      <c r="M18" s="54"/>
      <c r="N18" s="54"/>
    </row>
    <row r="19" spans="1:14" x14ac:dyDescent="0.3">
      <c r="A19" s="55" t="s">
        <v>142</v>
      </c>
      <c r="B19" s="32"/>
      <c r="C19" s="32">
        <f t="shared" ref="C19:I19" si="16">+IFERROR(C18/B18-1,"nm")</f>
        <v>7.4526928675400228E-2</v>
      </c>
      <c r="D19" s="32">
        <f t="shared" si="16"/>
        <v>3.0615009482525046E-2</v>
      </c>
      <c r="E19" s="32">
        <f t="shared" si="16"/>
        <v>-2.372502628811779E-2</v>
      </c>
      <c r="F19" s="32">
        <f t="shared" si="16"/>
        <v>7.0481319421070276E-2</v>
      </c>
      <c r="G19" s="32">
        <f t="shared" si="16"/>
        <v>-8.9171173437303519E-2</v>
      </c>
      <c r="H19" s="32">
        <f t="shared" si="16"/>
        <v>0.18606738470035911</v>
      </c>
      <c r="I19" s="32">
        <f t="shared" si="16"/>
        <v>6.8339251411607238E-2</v>
      </c>
      <c r="J19" s="56"/>
      <c r="K19" s="56"/>
      <c r="L19" s="57"/>
      <c r="M19" s="57"/>
      <c r="N19" s="57"/>
    </row>
    <row r="20" spans="1:14" x14ac:dyDescent="0.3">
      <c r="A20" s="58" t="s">
        <v>110</v>
      </c>
      <c r="B20" s="54">
        <f>+Historicals!B111</f>
        <v>8506</v>
      </c>
      <c r="C20" s="54">
        <f>+Historicals!C111</f>
        <v>9299</v>
      </c>
      <c r="D20" s="54">
        <f>+Historicals!D111</f>
        <v>9684</v>
      </c>
      <c r="E20" s="54">
        <f>+Historicals!E111</f>
        <v>9322</v>
      </c>
      <c r="F20" s="54">
        <f>+Historicals!F111</f>
        <v>10045</v>
      </c>
      <c r="G20" s="54">
        <f>+Historicals!G111</f>
        <v>9329</v>
      </c>
      <c r="H20" s="54">
        <f>+Historicals!H111</f>
        <v>11644</v>
      </c>
      <c r="I20" s="54">
        <f>+Historicals!I111</f>
        <v>12228</v>
      </c>
      <c r="J20" s="54"/>
      <c r="K20" s="54"/>
      <c r="L20" s="54"/>
      <c r="M20" s="54"/>
      <c r="N20" s="54"/>
    </row>
    <row r="21" spans="1:14" x14ac:dyDescent="0.3">
      <c r="A21" s="55" t="s">
        <v>142</v>
      </c>
      <c r="B21" s="32"/>
      <c r="C21" s="32">
        <f t="shared" ref="C21:I21" si="17">+IFERROR(C20/B20-1,"nm")</f>
        <v>9.3228309428638578E-2</v>
      </c>
      <c r="D21" s="32">
        <f t="shared" si="17"/>
        <v>4.1402301322722934E-2</v>
      </c>
      <c r="E21" s="32">
        <f t="shared" si="17"/>
        <v>-3.7381247418422192E-2</v>
      </c>
      <c r="F21" s="32">
        <f t="shared" si="17"/>
        <v>7.755846384895948E-2</v>
      </c>
      <c r="G21" s="32">
        <f t="shared" si="17"/>
        <v>-7.1279243404678949E-2</v>
      </c>
      <c r="H21" s="32">
        <f t="shared" si="17"/>
        <v>0.24815092721620746</v>
      </c>
      <c r="I21" s="32">
        <f t="shared" si="17"/>
        <v>5.0154586052902683E-2</v>
      </c>
      <c r="J21" s="57"/>
      <c r="K21" s="57"/>
      <c r="L21" s="57"/>
      <c r="M21" s="57"/>
      <c r="N21" s="57"/>
    </row>
    <row r="22" spans="1:14" x14ac:dyDescent="0.3">
      <c r="A22" s="55" t="s">
        <v>150</v>
      </c>
      <c r="B22" s="32">
        <f>+Historicals!B196</f>
        <v>0.12</v>
      </c>
      <c r="C22" s="32">
        <f>+Historicals!C196</f>
        <v>0.09</v>
      </c>
      <c r="D22" s="32">
        <f>+Historicals!D196</f>
        <v>0.04</v>
      </c>
      <c r="E22" s="32">
        <f>+Historicals!E196</f>
        <v>-0.04</v>
      </c>
      <c r="F22" s="32">
        <f>+Historicals!F196</f>
        <v>0.08</v>
      </c>
      <c r="G22" s="32">
        <f>+Historicals!G196</f>
        <v>-7.0000000000000007E-2</v>
      </c>
      <c r="H22" s="32">
        <f>+Historicals!H196</f>
        <v>0.25</v>
      </c>
      <c r="I22" s="32">
        <f>+Historicals!I196</f>
        <v>0.05</v>
      </c>
      <c r="J22" s="56"/>
      <c r="K22" s="56"/>
      <c r="L22" s="57"/>
      <c r="M22" s="57"/>
      <c r="N22" s="57"/>
    </row>
    <row r="23" spans="1:14" x14ac:dyDescent="0.3">
      <c r="A23" s="55" t="s">
        <v>151</v>
      </c>
      <c r="B23" s="32"/>
      <c r="C23" s="32">
        <f t="shared" ref="C23:I23" si="18">+IFERROR(C21-C22,"nm")</f>
        <v>3.2283094286385816E-3</v>
      </c>
      <c r="D23" s="32">
        <f t="shared" si="18"/>
        <v>1.4023013227229333E-3</v>
      </c>
      <c r="E23" s="32">
        <f t="shared" si="18"/>
        <v>2.6187525815778087E-3</v>
      </c>
      <c r="F23" s="32">
        <f t="shared" si="18"/>
        <v>-2.4415361510405215E-3</v>
      </c>
      <c r="G23" s="32">
        <f t="shared" si="18"/>
        <v>-1.2792434046789425E-3</v>
      </c>
      <c r="H23" s="32">
        <f t="shared" si="18"/>
        <v>-1.849072783792538E-3</v>
      </c>
      <c r="I23" s="32">
        <f t="shared" si="18"/>
        <v>1.5458605290268046E-4</v>
      </c>
      <c r="J23" s="57"/>
      <c r="K23" s="57"/>
      <c r="L23" s="57"/>
      <c r="M23" s="57"/>
      <c r="N23" s="57"/>
    </row>
    <row r="24" spans="1:14" x14ac:dyDescent="0.3">
      <c r="A24" s="58" t="s">
        <v>111</v>
      </c>
      <c r="B24" s="54">
        <f>+Historicals!B112</f>
        <v>4410</v>
      </c>
      <c r="C24" s="54">
        <f>+Historicals!C112</f>
        <v>4746</v>
      </c>
      <c r="D24" s="54">
        <f>+Historicals!D112</f>
        <v>4886</v>
      </c>
      <c r="E24" s="54">
        <f>+Historicals!E112</f>
        <v>4938</v>
      </c>
      <c r="F24" s="54">
        <f>+Historicals!F112</f>
        <v>5260</v>
      </c>
      <c r="G24" s="54">
        <f>+Historicals!G112</f>
        <v>4639</v>
      </c>
      <c r="H24" s="54">
        <f>+Historicals!H112</f>
        <v>5028</v>
      </c>
      <c r="I24" s="54">
        <f>+Historicals!I112</f>
        <v>5492</v>
      </c>
      <c r="J24" s="54"/>
      <c r="K24" s="54"/>
      <c r="L24" s="54"/>
      <c r="M24" s="54"/>
      <c r="N24" s="54"/>
    </row>
    <row r="25" spans="1:14" x14ac:dyDescent="0.3">
      <c r="A25" s="55" t="s">
        <v>142</v>
      </c>
      <c r="B25" s="32"/>
      <c r="C25" s="32">
        <f t="shared" ref="C25:I25" si="19">+IFERROR(C24/B24-1,"nm")</f>
        <v>7.6190476190476142E-2</v>
      </c>
      <c r="D25" s="32">
        <f t="shared" si="19"/>
        <v>2.9498525073746285E-2</v>
      </c>
      <c r="E25" s="32">
        <f t="shared" si="19"/>
        <v>1.0642652476463343E-2</v>
      </c>
      <c r="F25" s="32">
        <f t="shared" si="19"/>
        <v>6.5208586472256025E-2</v>
      </c>
      <c r="G25" s="32">
        <f t="shared" si="19"/>
        <v>-0.11806083650190113</v>
      </c>
      <c r="H25" s="32">
        <f t="shared" si="19"/>
        <v>8.3854278939426541E-2</v>
      </c>
      <c r="I25" s="32">
        <f t="shared" si="19"/>
        <v>9.2283214001591007E-2</v>
      </c>
      <c r="J25" s="57"/>
      <c r="K25" s="57"/>
      <c r="L25" s="57"/>
      <c r="M25" s="57"/>
      <c r="N25" s="57"/>
    </row>
    <row r="26" spans="1:14" x14ac:dyDescent="0.3">
      <c r="A26" s="55" t="s">
        <v>150</v>
      </c>
      <c r="B26" s="32">
        <f>+Historicals!B200</f>
        <v>0.24</v>
      </c>
      <c r="C26" s="32">
        <f>+Historicals!C200</f>
        <v>0.16</v>
      </c>
      <c r="D26" s="32">
        <f>+Historicals!D200</f>
        <v>0.08</v>
      </c>
      <c r="E26" s="32">
        <f>+Historicals!E200</f>
        <v>0.06</v>
      </c>
      <c r="F26" s="32">
        <f>+Historicals!F200</f>
        <v>0.12</v>
      </c>
      <c r="G26" s="32">
        <f>+Historicals!G200</f>
        <v>-0.03</v>
      </c>
      <c r="H26" s="32">
        <f>+Historicals!H200</f>
        <v>0.19</v>
      </c>
      <c r="I26" s="32">
        <f>+Historicals!I200</f>
        <v>0.09</v>
      </c>
      <c r="K26" s="57"/>
      <c r="L26" s="57"/>
      <c r="M26" s="57"/>
      <c r="N26" s="57"/>
    </row>
    <row r="27" spans="1:14" x14ac:dyDescent="0.3">
      <c r="A27" s="55" t="s">
        <v>151</v>
      </c>
      <c r="B27" s="32"/>
      <c r="C27" s="32">
        <f t="shared" ref="C27:I27" si="20">+IFERROR(C25-C26,"nm")</f>
        <v>-8.3809523809523861E-2</v>
      </c>
      <c r="D27" s="32">
        <f t="shared" si="20"/>
        <v>-5.0501474926253717E-2</v>
      </c>
      <c r="E27" s="32">
        <f t="shared" si="20"/>
        <v>-4.9357347523536654E-2</v>
      </c>
      <c r="F27" s="32">
        <f t="shared" si="20"/>
        <v>-5.4791413527743971E-2</v>
      </c>
      <c r="G27" s="32">
        <f t="shared" si="20"/>
        <v>-8.8060836501901135E-2</v>
      </c>
      <c r="H27" s="32">
        <f t="shared" si="20"/>
        <v>-0.10614572106057346</v>
      </c>
      <c r="I27" s="32">
        <f t="shared" si="20"/>
        <v>2.2832140015910107E-3</v>
      </c>
      <c r="J27" s="57"/>
      <c r="K27" s="57"/>
      <c r="L27" s="57"/>
      <c r="M27" s="57"/>
      <c r="N27" s="57"/>
    </row>
    <row r="28" spans="1:14" x14ac:dyDescent="0.3">
      <c r="A28" s="58" t="s">
        <v>112</v>
      </c>
      <c r="B28" s="54">
        <f>+Historicals!B113</f>
        <v>824</v>
      </c>
      <c r="C28" s="54">
        <f>+Historicals!C113</f>
        <v>719</v>
      </c>
      <c r="D28" s="54">
        <f>+Historicals!D113</f>
        <v>646</v>
      </c>
      <c r="E28" s="54">
        <f>+Historicals!E113</f>
        <v>595</v>
      </c>
      <c r="F28" s="54">
        <f>+Historicals!F113</f>
        <v>597</v>
      </c>
      <c r="G28" s="54">
        <f>+Historicals!G113</f>
        <v>516</v>
      </c>
      <c r="H28" s="54">
        <f>+Historicals!H113</f>
        <v>507</v>
      </c>
      <c r="I28" s="54">
        <f>+Historicals!I113</f>
        <v>633</v>
      </c>
      <c r="J28" s="54"/>
      <c r="K28" s="54"/>
      <c r="L28" s="54"/>
      <c r="M28" s="54"/>
      <c r="N28" s="54"/>
    </row>
    <row r="29" spans="1:14" x14ac:dyDescent="0.3">
      <c r="A29" s="55" t="s">
        <v>142</v>
      </c>
      <c r="B29" s="32"/>
      <c r="C29" s="32">
        <f t="shared" ref="C29:I29" si="21">+IFERROR(C28/B28-1,"nm")</f>
        <v>-0.12742718446601942</v>
      </c>
      <c r="D29" s="32">
        <f t="shared" si="21"/>
        <v>-0.10152990264255912</v>
      </c>
      <c r="E29" s="32">
        <f t="shared" si="21"/>
        <v>-7.8947368421052655E-2</v>
      </c>
      <c r="F29" s="32">
        <f t="shared" si="21"/>
        <v>3.3613445378151141E-3</v>
      </c>
      <c r="G29" s="32">
        <f t="shared" si="21"/>
        <v>-0.13567839195979903</v>
      </c>
      <c r="H29" s="32">
        <f t="shared" si="21"/>
        <v>-1.744186046511631E-2</v>
      </c>
      <c r="I29" s="32">
        <f t="shared" si="21"/>
        <v>0.24852071005917153</v>
      </c>
      <c r="J29" s="57"/>
      <c r="K29" s="57"/>
      <c r="L29" s="57"/>
      <c r="M29" s="57"/>
      <c r="N29" s="57"/>
    </row>
    <row r="30" spans="1:14" x14ac:dyDescent="0.3">
      <c r="A30" s="55" t="s">
        <v>150</v>
      </c>
      <c r="B30" s="32">
        <f>+Historicals!B198</f>
        <v>0.12</v>
      </c>
      <c r="C30" s="32">
        <f>+Historicals!C198</f>
        <v>-0.13</v>
      </c>
      <c r="D30" s="32">
        <f>+Historicals!D198</f>
        <v>-0.1</v>
      </c>
      <c r="E30" s="32">
        <f>+Historicals!E198</f>
        <v>-0.08</v>
      </c>
      <c r="F30" s="32">
        <f>+Historicals!F198</f>
        <v>0</v>
      </c>
      <c r="G30" s="32">
        <f>+Historicals!G198</f>
        <v>-0.14000000000000001</v>
      </c>
      <c r="H30" s="32">
        <f>+Historicals!H198</f>
        <v>-0.02</v>
      </c>
      <c r="I30" s="32">
        <f>+Historicals!I198</f>
        <v>0.25</v>
      </c>
      <c r="K30" s="57"/>
      <c r="L30" s="57"/>
      <c r="M30" s="57"/>
      <c r="N30" s="57"/>
    </row>
    <row r="31" spans="1:14" x14ac:dyDescent="0.3">
      <c r="A31" s="55" t="s">
        <v>151</v>
      </c>
      <c r="B31" s="32"/>
      <c r="C31" s="32">
        <f t="shared" ref="C31:I31" si="22">+IFERROR(C29-C30,"nm")</f>
        <v>2.572815533980588E-3</v>
      </c>
      <c r="D31" s="32">
        <f t="shared" si="22"/>
        <v>-1.5299026425591167E-3</v>
      </c>
      <c r="E31" s="32">
        <f t="shared" si="22"/>
        <v>1.0526315789473467E-3</v>
      </c>
      <c r="F31" s="32">
        <f t="shared" si="22"/>
        <v>3.3613445378151141E-3</v>
      </c>
      <c r="G31" s="32">
        <f t="shared" si="22"/>
        <v>4.321608040200986E-3</v>
      </c>
      <c r="H31" s="32">
        <f t="shared" si="22"/>
        <v>2.5581395348836904E-3</v>
      </c>
      <c r="I31" s="32">
        <f t="shared" si="22"/>
        <v>-1.4792899408284654E-3</v>
      </c>
      <c r="J31" s="57"/>
      <c r="K31" s="57"/>
      <c r="L31" s="57"/>
      <c r="M31" s="57"/>
      <c r="N31" s="57"/>
    </row>
    <row r="32" spans="1:14" x14ac:dyDescent="0.3">
      <c r="A32" s="11" t="s">
        <v>143</v>
      </c>
      <c r="B32" s="59">
        <f t="shared" ref="B32:I32" si="23">+B38+B35</f>
        <v>3766</v>
      </c>
      <c r="C32" s="59">
        <f t="shared" si="23"/>
        <v>3896</v>
      </c>
      <c r="D32" s="59">
        <f t="shared" si="23"/>
        <v>4015</v>
      </c>
      <c r="E32" s="59">
        <f t="shared" si="23"/>
        <v>3760</v>
      </c>
      <c r="F32" s="59">
        <f t="shared" si="23"/>
        <v>4074</v>
      </c>
      <c r="G32" s="59">
        <f t="shared" si="23"/>
        <v>3047</v>
      </c>
      <c r="H32" s="59">
        <f t="shared" si="23"/>
        <v>5219</v>
      </c>
      <c r="I32" s="59">
        <f t="shared" si="23"/>
        <v>5238</v>
      </c>
      <c r="J32" s="54"/>
      <c r="K32" s="54"/>
      <c r="L32" s="54"/>
      <c r="M32" s="54"/>
      <c r="N32" s="54"/>
    </row>
    <row r="33" spans="1:14" x14ac:dyDescent="0.3">
      <c r="A33" s="52" t="s">
        <v>142</v>
      </c>
      <c r="B33" s="32"/>
      <c r="C33" s="32">
        <f t="shared" ref="C33:I33" si="24">+IFERROR(C32/B32-1,"nm")</f>
        <v>3.4519383961763239E-2</v>
      </c>
      <c r="D33" s="32">
        <f t="shared" si="24"/>
        <v>3.0544147843942548E-2</v>
      </c>
      <c r="E33" s="32">
        <f t="shared" si="24"/>
        <v>-6.3511830635118338E-2</v>
      </c>
      <c r="F33" s="32">
        <f t="shared" si="24"/>
        <v>8.3510638297872308E-2</v>
      </c>
      <c r="G33" s="32">
        <f t="shared" si="24"/>
        <v>-0.25208640157093765</v>
      </c>
      <c r="H33" s="32">
        <f t="shared" si="24"/>
        <v>0.71283229405973092</v>
      </c>
      <c r="I33" s="32">
        <f t="shared" si="24"/>
        <v>3.6405441655489312E-3</v>
      </c>
      <c r="J33" s="57"/>
      <c r="K33" s="57"/>
      <c r="L33" s="57"/>
      <c r="M33" s="57"/>
      <c r="N33" s="57"/>
    </row>
    <row r="34" spans="1:14" x14ac:dyDescent="0.3">
      <c r="A34" s="52" t="s">
        <v>144</v>
      </c>
      <c r="B34" s="32">
        <f t="shared" ref="B34:I34" si="25">+IFERROR(B32/B$18,"nm")</f>
        <v>0.27409024745269289</v>
      </c>
      <c r="C34" s="32">
        <f t="shared" si="25"/>
        <v>0.26388512598211866</v>
      </c>
      <c r="D34" s="32">
        <f t="shared" si="25"/>
        <v>0.26386698212407994</v>
      </c>
      <c r="E34" s="32">
        <f t="shared" si="25"/>
        <v>0.25311342982160889</v>
      </c>
      <c r="F34" s="32">
        <f t="shared" si="25"/>
        <v>0.25619418941013711</v>
      </c>
      <c r="G34" s="32">
        <f t="shared" si="25"/>
        <v>0.2103700635183651</v>
      </c>
      <c r="H34" s="32">
        <f t="shared" si="25"/>
        <v>0.30380115256999823</v>
      </c>
      <c r="I34" s="32">
        <f t="shared" si="25"/>
        <v>0.28540293140086087</v>
      </c>
      <c r="J34" s="57"/>
      <c r="K34" s="57"/>
      <c r="L34" s="57"/>
      <c r="M34" s="57"/>
      <c r="N34" s="57"/>
    </row>
    <row r="35" spans="1:14" x14ac:dyDescent="0.3">
      <c r="A35" s="11" t="s">
        <v>145</v>
      </c>
      <c r="B35" s="54">
        <f>+Historicals!B171</f>
        <v>121</v>
      </c>
      <c r="C35" s="54">
        <f>+Historicals!C171</f>
        <v>133</v>
      </c>
      <c r="D35" s="54">
        <f>+Historicals!D171</f>
        <v>140</v>
      </c>
      <c r="E35" s="54">
        <f>+Historicals!E171</f>
        <v>160</v>
      </c>
      <c r="F35" s="54">
        <f>+Historicals!F171</f>
        <v>149</v>
      </c>
      <c r="G35" s="54">
        <f>+Historicals!G171</f>
        <v>148</v>
      </c>
      <c r="H35" s="54">
        <f>+Historicals!H171</f>
        <v>130</v>
      </c>
      <c r="I35" s="54">
        <f>+Historicals!I171</f>
        <v>124</v>
      </c>
      <c r="J35" s="54"/>
      <c r="K35" s="54"/>
      <c r="L35" s="54"/>
      <c r="M35" s="54"/>
      <c r="N35" s="54"/>
    </row>
    <row r="36" spans="1:14" x14ac:dyDescent="0.3">
      <c r="A36" s="52" t="s">
        <v>142</v>
      </c>
      <c r="B36" s="32"/>
      <c r="C36" s="32">
        <f t="shared" ref="C36:I36" si="26">+IFERROR(C35/B35-1,"nm")</f>
        <v>9.9173553719008156E-2</v>
      </c>
      <c r="D36" s="32">
        <f t="shared" si="26"/>
        <v>5.2631578947368363E-2</v>
      </c>
      <c r="E36" s="32">
        <f t="shared" si="26"/>
        <v>0.14285714285714279</v>
      </c>
      <c r="F36" s="32">
        <f t="shared" si="26"/>
        <v>-6.8749999999999978E-2</v>
      </c>
      <c r="G36" s="32">
        <f t="shared" si="26"/>
        <v>-6.7114093959731447E-3</v>
      </c>
      <c r="H36" s="32">
        <f t="shared" si="26"/>
        <v>-0.1216216216216216</v>
      </c>
      <c r="I36" s="32">
        <f t="shared" si="26"/>
        <v>-4.6153846153846101E-2</v>
      </c>
      <c r="J36" s="57"/>
      <c r="K36" s="57"/>
      <c r="L36" s="57"/>
      <c r="M36" s="57"/>
      <c r="N36" s="57"/>
    </row>
    <row r="37" spans="1:14" x14ac:dyDescent="0.3">
      <c r="A37" s="52" t="s">
        <v>146</v>
      </c>
      <c r="B37" s="32">
        <f t="shared" ref="B37:I37" si="27">+IFERROR(B35/B$18,"nm")</f>
        <v>8.8064046579330417E-3</v>
      </c>
      <c r="C37" s="32">
        <f t="shared" si="27"/>
        <v>9.0083988079111346E-3</v>
      </c>
      <c r="D37" s="32">
        <f t="shared" si="27"/>
        <v>9.2008412197686646E-3</v>
      </c>
      <c r="E37" s="32">
        <f t="shared" si="27"/>
        <v>1.0770784247728038E-2</v>
      </c>
      <c r="F37" s="32">
        <f t="shared" si="27"/>
        <v>9.3698905798012821E-3</v>
      </c>
      <c r="G37" s="32">
        <f t="shared" si="27"/>
        <v>1.0218171775752554E-2</v>
      </c>
      <c r="H37" s="32">
        <f t="shared" si="27"/>
        <v>7.5673787764130628E-3</v>
      </c>
      <c r="I37" s="32">
        <f t="shared" si="27"/>
        <v>6.7563886013185855E-3</v>
      </c>
      <c r="J37" s="57"/>
      <c r="K37" s="57"/>
      <c r="L37" s="57"/>
      <c r="M37" s="57"/>
      <c r="N37" s="57"/>
    </row>
    <row r="38" spans="1:14" x14ac:dyDescent="0.3">
      <c r="A38" s="11" t="s">
        <v>147</v>
      </c>
      <c r="B38" s="54">
        <f>+Historicals!B137</f>
        <v>3645</v>
      </c>
      <c r="C38" s="54">
        <f>+Historicals!C137</f>
        <v>3763</v>
      </c>
      <c r="D38" s="54">
        <f>+Historicals!D137</f>
        <v>3875</v>
      </c>
      <c r="E38" s="54">
        <f>+Historicals!E137</f>
        <v>3600</v>
      </c>
      <c r="F38" s="54">
        <f>+Historicals!F137</f>
        <v>3925</v>
      </c>
      <c r="G38" s="54">
        <f>+Historicals!G137</f>
        <v>2899</v>
      </c>
      <c r="H38" s="54">
        <f>+Historicals!H137</f>
        <v>5089</v>
      </c>
      <c r="I38" s="54">
        <f>+Historicals!I137</f>
        <v>5114</v>
      </c>
      <c r="J38" s="54"/>
      <c r="K38" s="54"/>
      <c r="L38" s="54"/>
      <c r="M38" s="54"/>
      <c r="N38" s="54"/>
    </row>
    <row r="39" spans="1:14" x14ac:dyDescent="0.3">
      <c r="A39" s="52" t="s">
        <v>142</v>
      </c>
      <c r="B39" s="32"/>
      <c r="C39" s="32">
        <f t="shared" ref="C39:I39" si="28">+IFERROR(C38/B38-1,"nm")</f>
        <v>3.2373113854595292E-2</v>
      </c>
      <c r="D39" s="32">
        <f t="shared" si="28"/>
        <v>2.9763486579856391E-2</v>
      </c>
      <c r="E39" s="32">
        <f t="shared" si="28"/>
        <v>-7.096774193548383E-2</v>
      </c>
      <c r="F39" s="32">
        <f t="shared" si="28"/>
        <v>9.0277777777777679E-2</v>
      </c>
      <c r="G39" s="32">
        <f t="shared" si="28"/>
        <v>-0.26140127388535028</v>
      </c>
      <c r="H39" s="32">
        <f t="shared" si="28"/>
        <v>0.75543290789927564</v>
      </c>
      <c r="I39" s="32">
        <f t="shared" si="28"/>
        <v>4.9125564943997002E-3</v>
      </c>
    </row>
    <row r="40" spans="1:14" x14ac:dyDescent="0.3">
      <c r="A40" s="52" t="s">
        <v>144</v>
      </c>
      <c r="B40" s="32">
        <f t="shared" ref="B40:I40" si="29">+IFERROR(B38/B$18,"nm")</f>
        <v>0.26528384279475981</v>
      </c>
      <c r="C40" s="32">
        <f t="shared" si="29"/>
        <v>0.25487672717420751</v>
      </c>
      <c r="D40" s="32">
        <f t="shared" si="29"/>
        <v>0.25466614090431128</v>
      </c>
      <c r="E40" s="32">
        <f t="shared" si="29"/>
        <v>0.24234264557388085</v>
      </c>
      <c r="F40" s="32">
        <f t="shared" si="29"/>
        <v>0.2468242988303358</v>
      </c>
      <c r="G40" s="32">
        <f t="shared" si="29"/>
        <v>0.20015189174261253</v>
      </c>
      <c r="H40" s="32">
        <f t="shared" si="29"/>
        <v>0.29623377379358518</v>
      </c>
      <c r="I40" s="32">
        <f t="shared" si="29"/>
        <v>0.27864654279954232</v>
      </c>
    </row>
    <row r="41" spans="1:14" x14ac:dyDescent="0.3">
      <c r="A41" s="11" t="s">
        <v>148</v>
      </c>
      <c r="B41" s="54">
        <f>+Historicals!B159</f>
        <v>208</v>
      </c>
      <c r="C41" s="54">
        <f>+Historicals!C159</f>
        <v>242</v>
      </c>
      <c r="D41" s="54">
        <f>+Historicals!D159</f>
        <v>223</v>
      </c>
      <c r="E41" s="54">
        <f>+Historicals!E159</f>
        <v>196</v>
      </c>
      <c r="F41" s="54">
        <f>+Historicals!F159</f>
        <v>117</v>
      </c>
      <c r="G41" s="54">
        <f>+Historicals!G159</f>
        <v>110</v>
      </c>
      <c r="H41" s="54">
        <f>+Historicals!H159</f>
        <v>98</v>
      </c>
      <c r="I41" s="54">
        <f>+Historicals!I159</f>
        <v>146</v>
      </c>
      <c r="J41" s="54"/>
      <c r="K41" s="54"/>
      <c r="L41" s="54"/>
      <c r="M41" s="54"/>
      <c r="N41" s="11"/>
    </row>
    <row r="42" spans="1:14" x14ac:dyDescent="0.3">
      <c r="A42" s="52" t="s">
        <v>142</v>
      </c>
      <c r="B42" s="32"/>
      <c r="C42" s="32">
        <f t="shared" ref="C42:I42" si="30">+IFERROR(C41/B41-1,"nm")</f>
        <v>0.16346153846153855</v>
      </c>
      <c r="D42" s="32">
        <f t="shared" si="30"/>
        <v>-7.8512396694214837E-2</v>
      </c>
      <c r="E42" s="32">
        <f t="shared" si="30"/>
        <v>-0.12107623318385652</v>
      </c>
      <c r="F42" s="32">
        <f t="shared" si="30"/>
        <v>-0.40306122448979587</v>
      </c>
      <c r="G42" s="32">
        <f t="shared" si="30"/>
        <v>-5.9829059829059839E-2</v>
      </c>
      <c r="H42" s="32">
        <f t="shared" si="30"/>
        <v>-0.10909090909090913</v>
      </c>
      <c r="I42" s="32">
        <f t="shared" si="30"/>
        <v>0.48979591836734704</v>
      </c>
    </row>
    <row r="43" spans="1:14" x14ac:dyDescent="0.3">
      <c r="A43" s="52" t="s">
        <v>146</v>
      </c>
      <c r="B43" s="32">
        <f t="shared" ref="B43:I43" si="31">+IFERROR(B41/B$18,"nm")</f>
        <v>1.5138282387190683E-2</v>
      </c>
      <c r="C43" s="32">
        <f t="shared" si="31"/>
        <v>1.6391221891086428E-2</v>
      </c>
      <c r="D43" s="32">
        <f t="shared" si="31"/>
        <v>1.4655625657202945E-2</v>
      </c>
      <c r="E43" s="32">
        <f t="shared" si="31"/>
        <v>1.3194210703466847E-2</v>
      </c>
      <c r="F43" s="32">
        <f t="shared" si="31"/>
        <v>7.3575650861526856E-3</v>
      </c>
      <c r="G43" s="32">
        <f t="shared" si="31"/>
        <v>7.5945871306268989E-3</v>
      </c>
      <c r="H43" s="32">
        <f t="shared" si="31"/>
        <v>5.7046393852960009E-3</v>
      </c>
      <c r="I43" s="32">
        <f t="shared" si="31"/>
        <v>7.9551027080041418E-3</v>
      </c>
    </row>
    <row r="44" spans="1:14" x14ac:dyDescent="0.3">
      <c r="A44" s="53" t="str">
        <f>+Historicals!A114</f>
        <v>Europe, Middle East &amp; Africa</v>
      </c>
      <c r="B44" s="53"/>
      <c r="C44" s="53"/>
      <c r="D44" s="53"/>
      <c r="E44" s="53"/>
      <c r="F44" s="53"/>
      <c r="G44" s="53"/>
      <c r="H44" s="53"/>
      <c r="I44" s="53"/>
      <c r="J44" s="50"/>
      <c r="K44" s="50"/>
      <c r="L44" s="50"/>
      <c r="M44" s="50"/>
      <c r="N44" s="50"/>
    </row>
    <row r="45" spans="1:14" x14ac:dyDescent="0.3">
      <c r="A45" s="11" t="s">
        <v>149</v>
      </c>
      <c r="B45" s="54">
        <f t="shared" ref="B45:I45" si="32">B47+B51+B55</f>
        <v>7126</v>
      </c>
      <c r="C45" s="54">
        <f t="shared" si="32"/>
        <v>7568</v>
      </c>
      <c r="D45" s="54">
        <f t="shared" si="32"/>
        <v>7970</v>
      </c>
      <c r="E45" s="54">
        <f t="shared" si="32"/>
        <v>9242</v>
      </c>
      <c r="F45" s="54">
        <f t="shared" si="32"/>
        <v>9812</v>
      </c>
      <c r="G45" s="54">
        <f t="shared" si="32"/>
        <v>9347</v>
      </c>
      <c r="H45" s="54">
        <f t="shared" si="32"/>
        <v>11456</v>
      </c>
      <c r="I45" s="54">
        <f t="shared" si="32"/>
        <v>12479</v>
      </c>
    </row>
    <row r="46" spans="1:14" x14ac:dyDescent="0.3">
      <c r="A46" s="55" t="s">
        <v>142</v>
      </c>
      <c r="B46" s="54"/>
      <c r="C46" s="32">
        <f t="shared" ref="C46:I46" si="33">+IFERROR(C45/B45-1,"nm")</f>
        <v>6.2026382262138746E-2</v>
      </c>
      <c r="D46" s="32">
        <f t="shared" si="33"/>
        <v>5.3118393234672379E-2</v>
      </c>
      <c r="E46" s="32">
        <f t="shared" si="33"/>
        <v>0.15959849435382689</v>
      </c>
      <c r="F46" s="32">
        <f t="shared" si="33"/>
        <v>6.1674962129409261E-2</v>
      </c>
      <c r="G46" s="32">
        <f t="shared" si="33"/>
        <v>-4.7390949857317621E-2</v>
      </c>
      <c r="H46" s="32">
        <f t="shared" si="33"/>
        <v>0.22563389322777372</v>
      </c>
      <c r="I46" s="32">
        <f t="shared" si="33"/>
        <v>8.9298184357541999E-2</v>
      </c>
    </row>
    <row r="47" spans="1:14" x14ac:dyDescent="0.3">
      <c r="A47" s="58" t="s">
        <v>110</v>
      </c>
      <c r="B47" s="54">
        <f>+Historicals!B115</f>
        <v>4703</v>
      </c>
      <c r="C47" s="54">
        <f>+Historicals!C115</f>
        <v>5043</v>
      </c>
      <c r="D47" s="54">
        <f>+Historicals!D115</f>
        <v>5192</v>
      </c>
      <c r="E47" s="54">
        <f>+Historicals!E115</f>
        <v>5875</v>
      </c>
      <c r="F47" s="54">
        <f>+Historicals!F115</f>
        <v>6293</v>
      </c>
      <c r="G47" s="54">
        <f>+Historicals!G115</f>
        <v>5892</v>
      </c>
      <c r="H47" s="54">
        <f>+Historicals!H115</f>
        <v>6970</v>
      </c>
      <c r="I47" s="54">
        <f>+Historicals!I115</f>
        <v>7388</v>
      </c>
    </row>
    <row r="48" spans="1:14" x14ac:dyDescent="0.3">
      <c r="A48" s="55" t="s">
        <v>142</v>
      </c>
      <c r="C48" s="32">
        <f t="shared" ref="C48:I48" si="34">+IFERROR(C47/B47-1,"nm")</f>
        <v>7.2294280246651077E-2</v>
      </c>
      <c r="D48" s="32">
        <f t="shared" si="34"/>
        <v>2.9545905215149659E-2</v>
      </c>
      <c r="E48" s="32">
        <f t="shared" si="34"/>
        <v>0.1315485362095532</v>
      </c>
      <c r="F48" s="32">
        <f t="shared" si="34"/>
        <v>7.1148936170212673E-2</v>
      </c>
      <c r="G48" s="32">
        <f t="shared" si="34"/>
        <v>-6.3721595423486432E-2</v>
      </c>
      <c r="H48" s="32">
        <f t="shared" si="34"/>
        <v>0.18295994568907004</v>
      </c>
      <c r="I48" s="32">
        <f t="shared" si="34"/>
        <v>5.9971305595408975E-2</v>
      </c>
    </row>
    <row r="49" spans="1:9" x14ac:dyDescent="0.3">
      <c r="A49" s="55" t="s">
        <v>150</v>
      </c>
      <c r="B49" s="32">
        <f>+Historicals!B200</f>
        <v>0.24</v>
      </c>
      <c r="C49" s="32">
        <f>+Historicals!C200</f>
        <v>0.16</v>
      </c>
      <c r="D49" s="32">
        <f>+Historicals!D200</f>
        <v>0.08</v>
      </c>
      <c r="E49" s="32">
        <f>+Historicals!E200</f>
        <v>0.06</v>
      </c>
      <c r="F49" s="32">
        <f>+Historicals!F200</f>
        <v>0.12</v>
      </c>
      <c r="G49" s="32">
        <f>+Historicals!G200</f>
        <v>-0.03</v>
      </c>
      <c r="H49" s="32">
        <f>+Historicals!H200</f>
        <v>0.19</v>
      </c>
      <c r="I49" s="32">
        <f>+Historicals!I200</f>
        <v>0.09</v>
      </c>
    </row>
    <row r="50" spans="1:9" x14ac:dyDescent="0.3">
      <c r="A50" s="55" t="s">
        <v>151</v>
      </c>
      <c r="C50" s="32">
        <f t="shared" ref="C50:I50" si="35">+IFERROR(C48-C49,"nm")</f>
        <v>-8.7705719753348926E-2</v>
      </c>
      <c r="D50" s="32">
        <f t="shared" si="35"/>
        <v>-5.0454094784850342E-2</v>
      </c>
      <c r="E50" s="32">
        <f t="shared" si="35"/>
        <v>7.1548536209553204E-2</v>
      </c>
      <c r="F50" s="32">
        <f t="shared" si="35"/>
        <v>-4.8851063829787322E-2</v>
      </c>
      <c r="G50" s="32">
        <f t="shared" si="35"/>
        <v>-3.3721595423486433E-2</v>
      </c>
      <c r="H50" s="32">
        <f t="shared" si="35"/>
        <v>-7.0400543109299663E-3</v>
      </c>
      <c r="I50" s="32">
        <f t="shared" si="35"/>
        <v>-3.0028694404591022E-2</v>
      </c>
    </row>
    <row r="51" spans="1:9" x14ac:dyDescent="0.3">
      <c r="A51" s="58" t="s">
        <v>111</v>
      </c>
      <c r="B51" s="54">
        <f>+Historicals!B116</f>
        <v>2050</v>
      </c>
      <c r="C51" s="54">
        <f>+Historicals!C116</f>
        <v>2149</v>
      </c>
      <c r="D51" s="54">
        <f>+Historicals!D116</f>
        <v>2395</v>
      </c>
      <c r="E51" s="54">
        <f>+Historicals!E116</f>
        <v>2940</v>
      </c>
      <c r="F51" s="54">
        <f>+Historicals!F116</f>
        <v>3087</v>
      </c>
      <c r="G51" s="54">
        <f>+Historicals!G116</f>
        <v>3053</v>
      </c>
      <c r="H51" s="54">
        <f>+Historicals!H116</f>
        <v>3996</v>
      </c>
      <c r="I51" s="54">
        <f>+Historicals!I116</f>
        <v>4527</v>
      </c>
    </row>
    <row r="52" spans="1:9" x14ac:dyDescent="0.3">
      <c r="A52" s="55" t="s">
        <v>142</v>
      </c>
      <c r="C52" s="32">
        <f t="shared" ref="C52:I52" si="36">+IFERROR(C51/B51-1,"nm")</f>
        <v>4.8292682926829311E-2</v>
      </c>
      <c r="D52" s="32">
        <f t="shared" si="36"/>
        <v>0.11447184737087013</v>
      </c>
      <c r="E52" s="32">
        <f t="shared" si="36"/>
        <v>0.22755741127348639</v>
      </c>
      <c r="F52" s="32">
        <f t="shared" si="36"/>
        <v>5.0000000000000044E-2</v>
      </c>
      <c r="G52" s="32">
        <f t="shared" si="36"/>
        <v>-1.1013929381276322E-2</v>
      </c>
      <c r="H52" s="32">
        <f t="shared" si="36"/>
        <v>0.30887651490337364</v>
      </c>
      <c r="I52" s="32">
        <f t="shared" si="36"/>
        <v>0.13288288288288297</v>
      </c>
    </row>
    <row r="53" spans="1:9" x14ac:dyDescent="0.3">
      <c r="A53" s="55" t="s">
        <v>150</v>
      </c>
      <c r="B53" s="32">
        <f>+Historicals!B201</f>
        <v>0.12</v>
      </c>
      <c r="C53" s="32">
        <f>+Historicals!C201</f>
        <v>0.14000000000000001</v>
      </c>
      <c r="D53" s="32">
        <f>+Historicals!D201</f>
        <v>0.17</v>
      </c>
      <c r="E53" s="32">
        <f>+Historicals!E201</f>
        <v>0.16</v>
      </c>
      <c r="F53" s="32">
        <f>+Historicals!F201</f>
        <v>0.09</v>
      </c>
      <c r="G53" s="32">
        <f>+Historicals!G201</f>
        <v>0.02</v>
      </c>
      <c r="H53" s="32">
        <f>+Historicals!H201</f>
        <v>0.25</v>
      </c>
      <c r="I53" s="32">
        <f>+Historicals!I201</f>
        <v>0.16</v>
      </c>
    </row>
    <row r="54" spans="1:9" x14ac:dyDescent="0.3">
      <c r="A54" s="55" t="s">
        <v>151</v>
      </c>
      <c r="C54" s="32">
        <f t="shared" ref="C54:I54" si="37">+IFERROR(C52-C53,"nm")</f>
        <v>-9.1707317073170702E-2</v>
      </c>
      <c r="D54" s="32">
        <f t="shared" si="37"/>
        <v>-5.5528152629129884E-2</v>
      </c>
      <c r="E54" s="32">
        <f t="shared" si="37"/>
        <v>6.7557411273486384E-2</v>
      </c>
      <c r="F54" s="32">
        <f t="shared" si="37"/>
        <v>-3.9999999999999952E-2</v>
      </c>
      <c r="G54" s="32">
        <f t="shared" si="37"/>
        <v>-3.1013929381276322E-2</v>
      </c>
      <c r="H54" s="32">
        <f t="shared" si="37"/>
        <v>5.8876514903373645E-2</v>
      </c>
      <c r="I54" s="32">
        <f t="shared" si="37"/>
        <v>-2.7117117117117034E-2</v>
      </c>
    </row>
    <row r="55" spans="1:9" x14ac:dyDescent="0.3">
      <c r="A55" s="58" t="s">
        <v>112</v>
      </c>
      <c r="B55" s="54">
        <f>+Historicals!B117</f>
        <v>373</v>
      </c>
      <c r="C55" s="54">
        <f>+Historicals!C117</f>
        <v>376</v>
      </c>
      <c r="D55" s="54">
        <f>+Historicals!D117</f>
        <v>383</v>
      </c>
      <c r="E55" s="54">
        <f>+Historicals!E117</f>
        <v>427</v>
      </c>
      <c r="F55" s="54">
        <f>+Historicals!F117</f>
        <v>432</v>
      </c>
      <c r="G55" s="54">
        <f>+Historicals!G117</f>
        <v>402</v>
      </c>
      <c r="H55" s="54">
        <f>+Historicals!H117</f>
        <v>490</v>
      </c>
      <c r="I55" s="54">
        <f>+Historicals!I117</f>
        <v>564</v>
      </c>
    </row>
    <row r="56" spans="1:9" x14ac:dyDescent="0.3">
      <c r="A56" s="55" t="s">
        <v>142</v>
      </c>
      <c r="C56" s="32">
        <f t="shared" ref="C56:I56" si="38">+IFERROR(C55/B55-1,"nm")</f>
        <v>8.0428954423592547E-3</v>
      </c>
      <c r="D56" s="32">
        <f t="shared" si="38"/>
        <v>1.8617021276595702E-2</v>
      </c>
      <c r="E56" s="32">
        <f t="shared" si="38"/>
        <v>0.11488250652741505</v>
      </c>
      <c r="F56" s="32">
        <f t="shared" si="38"/>
        <v>1.1709601873536313E-2</v>
      </c>
      <c r="G56" s="32">
        <f t="shared" si="38"/>
        <v>-6.944444444444442E-2</v>
      </c>
      <c r="H56" s="32">
        <f t="shared" si="38"/>
        <v>0.21890547263681581</v>
      </c>
      <c r="I56" s="32">
        <f t="shared" si="38"/>
        <v>0.15102040816326534</v>
      </c>
    </row>
    <row r="57" spans="1:9" x14ac:dyDescent="0.3">
      <c r="A57" s="55" t="s">
        <v>150</v>
      </c>
      <c r="B57" s="32">
        <f>+Historicals!B205</f>
        <v>7.0000000000000007E-2</v>
      </c>
      <c r="C57" s="32">
        <f>+Historicals!C205</f>
        <v>0.17</v>
      </c>
      <c r="D57" s="32">
        <f>+Historicals!D205</f>
        <v>0.18</v>
      </c>
      <c r="E57" s="32">
        <f>+Historicals!E205</f>
        <v>0.23</v>
      </c>
      <c r="F57" s="32">
        <f>+Historicals!F205</f>
        <v>0.23</v>
      </c>
      <c r="G57" s="32">
        <f>+Historicals!G205</f>
        <v>0.08</v>
      </c>
      <c r="H57" s="32">
        <f>+Historicals!H205</f>
        <v>0.19</v>
      </c>
      <c r="I57" s="32">
        <f>+Historicals!I205</f>
        <v>-0.21</v>
      </c>
    </row>
    <row r="58" spans="1:9" x14ac:dyDescent="0.3">
      <c r="A58" s="55" t="s">
        <v>151</v>
      </c>
      <c r="C58" s="32">
        <f t="shared" ref="C58:I58" si="39">+IFERROR(C56-C57,"nm")</f>
        <v>-0.16195710455764076</v>
      </c>
      <c r="D58" s="32">
        <f t="shared" si="39"/>
        <v>-0.16138297872340429</v>
      </c>
      <c r="E58" s="32">
        <f t="shared" si="39"/>
        <v>-0.11511749347258496</v>
      </c>
      <c r="F58" s="32">
        <f t="shared" si="39"/>
        <v>-0.2182903981264637</v>
      </c>
      <c r="G58" s="32">
        <f t="shared" si="39"/>
        <v>-0.14944444444444444</v>
      </c>
      <c r="H58" s="32">
        <f t="shared" si="39"/>
        <v>2.890547263681581E-2</v>
      </c>
      <c r="I58" s="32">
        <f t="shared" si="39"/>
        <v>0.36102040816326531</v>
      </c>
    </row>
    <row r="59" spans="1:9" x14ac:dyDescent="0.3">
      <c r="A59" s="11" t="s">
        <v>143</v>
      </c>
      <c r="B59" s="59">
        <f t="shared" ref="B59:I59" si="40">+B65+B62</f>
        <v>1611</v>
      </c>
      <c r="C59" s="59">
        <f t="shared" si="40"/>
        <v>1871</v>
      </c>
      <c r="D59" s="59">
        <f t="shared" si="40"/>
        <v>1611</v>
      </c>
      <c r="E59" s="59">
        <f t="shared" si="40"/>
        <v>1703</v>
      </c>
      <c r="F59" s="59">
        <f t="shared" si="40"/>
        <v>2106</v>
      </c>
      <c r="G59" s="59">
        <f t="shared" si="40"/>
        <v>1673</v>
      </c>
      <c r="H59" s="59">
        <f t="shared" si="40"/>
        <v>2571</v>
      </c>
      <c r="I59" s="59">
        <f t="shared" si="40"/>
        <v>3427</v>
      </c>
    </row>
    <row r="60" spans="1:9" x14ac:dyDescent="0.3">
      <c r="A60" s="52" t="s">
        <v>142</v>
      </c>
      <c r="C60" s="32">
        <f t="shared" ref="C60:I60" si="41">+IFERROR(C59/B59-1,"nm")</f>
        <v>0.16139044072004971</v>
      </c>
      <c r="D60" s="32">
        <f t="shared" si="41"/>
        <v>-0.13896312132549438</v>
      </c>
      <c r="E60" s="32">
        <f t="shared" si="41"/>
        <v>5.7107386716325204E-2</v>
      </c>
      <c r="F60" s="32">
        <f t="shared" si="41"/>
        <v>0.23664122137404586</v>
      </c>
      <c r="G60" s="32">
        <f t="shared" si="41"/>
        <v>-0.20560303893637222</v>
      </c>
      <c r="H60" s="32">
        <f t="shared" si="41"/>
        <v>0.53676031081888831</v>
      </c>
      <c r="I60" s="32">
        <f t="shared" si="41"/>
        <v>0.33294437961882539</v>
      </c>
    </row>
    <row r="61" spans="1:9" x14ac:dyDescent="0.3">
      <c r="A61" s="52" t="s">
        <v>144</v>
      </c>
      <c r="B61" s="32">
        <f t="shared" ref="B61:I61" si="42">+IFERROR(B59/B$45,"nD70m")</f>
        <v>0.22607353353915241</v>
      </c>
      <c r="C61" s="32">
        <f t="shared" si="42"/>
        <v>0.24722515856236787</v>
      </c>
      <c r="D61" s="32">
        <f t="shared" si="42"/>
        <v>0.20213299874529486</v>
      </c>
      <c r="E61" s="32">
        <f t="shared" si="42"/>
        <v>0.18426747457260334</v>
      </c>
      <c r="F61" s="32">
        <f t="shared" si="42"/>
        <v>0.21463514064410924</v>
      </c>
      <c r="G61" s="32">
        <f t="shared" si="42"/>
        <v>0.17898791055953783</v>
      </c>
      <c r="H61" s="32">
        <f t="shared" si="42"/>
        <v>0.22442388268156424</v>
      </c>
      <c r="I61" s="32">
        <f t="shared" si="42"/>
        <v>0.27462136389133746</v>
      </c>
    </row>
    <row r="62" spans="1:9" x14ac:dyDescent="0.3">
      <c r="A62" s="11" t="s">
        <v>145</v>
      </c>
      <c r="B62" s="54">
        <f>+Historicals!B172</f>
        <v>87</v>
      </c>
      <c r="C62" s="54">
        <f>+Historicals!C172</f>
        <v>84</v>
      </c>
      <c r="D62" s="54">
        <f>+Historicals!D172</f>
        <v>104</v>
      </c>
      <c r="E62" s="54">
        <f>+Historicals!E172</f>
        <v>116</v>
      </c>
      <c r="F62" s="54">
        <f>+Historicals!F172</f>
        <v>111</v>
      </c>
      <c r="G62" s="54">
        <f>+Historicals!G172</f>
        <v>132</v>
      </c>
      <c r="H62" s="54">
        <f>+Historicals!H172</f>
        <v>136</v>
      </c>
      <c r="I62" s="54">
        <f>+Historicals!I172</f>
        <v>134</v>
      </c>
    </row>
    <row r="63" spans="1:9" x14ac:dyDescent="0.3">
      <c r="A63" s="52" t="s">
        <v>142</v>
      </c>
      <c r="C63" s="32">
        <f t="shared" ref="C63:I63" si="43">+IFERROR(C62/B62-1,"nm")</f>
        <v>-3.4482758620689613E-2</v>
      </c>
      <c r="D63" s="32">
        <f t="shared" si="43"/>
        <v>0.23809523809523814</v>
      </c>
      <c r="E63" s="32">
        <f t="shared" si="43"/>
        <v>0.11538461538461542</v>
      </c>
      <c r="F63" s="32">
        <f t="shared" si="43"/>
        <v>-4.31034482758621E-2</v>
      </c>
      <c r="G63" s="32">
        <f t="shared" si="43"/>
        <v>0.18918918918918926</v>
      </c>
      <c r="H63" s="32">
        <f t="shared" si="43"/>
        <v>3.0303030303030276E-2</v>
      </c>
      <c r="I63" s="32">
        <f t="shared" si="43"/>
        <v>-1.4705882352941124E-2</v>
      </c>
    </row>
    <row r="64" spans="1:9" x14ac:dyDescent="0.3">
      <c r="A64" s="52" t="s">
        <v>146</v>
      </c>
      <c r="B64" s="32">
        <f t="shared" ref="B64:I64" si="44">+IFERROR(B62/B$45,"nD70m")</f>
        <v>1.2208812798203761E-2</v>
      </c>
      <c r="C64" s="32">
        <f t="shared" si="44"/>
        <v>1.1099365750528542E-2</v>
      </c>
      <c r="D64" s="32">
        <f t="shared" si="44"/>
        <v>1.3048933500627352E-2</v>
      </c>
      <c r="E64" s="32">
        <f t="shared" si="44"/>
        <v>1.2551395801774508E-2</v>
      </c>
      <c r="F64" s="32">
        <f t="shared" si="44"/>
        <v>1.1312678353037097E-2</v>
      </c>
      <c r="G64" s="32">
        <f t="shared" si="44"/>
        <v>1.4122178239007167E-2</v>
      </c>
      <c r="H64" s="32">
        <f t="shared" si="44"/>
        <v>1.1871508379888268E-2</v>
      </c>
      <c r="I64" s="32">
        <f t="shared" si="44"/>
        <v>1.0738039907043834E-2</v>
      </c>
    </row>
    <row r="65" spans="1:9" x14ac:dyDescent="0.3">
      <c r="A65" s="11" t="s">
        <v>147</v>
      </c>
      <c r="B65" s="54">
        <f>+Historicals!B138</f>
        <v>1524</v>
      </c>
      <c r="C65" s="54">
        <f>+Historicals!C138</f>
        <v>1787</v>
      </c>
      <c r="D65" s="54">
        <f>+Historicals!D138</f>
        <v>1507</v>
      </c>
      <c r="E65" s="54">
        <f>+Historicals!E138</f>
        <v>1587</v>
      </c>
      <c r="F65" s="54">
        <f>+Historicals!F138</f>
        <v>1995</v>
      </c>
      <c r="G65" s="54">
        <f>+Historicals!G138</f>
        <v>1541</v>
      </c>
      <c r="H65" s="54">
        <f>+Historicals!H138</f>
        <v>2435</v>
      </c>
      <c r="I65" s="54">
        <f>+Historicals!I138</f>
        <v>3293</v>
      </c>
    </row>
    <row r="66" spans="1:9" x14ac:dyDescent="0.3">
      <c r="A66" s="52" t="s">
        <v>142</v>
      </c>
      <c r="C66" s="32">
        <f t="shared" ref="C66:I66" si="45">+IFERROR(C65/B65-1,"nm")</f>
        <v>0.17257217847769035</v>
      </c>
      <c r="D66" s="32">
        <f t="shared" si="45"/>
        <v>-0.15668718522663683</v>
      </c>
      <c r="E66" s="32">
        <f t="shared" si="45"/>
        <v>5.3085600530855981E-2</v>
      </c>
      <c r="F66" s="32">
        <f t="shared" si="45"/>
        <v>0.25708884688090738</v>
      </c>
      <c r="G66" s="32">
        <f t="shared" si="45"/>
        <v>-0.22756892230576442</v>
      </c>
      <c r="H66" s="32">
        <f t="shared" si="45"/>
        <v>0.58014276443867629</v>
      </c>
      <c r="I66" s="32">
        <f t="shared" si="45"/>
        <v>0.3523613963039014</v>
      </c>
    </row>
    <row r="67" spans="1:9" x14ac:dyDescent="0.3">
      <c r="A67" s="52" t="s">
        <v>144</v>
      </c>
      <c r="B67" s="32">
        <f t="shared" ref="B67:I67" si="46">+IFERROR(B65/B$45,"nD70m")</f>
        <v>0.21386472074094864</v>
      </c>
      <c r="C67" s="32">
        <f t="shared" si="46"/>
        <v>0.23612579281183932</v>
      </c>
      <c r="D67" s="32">
        <f t="shared" si="46"/>
        <v>0.1890840652446675</v>
      </c>
      <c r="E67" s="32">
        <f t="shared" si="46"/>
        <v>0.17171607877082881</v>
      </c>
      <c r="F67" s="32">
        <f t="shared" si="46"/>
        <v>0.20332246229107215</v>
      </c>
      <c r="G67" s="32">
        <f t="shared" si="46"/>
        <v>0.16486573232053064</v>
      </c>
      <c r="H67" s="32">
        <f t="shared" si="46"/>
        <v>0.21255237430167598</v>
      </c>
      <c r="I67" s="32">
        <f t="shared" si="46"/>
        <v>0.26388332398429359</v>
      </c>
    </row>
    <row r="68" spans="1:9" x14ac:dyDescent="0.3">
      <c r="A68" s="11" t="s">
        <v>148</v>
      </c>
      <c r="B68" s="54">
        <f>+Historicals!B186</f>
        <v>967</v>
      </c>
      <c r="C68" s="54">
        <f>+Historicals!C186</f>
        <v>1045</v>
      </c>
      <c r="D68" s="54">
        <f>+Historicals!D186</f>
        <v>1036</v>
      </c>
      <c r="E68" s="54">
        <f>+Historicals!E186</f>
        <v>1244</v>
      </c>
      <c r="F68" s="54">
        <f>+Historicals!F186</f>
        <v>1376</v>
      </c>
      <c r="G68" s="54">
        <f>+Historicals!G186</f>
        <v>1230</v>
      </c>
      <c r="H68" s="54">
        <f>+Historicals!H186</f>
        <v>1573</v>
      </c>
      <c r="I68" s="54">
        <f>+Historicals!I186</f>
        <v>1938</v>
      </c>
    </row>
    <row r="69" spans="1:9" x14ac:dyDescent="0.3">
      <c r="A69" s="52" t="s">
        <v>142</v>
      </c>
      <c r="C69" s="32">
        <f t="shared" ref="C69:I69" si="47">+IFERROR(C68/B68-1,"nm")</f>
        <v>8.0661840744570945E-2</v>
      </c>
      <c r="D69" s="32">
        <f t="shared" si="47"/>
        <v>-8.6124401913875159E-3</v>
      </c>
      <c r="E69" s="32">
        <f t="shared" si="47"/>
        <v>0.20077220077220082</v>
      </c>
      <c r="F69" s="32">
        <f t="shared" si="47"/>
        <v>0.10610932475884249</v>
      </c>
      <c r="G69" s="32">
        <f t="shared" si="47"/>
        <v>-0.10610465116279066</v>
      </c>
      <c r="H69" s="32">
        <f t="shared" si="47"/>
        <v>0.27886178861788613</v>
      </c>
      <c r="I69" s="32">
        <f t="shared" si="47"/>
        <v>0.23204068658614108</v>
      </c>
    </row>
    <row r="70" spans="1:9" x14ac:dyDescent="0.3">
      <c r="A70" s="52" t="s">
        <v>146</v>
      </c>
      <c r="B70" s="32">
        <f t="shared" ref="B70:I70" si="48">+IFERROR(B68/B$45,"nD70m")</f>
        <v>0.13570025259612686</v>
      </c>
      <c r="C70" s="32">
        <f t="shared" si="48"/>
        <v>0.1380813953488372</v>
      </c>
      <c r="D70" s="32">
        <f t="shared" si="48"/>
        <v>0.1299874529485571</v>
      </c>
      <c r="E70" s="32">
        <f t="shared" si="48"/>
        <v>0.13460289980523696</v>
      </c>
      <c r="F70" s="32">
        <f t="shared" si="48"/>
        <v>0.1402364451691806</v>
      </c>
      <c r="G70" s="32">
        <f t="shared" si="48"/>
        <v>0.13159302449983953</v>
      </c>
      <c r="H70" s="32">
        <f t="shared" si="48"/>
        <v>0.13730796089385475</v>
      </c>
      <c r="I70" s="32">
        <f t="shared" si="48"/>
        <v>0.15530090552127573</v>
      </c>
    </row>
    <row r="71" spans="1:9" x14ac:dyDescent="0.3">
      <c r="A71" s="53" t="str">
        <f>+Historicals!A118</f>
        <v>Greater China</v>
      </c>
      <c r="B71" s="53"/>
      <c r="C71" s="53"/>
      <c r="D71" s="53"/>
      <c r="E71" s="53"/>
      <c r="F71" s="53"/>
      <c r="G71" s="53"/>
      <c r="H71" s="53"/>
      <c r="I71" s="53"/>
    </row>
    <row r="72" spans="1:9" x14ac:dyDescent="0.3">
      <c r="A72" s="11" t="s">
        <v>149</v>
      </c>
      <c r="B72" s="54">
        <f t="shared" ref="B72:I72" si="49">B74+B78+B82</f>
        <v>3067</v>
      </c>
      <c r="C72" s="54">
        <f t="shared" si="49"/>
        <v>3785</v>
      </c>
      <c r="D72" s="54">
        <f t="shared" si="49"/>
        <v>4237</v>
      </c>
      <c r="E72" s="54">
        <f t="shared" si="49"/>
        <v>5134</v>
      </c>
      <c r="F72" s="54">
        <f t="shared" si="49"/>
        <v>6208</v>
      </c>
      <c r="G72" s="54">
        <f t="shared" si="49"/>
        <v>6679</v>
      </c>
      <c r="H72" s="54">
        <f t="shared" si="49"/>
        <v>8290</v>
      </c>
      <c r="I72" s="54">
        <f t="shared" si="49"/>
        <v>7547</v>
      </c>
    </row>
    <row r="73" spans="1:9" x14ac:dyDescent="0.3">
      <c r="A73" s="55" t="s">
        <v>142</v>
      </c>
      <c r="C73" s="32">
        <f t="shared" ref="C73:I73" si="50">+IFERROR(C72/B72-1,"nm")</f>
        <v>0.23410498858819695</v>
      </c>
      <c r="D73" s="32">
        <f t="shared" si="50"/>
        <v>0.11941875825627468</v>
      </c>
      <c r="E73" s="32">
        <f t="shared" si="50"/>
        <v>0.21170639603493036</v>
      </c>
      <c r="F73" s="32">
        <f t="shared" si="50"/>
        <v>0.20919361121932223</v>
      </c>
      <c r="G73" s="32">
        <f t="shared" si="50"/>
        <v>7.5869845360824639E-2</v>
      </c>
      <c r="H73" s="32">
        <f t="shared" si="50"/>
        <v>0.24120377301991325</v>
      </c>
      <c r="I73" s="32">
        <f t="shared" si="50"/>
        <v>-8.9626055488540413E-2</v>
      </c>
    </row>
    <row r="74" spans="1:9" x14ac:dyDescent="0.3">
      <c r="A74" s="58" t="s">
        <v>110</v>
      </c>
      <c r="B74" s="54">
        <f>+Historicals!B119</f>
        <v>2016</v>
      </c>
      <c r="C74" s="54">
        <f>+Historicals!C119</f>
        <v>2599</v>
      </c>
      <c r="D74" s="54">
        <f>+Historicals!D119</f>
        <v>2920</v>
      </c>
      <c r="E74" s="54">
        <f>+Historicals!E119</f>
        <v>3496</v>
      </c>
      <c r="F74" s="54">
        <f>+Historicals!F119</f>
        <v>4262</v>
      </c>
      <c r="G74" s="54">
        <f>+Historicals!G119</f>
        <v>4635</v>
      </c>
      <c r="H74" s="54">
        <f>+Historicals!H119</f>
        <v>5748</v>
      </c>
      <c r="I74" s="54">
        <f>+Historicals!I119</f>
        <v>5416</v>
      </c>
    </row>
    <row r="75" spans="1:9" x14ac:dyDescent="0.3">
      <c r="A75" s="55" t="s">
        <v>142</v>
      </c>
      <c r="C75" s="32">
        <f t="shared" ref="C75:I75" si="51">+IFERROR(C74/B74-1,"nm")</f>
        <v>0.28918650793650791</v>
      </c>
      <c r="D75" s="32">
        <f t="shared" si="51"/>
        <v>0.12350904193920731</v>
      </c>
      <c r="E75" s="32">
        <f t="shared" si="51"/>
        <v>0.19726027397260282</v>
      </c>
      <c r="F75" s="32">
        <f t="shared" si="51"/>
        <v>0.21910755148741412</v>
      </c>
      <c r="G75" s="32">
        <f t="shared" si="51"/>
        <v>8.7517597372125833E-2</v>
      </c>
      <c r="H75" s="32">
        <f t="shared" si="51"/>
        <v>0.24012944983818763</v>
      </c>
      <c r="I75" s="32">
        <f t="shared" si="51"/>
        <v>-5.7759220598469052E-2</v>
      </c>
    </row>
    <row r="76" spans="1:9" x14ac:dyDescent="0.3">
      <c r="A76" s="55" t="s">
        <v>150</v>
      </c>
      <c r="B76" s="32">
        <f>+Historicals!B204</f>
        <v>0.28000000000000003</v>
      </c>
      <c r="C76" s="32">
        <f>+Historicals!C204</f>
        <v>0.33</v>
      </c>
      <c r="D76" s="32">
        <f>+Historicals!D204</f>
        <v>0.18</v>
      </c>
      <c r="E76" s="32">
        <f>+Historicals!E204</f>
        <v>0.16</v>
      </c>
      <c r="F76" s="32">
        <f>+Historicals!F204</f>
        <v>0.25</v>
      </c>
      <c r="G76" s="32">
        <f>+Historicals!G204</f>
        <v>0.12</v>
      </c>
      <c r="H76" s="32">
        <f>+Historicals!H204</f>
        <v>0.19</v>
      </c>
      <c r="I76" s="32">
        <f>+Historicals!I204</f>
        <v>-0.1</v>
      </c>
    </row>
    <row r="77" spans="1:9" x14ac:dyDescent="0.3">
      <c r="A77" s="55" t="s">
        <v>151</v>
      </c>
      <c r="C77" s="32">
        <f t="shared" ref="C77:I77" si="52">+IFERROR(C75-C76,"nm")</f>
        <v>-4.0813492063492107E-2</v>
      </c>
      <c r="D77" s="32">
        <f t="shared" si="52"/>
        <v>-5.6490958060792684E-2</v>
      </c>
      <c r="E77" s="32">
        <f t="shared" si="52"/>
        <v>3.7260273972602814E-2</v>
      </c>
      <c r="F77" s="32">
        <f t="shared" si="52"/>
        <v>-3.0892448512585879E-2</v>
      </c>
      <c r="G77" s="32">
        <f t="shared" si="52"/>
        <v>-3.2482402627874163E-2</v>
      </c>
      <c r="H77" s="32">
        <f t="shared" si="52"/>
        <v>5.0129449838187623E-2</v>
      </c>
      <c r="I77" s="32">
        <f t="shared" si="52"/>
        <v>4.2240779401530953E-2</v>
      </c>
    </row>
    <row r="78" spans="1:9" x14ac:dyDescent="0.3">
      <c r="A78" s="58" t="s">
        <v>111</v>
      </c>
      <c r="B78" s="54">
        <f>+Historicals!B120</f>
        <v>925</v>
      </c>
      <c r="C78" s="54">
        <f>+Historicals!C120</f>
        <v>1055</v>
      </c>
      <c r="D78" s="54">
        <f>+Historicals!D120</f>
        <v>1188</v>
      </c>
      <c r="E78" s="54">
        <f>+Historicals!E120</f>
        <v>1508</v>
      </c>
      <c r="F78" s="54">
        <f>+Historicals!F120</f>
        <v>1808</v>
      </c>
      <c r="G78" s="54">
        <f>+Historicals!G120</f>
        <v>1896</v>
      </c>
      <c r="H78" s="54">
        <f>+Historicals!H120</f>
        <v>2347</v>
      </c>
      <c r="I78" s="54">
        <f>+Historicals!I120</f>
        <v>1938</v>
      </c>
    </row>
    <row r="79" spans="1:9" x14ac:dyDescent="0.3">
      <c r="A79" s="55" t="s">
        <v>142</v>
      </c>
      <c r="C79" s="32">
        <f t="shared" ref="C79:I79" si="53">+IFERROR(C78/B78-1,"nm")</f>
        <v>0.14054054054054044</v>
      </c>
      <c r="D79" s="32">
        <f t="shared" si="53"/>
        <v>0.12606635071090055</v>
      </c>
      <c r="E79" s="32">
        <f t="shared" si="53"/>
        <v>0.26936026936026947</v>
      </c>
      <c r="F79" s="32">
        <f t="shared" si="53"/>
        <v>0.19893899204244025</v>
      </c>
      <c r="G79" s="32">
        <f t="shared" si="53"/>
        <v>4.8672566371681381E-2</v>
      </c>
      <c r="H79" s="32">
        <f t="shared" si="53"/>
        <v>0.2378691983122363</v>
      </c>
      <c r="I79" s="32">
        <f t="shared" si="53"/>
        <v>-0.17426501917341286</v>
      </c>
    </row>
    <row r="80" spans="1:9" x14ac:dyDescent="0.3">
      <c r="A80" s="55" t="s">
        <v>150</v>
      </c>
      <c r="B80" s="32">
        <f>+Historicals!B205</f>
        <v>7.0000000000000007E-2</v>
      </c>
      <c r="C80" s="32">
        <f>+Historicals!C205</f>
        <v>0.17</v>
      </c>
      <c r="D80" s="32">
        <f>+Historicals!D205</f>
        <v>0.18</v>
      </c>
      <c r="E80" s="32">
        <f>+Historicals!E205</f>
        <v>0.23</v>
      </c>
      <c r="F80" s="32">
        <f>+Historicals!F205</f>
        <v>0.23</v>
      </c>
      <c r="G80" s="32">
        <f>+Historicals!G205</f>
        <v>0.08</v>
      </c>
      <c r="H80" s="32">
        <f>+Historicals!H205</f>
        <v>0.19</v>
      </c>
      <c r="I80" s="32">
        <f>+Historicals!I205</f>
        <v>-0.21</v>
      </c>
    </row>
    <row r="81" spans="1:9" x14ac:dyDescent="0.3">
      <c r="A81" s="55" t="s">
        <v>151</v>
      </c>
      <c r="C81" s="32">
        <f t="shared" ref="C81:I81" si="54">+IFERROR(C79-C80,"nm")</f>
        <v>-2.9459459459459575E-2</v>
      </c>
      <c r="D81" s="32">
        <f t="shared" si="54"/>
        <v>-5.3933649289099439E-2</v>
      </c>
      <c r="E81" s="32">
        <f t="shared" si="54"/>
        <v>3.9360269360269456E-2</v>
      </c>
      <c r="F81" s="32">
        <f t="shared" si="54"/>
        <v>-3.1061007957559755E-2</v>
      </c>
      <c r="G81" s="32">
        <f t="shared" si="54"/>
        <v>-3.1327433628318621E-2</v>
      </c>
      <c r="H81" s="32">
        <f t="shared" si="54"/>
        <v>4.7869198312236294E-2</v>
      </c>
      <c r="I81" s="32">
        <f t="shared" si="54"/>
        <v>3.5734980826587132E-2</v>
      </c>
    </row>
    <row r="82" spans="1:9" x14ac:dyDescent="0.3">
      <c r="A82" s="58" t="s">
        <v>112</v>
      </c>
      <c r="B82" s="54">
        <f>+Historicals!B121</f>
        <v>126</v>
      </c>
      <c r="C82" s="54">
        <f>+Historicals!C121</f>
        <v>131</v>
      </c>
      <c r="D82" s="54">
        <f>+Historicals!D121</f>
        <v>129</v>
      </c>
      <c r="E82" s="54">
        <f>+Historicals!E121</f>
        <v>130</v>
      </c>
      <c r="F82" s="54">
        <f>+Historicals!F121</f>
        <v>138</v>
      </c>
      <c r="G82" s="54">
        <f>+Historicals!G121</f>
        <v>148</v>
      </c>
      <c r="H82" s="54">
        <f>+Historicals!H121</f>
        <v>195</v>
      </c>
      <c r="I82" s="54">
        <f>+Historicals!I121</f>
        <v>193</v>
      </c>
    </row>
    <row r="83" spans="1:9" x14ac:dyDescent="0.3">
      <c r="A83" s="55" t="s">
        <v>142</v>
      </c>
      <c r="C83" s="32">
        <f t="shared" ref="C83:I83" si="55">+IFERROR(C82/B82-1,"nm")</f>
        <v>3.9682539682539764E-2</v>
      </c>
      <c r="D83" s="32">
        <f t="shared" si="55"/>
        <v>-1.5267175572519109E-2</v>
      </c>
      <c r="E83" s="32">
        <f t="shared" si="55"/>
        <v>7.7519379844961378E-3</v>
      </c>
      <c r="F83" s="32">
        <f t="shared" si="55"/>
        <v>6.1538461538461542E-2</v>
      </c>
      <c r="G83" s="32">
        <f t="shared" si="55"/>
        <v>7.2463768115942129E-2</v>
      </c>
      <c r="H83" s="32">
        <f t="shared" si="55"/>
        <v>0.31756756756756754</v>
      </c>
      <c r="I83" s="32">
        <f t="shared" si="55"/>
        <v>-1.025641025641022E-2</v>
      </c>
    </row>
    <row r="84" spans="1:9" x14ac:dyDescent="0.3">
      <c r="A84" s="55" t="s">
        <v>150</v>
      </c>
      <c r="B84" s="32">
        <f>+Historicals!B206</f>
        <v>0.01</v>
      </c>
      <c r="C84" s="32">
        <f>+Historicals!C206</f>
        <v>7.0000000000000007E-2</v>
      </c>
      <c r="D84" s="32">
        <f>+Historicals!D206</f>
        <v>0.03</v>
      </c>
      <c r="E84" s="32">
        <f>+Historicals!E206</f>
        <v>-0.01</v>
      </c>
      <c r="F84" s="32">
        <f>+Historicals!F206</f>
        <v>0.08</v>
      </c>
      <c r="G84" s="32">
        <f>+Historicals!G206</f>
        <v>0.11</v>
      </c>
      <c r="H84" s="32">
        <f>+Historicals!H206</f>
        <v>0.26</v>
      </c>
      <c r="I84" s="32">
        <f>+Historicals!I206</f>
        <v>-0.06</v>
      </c>
    </row>
    <row r="85" spans="1:9" x14ac:dyDescent="0.3">
      <c r="A85" s="55" t="s">
        <v>151</v>
      </c>
      <c r="C85" s="32">
        <f t="shared" ref="C85:I85" si="56">+IFERROR(C83-C84,"nm")</f>
        <v>-3.0317460317460243E-2</v>
      </c>
      <c r="D85" s="32">
        <f t="shared" si="56"/>
        <v>-4.5267175572519108E-2</v>
      </c>
      <c r="E85" s="32">
        <f t="shared" si="56"/>
        <v>1.775193798449614E-2</v>
      </c>
      <c r="F85" s="32">
        <f t="shared" si="56"/>
        <v>-1.846153846153846E-2</v>
      </c>
      <c r="G85" s="32">
        <f t="shared" si="56"/>
        <v>-3.7536231884057872E-2</v>
      </c>
      <c r="H85" s="32">
        <f t="shared" si="56"/>
        <v>5.7567567567567535E-2</v>
      </c>
      <c r="I85" s="32">
        <f t="shared" si="56"/>
        <v>4.9743589743589778E-2</v>
      </c>
    </row>
    <row r="86" spans="1:9" x14ac:dyDescent="0.3">
      <c r="A86" s="11" t="s">
        <v>143</v>
      </c>
      <c r="B86" s="59">
        <f t="shared" ref="B86:I86" si="57">+B92+B89</f>
        <v>1039</v>
      </c>
      <c r="C86" s="59">
        <f t="shared" si="57"/>
        <v>1420</v>
      </c>
      <c r="D86" s="59">
        <f t="shared" si="57"/>
        <v>1561</v>
      </c>
      <c r="E86" s="59">
        <f t="shared" si="57"/>
        <v>1863</v>
      </c>
      <c r="F86" s="59">
        <f t="shared" si="57"/>
        <v>2426</v>
      </c>
      <c r="G86" s="59">
        <f t="shared" si="57"/>
        <v>2534</v>
      </c>
      <c r="H86" s="59">
        <f t="shared" si="57"/>
        <v>3289</v>
      </c>
      <c r="I86" s="59">
        <f t="shared" si="57"/>
        <v>2406</v>
      </c>
    </row>
    <row r="87" spans="1:9" x14ac:dyDescent="0.3">
      <c r="A87" s="52" t="s">
        <v>142</v>
      </c>
      <c r="C87" s="32">
        <f t="shared" ref="C87:I87" si="58">+IFERROR(C86/B86-1,"nm")</f>
        <v>0.36669874879692022</v>
      </c>
      <c r="D87" s="32">
        <f t="shared" si="58"/>
        <v>9.9295774647887303E-2</v>
      </c>
      <c r="E87" s="32">
        <f t="shared" si="58"/>
        <v>0.19346572709801402</v>
      </c>
      <c r="F87" s="32">
        <f t="shared" si="58"/>
        <v>0.3022007514761138</v>
      </c>
      <c r="G87" s="32">
        <f t="shared" si="58"/>
        <v>4.4517724649629109E-2</v>
      </c>
      <c r="H87" s="32">
        <f t="shared" si="58"/>
        <v>0.29794790844514596</v>
      </c>
      <c r="I87" s="32">
        <f t="shared" si="58"/>
        <v>-0.26847065977500761</v>
      </c>
    </row>
    <row r="88" spans="1:9" x14ac:dyDescent="0.3">
      <c r="A88" s="52" t="s">
        <v>144</v>
      </c>
      <c r="B88" s="32">
        <f t="shared" ref="B88:I88" si="59">+IFERROR(B86/B$72,"nD70m")</f>
        <v>0.33876752526899251</v>
      </c>
      <c r="C88" s="32">
        <f t="shared" si="59"/>
        <v>0.37516512549537651</v>
      </c>
      <c r="D88" s="32">
        <f t="shared" si="59"/>
        <v>0.36842105263157893</v>
      </c>
      <c r="E88" s="32">
        <f t="shared" si="59"/>
        <v>0.36287495130502534</v>
      </c>
      <c r="F88" s="32">
        <f t="shared" si="59"/>
        <v>0.3907860824742268</v>
      </c>
      <c r="G88" s="32">
        <f t="shared" si="59"/>
        <v>0.37939811349004343</v>
      </c>
      <c r="H88" s="32">
        <f t="shared" si="59"/>
        <v>0.39674306393244874</v>
      </c>
      <c r="I88" s="32">
        <f t="shared" si="59"/>
        <v>0.31880217304889358</v>
      </c>
    </row>
    <row r="89" spans="1:9" x14ac:dyDescent="0.3">
      <c r="A89" s="11" t="s">
        <v>145</v>
      </c>
      <c r="B89" s="54">
        <f>+Historicals!B173</f>
        <v>46</v>
      </c>
      <c r="C89" s="54">
        <f>+Historicals!C173</f>
        <v>48</v>
      </c>
      <c r="D89" s="54">
        <f>+Historicals!D173</f>
        <v>54</v>
      </c>
      <c r="E89" s="54">
        <f>+Historicals!E173</f>
        <v>56</v>
      </c>
      <c r="F89" s="54">
        <f>+Historicals!F173</f>
        <v>50</v>
      </c>
      <c r="G89" s="54">
        <f>+Historicals!G173</f>
        <v>44</v>
      </c>
      <c r="H89" s="54">
        <f>+Historicals!H173</f>
        <v>46</v>
      </c>
      <c r="I89" s="54">
        <f>+Historicals!I173</f>
        <v>41</v>
      </c>
    </row>
    <row r="90" spans="1:9" x14ac:dyDescent="0.3">
      <c r="A90" s="52" t="s">
        <v>142</v>
      </c>
      <c r="C90" s="32">
        <f t="shared" ref="C90:I90" si="60">+IFERROR(C89/B89-1,"nm")</f>
        <v>4.3478260869565188E-2</v>
      </c>
      <c r="D90" s="32">
        <f t="shared" si="60"/>
        <v>0.125</v>
      </c>
      <c r="E90" s="32">
        <f t="shared" si="60"/>
        <v>3.7037037037036979E-2</v>
      </c>
      <c r="F90" s="32">
        <f t="shared" si="60"/>
        <v>-0.1071428571428571</v>
      </c>
      <c r="G90" s="32">
        <f t="shared" si="60"/>
        <v>-0.12</v>
      </c>
      <c r="H90" s="32">
        <f t="shared" si="60"/>
        <v>4.5454545454545414E-2</v>
      </c>
      <c r="I90" s="32">
        <f t="shared" si="60"/>
        <v>-0.10869565217391308</v>
      </c>
    </row>
    <row r="91" spans="1:9" x14ac:dyDescent="0.3">
      <c r="A91" s="52" t="s">
        <v>146</v>
      </c>
      <c r="B91" s="32">
        <f t="shared" ref="B91:I91" si="61">+IFERROR(B89/B$72,"nD70m")</f>
        <v>1.4998369742419302E-2</v>
      </c>
      <c r="C91" s="32">
        <f t="shared" si="61"/>
        <v>1.2681638044914135E-2</v>
      </c>
      <c r="D91" s="32">
        <f t="shared" si="61"/>
        <v>1.2744866650932263E-2</v>
      </c>
      <c r="E91" s="32">
        <f t="shared" si="61"/>
        <v>1.090767432800935E-2</v>
      </c>
      <c r="F91" s="32">
        <f t="shared" si="61"/>
        <v>8.0541237113402053E-3</v>
      </c>
      <c r="G91" s="32">
        <f t="shared" si="61"/>
        <v>6.5878125467884411E-3</v>
      </c>
      <c r="H91" s="32">
        <f t="shared" si="61"/>
        <v>5.5488540410132689E-3</v>
      </c>
      <c r="I91" s="32">
        <f t="shared" si="61"/>
        <v>5.4326222340002651E-3</v>
      </c>
    </row>
    <row r="92" spans="1:9" x14ac:dyDescent="0.3">
      <c r="A92" s="11" t="s">
        <v>147</v>
      </c>
      <c r="B92" s="54">
        <f>+Historicals!B139</f>
        <v>993</v>
      </c>
      <c r="C92" s="54">
        <f>+Historicals!C139</f>
        <v>1372</v>
      </c>
      <c r="D92" s="54">
        <f>+Historicals!D139</f>
        <v>1507</v>
      </c>
      <c r="E92" s="54">
        <f>+Historicals!E139</f>
        <v>1807</v>
      </c>
      <c r="F92" s="54">
        <f>+Historicals!F139</f>
        <v>2376</v>
      </c>
      <c r="G92" s="54">
        <f>+Historicals!G139</f>
        <v>2490</v>
      </c>
      <c r="H92" s="54">
        <f>+Historicals!H139</f>
        <v>3243</v>
      </c>
      <c r="I92" s="54">
        <f>+Historicals!I139</f>
        <v>2365</v>
      </c>
    </row>
    <row r="93" spans="1:9" x14ac:dyDescent="0.3">
      <c r="A93" s="52" t="s">
        <v>142</v>
      </c>
      <c r="C93" s="32">
        <f t="shared" ref="C93:I93" si="62">+IFERROR(C92/B92-1,"nm")</f>
        <v>0.38167170191339372</v>
      </c>
      <c r="D93" s="32">
        <f t="shared" si="62"/>
        <v>9.8396501457725938E-2</v>
      </c>
      <c r="E93" s="32">
        <f t="shared" si="62"/>
        <v>0.19907100199071004</v>
      </c>
      <c r="F93" s="32">
        <f t="shared" si="62"/>
        <v>0.31488655229662421</v>
      </c>
      <c r="G93" s="32">
        <f t="shared" si="62"/>
        <v>4.7979797979798011E-2</v>
      </c>
      <c r="H93" s="32">
        <f t="shared" si="62"/>
        <v>0.30240963855421676</v>
      </c>
      <c r="I93" s="32">
        <f t="shared" si="62"/>
        <v>-0.27073697193956214</v>
      </c>
    </row>
    <row r="94" spans="1:9" x14ac:dyDescent="0.3">
      <c r="A94" s="52" t="s">
        <v>144</v>
      </c>
      <c r="B94" s="32">
        <f t="shared" ref="B94:I94" si="63">+IFERROR(B92/B$72,"nD70m")</f>
        <v>0.3237691555265732</v>
      </c>
      <c r="C94" s="32">
        <f t="shared" si="63"/>
        <v>0.36248348745046233</v>
      </c>
      <c r="D94" s="32">
        <f t="shared" si="63"/>
        <v>0.35567618598064671</v>
      </c>
      <c r="E94" s="32">
        <f t="shared" si="63"/>
        <v>0.35196727697701596</v>
      </c>
      <c r="F94" s="32">
        <f t="shared" si="63"/>
        <v>0.38273195876288657</v>
      </c>
      <c r="G94" s="32">
        <f t="shared" si="63"/>
        <v>0.37281030094325496</v>
      </c>
      <c r="H94" s="32">
        <f t="shared" si="63"/>
        <v>0.39119420989143544</v>
      </c>
      <c r="I94" s="32">
        <f t="shared" si="63"/>
        <v>0.31336955081489332</v>
      </c>
    </row>
    <row r="95" spans="1:9" x14ac:dyDescent="0.3">
      <c r="A95" s="11" t="s">
        <v>148</v>
      </c>
      <c r="B95" s="54">
        <f>+Historicals!B185</f>
        <v>1039</v>
      </c>
      <c r="C95" s="54">
        <f>+Historicals!C185</f>
        <v>1420</v>
      </c>
      <c r="D95" s="54">
        <f>+Historicals!D185</f>
        <v>1561</v>
      </c>
      <c r="E95" s="54">
        <f>+Historicals!E185</f>
        <v>1863</v>
      </c>
      <c r="F95" s="54">
        <f>+Historicals!F185</f>
        <v>2426</v>
      </c>
      <c r="G95" s="54">
        <f>+Historicals!G185</f>
        <v>2534</v>
      </c>
      <c r="H95" s="54">
        <f>+Historicals!H185</f>
        <v>3289</v>
      </c>
      <c r="I95" s="54">
        <f>+Historicals!I185</f>
        <v>2406</v>
      </c>
    </row>
    <row r="96" spans="1:9" x14ac:dyDescent="0.3">
      <c r="A96" s="52" t="s">
        <v>142</v>
      </c>
      <c r="C96" s="32">
        <f t="shared" ref="C96:I96" si="64">+IFERROR(C95/B95-1,"nm")</f>
        <v>0.36669874879692022</v>
      </c>
      <c r="D96" s="32">
        <f t="shared" si="64"/>
        <v>9.9295774647887303E-2</v>
      </c>
      <c r="E96" s="32">
        <f t="shared" si="64"/>
        <v>0.19346572709801402</v>
      </c>
      <c r="F96" s="32">
        <f t="shared" si="64"/>
        <v>0.3022007514761138</v>
      </c>
      <c r="G96" s="32">
        <f t="shared" si="64"/>
        <v>4.4517724649629109E-2</v>
      </c>
      <c r="H96" s="32">
        <f t="shared" si="64"/>
        <v>0.29794790844514596</v>
      </c>
      <c r="I96" s="32">
        <f t="shared" si="64"/>
        <v>-0.26847065977500761</v>
      </c>
    </row>
    <row r="97" spans="1:9" x14ac:dyDescent="0.3">
      <c r="A97" s="52" t="s">
        <v>146</v>
      </c>
      <c r="B97" s="32">
        <f t="shared" ref="B97:I97" si="65">+IFERROR(B95/B$72,"nD70m")</f>
        <v>0.33876752526899251</v>
      </c>
      <c r="C97" s="32">
        <f t="shared" si="65"/>
        <v>0.37516512549537651</v>
      </c>
      <c r="D97" s="32">
        <f t="shared" si="65"/>
        <v>0.36842105263157893</v>
      </c>
      <c r="E97" s="32">
        <f t="shared" si="65"/>
        <v>0.36287495130502534</v>
      </c>
      <c r="F97" s="32">
        <f t="shared" si="65"/>
        <v>0.3907860824742268</v>
      </c>
      <c r="G97" s="32">
        <f t="shared" si="65"/>
        <v>0.37939811349004343</v>
      </c>
      <c r="H97" s="32">
        <f t="shared" si="65"/>
        <v>0.39674306393244874</v>
      </c>
      <c r="I97" s="32">
        <f t="shared" si="65"/>
        <v>0.31880217304889358</v>
      </c>
    </row>
    <row r="98" spans="1:9" x14ac:dyDescent="0.3">
      <c r="A98" s="53" t="str">
        <f>+Historicals!A122</f>
        <v>Asia Pacific &amp; Latin America</v>
      </c>
      <c r="B98" s="53"/>
      <c r="C98" s="53"/>
      <c r="D98" s="53"/>
      <c r="E98" s="53"/>
      <c r="F98" s="53"/>
      <c r="G98" s="53"/>
      <c r="H98" s="53"/>
      <c r="I98" s="53"/>
    </row>
    <row r="99" spans="1:9" x14ac:dyDescent="0.3">
      <c r="A99" s="11" t="s">
        <v>149</v>
      </c>
      <c r="B99" s="54">
        <f t="shared" ref="B99:I99" si="66">B101+B105+B109</f>
        <v>4653</v>
      </c>
      <c r="C99" s="54">
        <f t="shared" si="66"/>
        <v>4317</v>
      </c>
      <c r="D99" s="54">
        <f t="shared" si="66"/>
        <v>4737</v>
      </c>
      <c r="E99" s="54">
        <f t="shared" si="66"/>
        <v>5166</v>
      </c>
      <c r="F99" s="54">
        <f t="shared" si="66"/>
        <v>5254</v>
      </c>
      <c r="G99" s="54">
        <f t="shared" si="66"/>
        <v>5028</v>
      </c>
      <c r="H99" s="54">
        <f t="shared" si="66"/>
        <v>5343</v>
      </c>
      <c r="I99" s="54">
        <f t="shared" si="66"/>
        <v>5955</v>
      </c>
    </row>
    <row r="100" spans="1:9" x14ac:dyDescent="0.3">
      <c r="A100" s="55" t="s">
        <v>142</v>
      </c>
      <c r="C100" s="32">
        <f t="shared" ref="C100:I100" si="67">+IFERROR(C99/B99-1,"nm")</f>
        <v>-7.2211476466795599E-2</v>
      </c>
      <c r="D100" s="32">
        <f t="shared" si="67"/>
        <v>9.7289784572619942E-2</v>
      </c>
      <c r="E100" s="32">
        <f t="shared" si="67"/>
        <v>9.0563647878403986E-2</v>
      </c>
      <c r="F100" s="32">
        <f t="shared" si="67"/>
        <v>1.7034456058846237E-2</v>
      </c>
      <c r="G100" s="32">
        <f t="shared" si="67"/>
        <v>-4.3014845831747195E-2</v>
      </c>
      <c r="H100" s="32">
        <f t="shared" si="67"/>
        <v>6.2649164677804237E-2</v>
      </c>
      <c r="I100" s="32">
        <f t="shared" si="67"/>
        <v>0.11454239191465465</v>
      </c>
    </row>
    <row r="101" spans="1:9" x14ac:dyDescent="0.3">
      <c r="A101" s="58" t="s">
        <v>110</v>
      </c>
      <c r="B101" s="54">
        <f>+Historicals!B123</f>
        <v>3093</v>
      </c>
      <c r="C101" s="54">
        <f>+Historicals!C123</f>
        <v>2930</v>
      </c>
      <c r="D101" s="54">
        <f>+Historicals!D123</f>
        <v>3285</v>
      </c>
      <c r="E101" s="54">
        <f>+Historicals!E123</f>
        <v>3575</v>
      </c>
      <c r="F101" s="54">
        <f>+Historicals!F123</f>
        <v>3622</v>
      </c>
      <c r="G101" s="54">
        <f>+Historicals!G123</f>
        <v>3449</v>
      </c>
      <c r="H101" s="54">
        <f>+Historicals!H123</f>
        <v>3659</v>
      </c>
      <c r="I101" s="54">
        <f>+Historicals!I123</f>
        <v>4111</v>
      </c>
    </row>
    <row r="102" spans="1:9" x14ac:dyDescent="0.3">
      <c r="A102" s="55" t="s">
        <v>142</v>
      </c>
      <c r="C102" s="32">
        <f t="shared" ref="C102:I102" si="68">+IFERROR(C101/B101-1,"nm")</f>
        <v>-5.269964435822827E-2</v>
      </c>
      <c r="D102" s="32">
        <f t="shared" si="68"/>
        <v>0.12116040955631391</v>
      </c>
      <c r="E102" s="32">
        <f t="shared" si="68"/>
        <v>8.8280060882800715E-2</v>
      </c>
      <c r="F102" s="32">
        <f t="shared" si="68"/>
        <v>1.3146853146853044E-2</v>
      </c>
      <c r="G102" s="32">
        <f t="shared" si="68"/>
        <v>-4.7763666482606326E-2</v>
      </c>
      <c r="H102" s="32">
        <f t="shared" si="68"/>
        <v>6.0887213685126174E-2</v>
      </c>
      <c r="I102" s="32">
        <f t="shared" si="68"/>
        <v>0.12353101940420874</v>
      </c>
    </row>
    <row r="103" spans="1:9" x14ac:dyDescent="0.3">
      <c r="A103" s="55" t="s">
        <v>150</v>
      </c>
      <c r="B103" s="32">
        <f>+Historicals!B208</f>
        <v>0.12</v>
      </c>
      <c r="C103" s="32">
        <f>+Historicals!C208</f>
        <v>0.19</v>
      </c>
      <c r="D103" s="32">
        <f>+Historicals!D208</f>
        <v>0.16</v>
      </c>
      <c r="E103" s="32">
        <f>+Historicals!E208</f>
        <v>0.09</v>
      </c>
      <c r="F103" s="32">
        <f>+Historicals!F208</f>
        <v>0.12</v>
      </c>
      <c r="G103" s="32">
        <f>+Historicals!G208</f>
        <v>0</v>
      </c>
      <c r="H103" s="32">
        <f>+Historicals!H208</f>
        <v>0.08</v>
      </c>
      <c r="I103" s="32">
        <f>+Historicals!I208</f>
        <v>0.17</v>
      </c>
    </row>
    <row r="104" spans="1:9" x14ac:dyDescent="0.3">
      <c r="A104" s="55" t="s">
        <v>151</v>
      </c>
      <c r="C104" s="32">
        <f t="shared" ref="C104:I104" si="69">+IFERROR(C102-C103,"nm")</f>
        <v>-0.24269964435822827</v>
      </c>
      <c r="D104" s="32">
        <f t="shared" si="69"/>
        <v>-3.8839590443686095E-2</v>
      </c>
      <c r="E104" s="32">
        <f t="shared" si="69"/>
        <v>-1.7199391171992817E-3</v>
      </c>
      <c r="F104" s="32">
        <f t="shared" si="69"/>
        <v>-0.10685314685314695</v>
      </c>
      <c r="G104" s="32">
        <f t="shared" si="69"/>
        <v>-4.7763666482606326E-2</v>
      </c>
      <c r="H104" s="32">
        <f t="shared" si="69"/>
        <v>-1.9112786314873828E-2</v>
      </c>
      <c r="I104" s="32">
        <f t="shared" si="69"/>
        <v>-4.646898059579127E-2</v>
      </c>
    </row>
    <row r="105" spans="1:9" x14ac:dyDescent="0.3">
      <c r="A105" s="58" t="s">
        <v>111</v>
      </c>
      <c r="B105" s="54">
        <f>+Historicals!B124</f>
        <v>1251</v>
      </c>
      <c r="C105" s="54">
        <f>+Historicals!C124</f>
        <v>1117</v>
      </c>
      <c r="D105" s="54">
        <f>+Historicals!D124</f>
        <v>1185</v>
      </c>
      <c r="E105" s="54">
        <f>+Historicals!E124</f>
        <v>1347</v>
      </c>
      <c r="F105" s="54">
        <f>+Historicals!F124</f>
        <v>1395</v>
      </c>
      <c r="G105" s="54">
        <f>+Historicals!G124</f>
        <v>1365</v>
      </c>
      <c r="H105" s="54">
        <f>+Historicals!H124</f>
        <v>1494</v>
      </c>
      <c r="I105" s="54">
        <f>+Historicals!I124</f>
        <v>1610</v>
      </c>
    </row>
    <row r="106" spans="1:9" x14ac:dyDescent="0.3">
      <c r="A106" s="55" t="s">
        <v>142</v>
      </c>
      <c r="C106" s="32">
        <f t="shared" ref="C106:I106" si="70">+IFERROR(C105/B105-1,"nm")</f>
        <v>-0.10711430855315751</v>
      </c>
      <c r="D106" s="32">
        <f t="shared" si="70"/>
        <v>6.0877350044762801E-2</v>
      </c>
      <c r="E106" s="32">
        <f t="shared" si="70"/>
        <v>0.13670886075949373</v>
      </c>
      <c r="F106" s="32">
        <f t="shared" si="70"/>
        <v>3.563474387527843E-2</v>
      </c>
      <c r="G106" s="32">
        <f t="shared" si="70"/>
        <v>-2.1505376344086002E-2</v>
      </c>
      <c r="H106" s="32">
        <f t="shared" si="70"/>
        <v>9.4505494505494614E-2</v>
      </c>
      <c r="I106" s="32">
        <f t="shared" si="70"/>
        <v>7.7643908969210251E-2</v>
      </c>
    </row>
    <row r="107" spans="1:9" x14ac:dyDescent="0.3">
      <c r="A107" s="55" t="s">
        <v>150</v>
      </c>
      <c r="B107" s="32">
        <f>+Historicals!B209</f>
        <v>0.08</v>
      </c>
      <c r="C107" s="32">
        <f>+Historicals!C209</f>
        <v>0.1</v>
      </c>
      <c r="D107" s="32">
        <f>+Historicals!D209</f>
        <v>0.09</v>
      </c>
      <c r="E107" s="32">
        <f>+Historicals!E209</f>
        <v>0.15</v>
      </c>
      <c r="F107" s="32">
        <f>+Historicals!F209</f>
        <v>0.15</v>
      </c>
      <c r="G107" s="32">
        <f>+Historicals!G209</f>
        <v>0.03</v>
      </c>
      <c r="H107" s="32">
        <f>+Historicals!H209</f>
        <v>0.1</v>
      </c>
      <c r="I107" s="32">
        <f>+Historicals!I209</f>
        <v>0.12</v>
      </c>
    </row>
    <row r="108" spans="1:9" x14ac:dyDescent="0.3">
      <c r="A108" s="55" t="s">
        <v>151</v>
      </c>
      <c r="C108" s="32">
        <f t="shared" ref="C108:I108" si="71">+IFERROR(C106-C107,"nm")</f>
        <v>-0.20711430855315752</v>
      </c>
      <c r="D108" s="32">
        <f t="shared" si="71"/>
        <v>-2.9122649955237195E-2</v>
      </c>
      <c r="E108" s="32">
        <f t="shared" si="71"/>
        <v>-1.3291139240506261E-2</v>
      </c>
      <c r="F108" s="32">
        <f t="shared" si="71"/>
        <v>-0.11436525612472156</v>
      </c>
      <c r="G108" s="32">
        <f t="shared" si="71"/>
        <v>-5.1505376344086001E-2</v>
      </c>
      <c r="H108" s="32">
        <f t="shared" si="71"/>
        <v>-5.4945054945053917E-3</v>
      </c>
      <c r="I108" s="32">
        <f t="shared" si="71"/>
        <v>-4.2356091030789744E-2</v>
      </c>
    </row>
    <row r="109" spans="1:9" x14ac:dyDescent="0.3">
      <c r="A109" s="58" t="s">
        <v>112</v>
      </c>
      <c r="B109" s="54">
        <f>+Historicals!B125</f>
        <v>309</v>
      </c>
      <c r="C109" s="54">
        <f>+Historicals!C125</f>
        <v>270</v>
      </c>
      <c r="D109" s="54">
        <f>+Historicals!D125</f>
        <v>267</v>
      </c>
      <c r="E109" s="54">
        <f>+Historicals!E125</f>
        <v>244</v>
      </c>
      <c r="F109" s="54">
        <f>+Historicals!F125</f>
        <v>237</v>
      </c>
      <c r="G109" s="54">
        <f>+Historicals!G125</f>
        <v>214</v>
      </c>
      <c r="H109" s="54">
        <f>+Historicals!H125</f>
        <v>190</v>
      </c>
      <c r="I109" s="54">
        <f>+Historicals!I125</f>
        <v>234</v>
      </c>
    </row>
    <row r="110" spans="1:9" x14ac:dyDescent="0.3">
      <c r="A110" s="55" t="s">
        <v>142</v>
      </c>
      <c r="C110" s="32">
        <f t="shared" ref="C110:I110" si="72">+IFERROR(C109/B109-1,"nm")</f>
        <v>-0.12621359223300976</v>
      </c>
      <c r="D110" s="32">
        <f t="shared" si="72"/>
        <v>-1.1111111111111072E-2</v>
      </c>
      <c r="E110" s="32">
        <f t="shared" si="72"/>
        <v>-8.6142322097378266E-2</v>
      </c>
      <c r="F110" s="32">
        <f t="shared" si="72"/>
        <v>-2.8688524590163911E-2</v>
      </c>
      <c r="G110" s="32">
        <f t="shared" si="72"/>
        <v>-9.7046413502109741E-2</v>
      </c>
      <c r="H110" s="32">
        <f t="shared" si="72"/>
        <v>-0.11214953271028039</v>
      </c>
      <c r="I110" s="32">
        <f t="shared" si="72"/>
        <v>0.23157894736842111</v>
      </c>
    </row>
    <row r="111" spans="1:9" x14ac:dyDescent="0.3">
      <c r="A111" s="55" t="s">
        <v>150</v>
      </c>
      <c r="B111" s="32">
        <f>+Historicals!B210</f>
        <v>0.03</v>
      </c>
      <c r="C111" s="32">
        <f>+Historicals!C210</f>
        <v>0.09</v>
      </c>
      <c r="D111" s="32">
        <f>+Historicals!D210</f>
        <v>-0.01</v>
      </c>
      <c r="E111" s="32">
        <f>+Historicals!E210</f>
        <v>-0.08</v>
      </c>
      <c r="F111" s="32">
        <f>+Historicals!F210</f>
        <v>0.08</v>
      </c>
      <c r="G111" s="32">
        <f>+Historicals!G210</f>
        <v>-0.04</v>
      </c>
      <c r="H111" s="32">
        <f>+Historicals!H210</f>
        <v>-0.09</v>
      </c>
      <c r="I111" s="32">
        <f>+Historicals!I210</f>
        <v>0.28000000000000003</v>
      </c>
    </row>
    <row r="112" spans="1:9" x14ac:dyDescent="0.3">
      <c r="A112" s="55" t="s">
        <v>151</v>
      </c>
      <c r="C112" s="32">
        <f t="shared" ref="C112:I112" si="73">+IFERROR(C110-C111,"nm")</f>
        <v>-0.21621359223300976</v>
      </c>
      <c r="D112" s="32">
        <f t="shared" si="73"/>
        <v>-1.1111111111110714E-3</v>
      </c>
      <c r="E112" s="32">
        <f t="shared" si="73"/>
        <v>-6.1423220973782638E-3</v>
      </c>
      <c r="F112" s="32">
        <f t="shared" si="73"/>
        <v>-0.10868852459016391</v>
      </c>
      <c r="G112" s="32">
        <f t="shared" si="73"/>
        <v>-5.704641350210974E-2</v>
      </c>
      <c r="H112" s="32">
        <f t="shared" si="73"/>
        <v>-2.214953271028039E-2</v>
      </c>
      <c r="I112" s="32">
        <f t="shared" si="73"/>
        <v>-4.842105263157892E-2</v>
      </c>
    </row>
    <row r="113" spans="1:9" x14ac:dyDescent="0.3">
      <c r="A113" s="11" t="s">
        <v>143</v>
      </c>
      <c r="B113" s="59">
        <f t="shared" ref="B113:I113" si="74">+B119+B116</f>
        <v>964</v>
      </c>
      <c r="C113" s="59">
        <f t="shared" si="74"/>
        <v>1050</v>
      </c>
      <c r="D113" s="59">
        <f t="shared" si="74"/>
        <v>1034</v>
      </c>
      <c r="E113" s="59">
        <f t="shared" si="74"/>
        <v>1245</v>
      </c>
      <c r="F113" s="59">
        <f t="shared" si="74"/>
        <v>1373</v>
      </c>
      <c r="G113" s="59">
        <f t="shared" si="74"/>
        <v>1228</v>
      </c>
      <c r="H113" s="59">
        <f t="shared" si="74"/>
        <v>1576</v>
      </c>
      <c r="I113" s="59">
        <f t="shared" si="74"/>
        <v>1937</v>
      </c>
    </row>
    <row r="114" spans="1:9" x14ac:dyDescent="0.3">
      <c r="A114" s="52" t="s">
        <v>142</v>
      </c>
      <c r="C114" s="32">
        <f t="shared" ref="C114:I114" si="75">+IFERROR(C113/B113-1,"nm")</f>
        <v>8.9211618257261316E-2</v>
      </c>
      <c r="D114" s="32">
        <f t="shared" si="75"/>
        <v>-1.5238095238095273E-2</v>
      </c>
      <c r="E114" s="32">
        <f t="shared" si="75"/>
        <v>0.2040618955512572</v>
      </c>
      <c r="F114" s="32">
        <f t="shared" si="75"/>
        <v>0.10281124497991967</v>
      </c>
      <c r="G114" s="32">
        <f t="shared" si="75"/>
        <v>-0.10560815731973783</v>
      </c>
      <c r="H114" s="32">
        <f t="shared" si="75"/>
        <v>0.28338762214983704</v>
      </c>
      <c r="I114" s="32">
        <f t="shared" si="75"/>
        <v>0.22906091370558368</v>
      </c>
    </row>
    <row r="115" spans="1:9" x14ac:dyDescent="0.3">
      <c r="A115" s="52" t="s">
        <v>144</v>
      </c>
      <c r="B115" s="32">
        <f t="shared" ref="B115:I115" si="76">+IFERROR(B113/B$99,"nD70m")</f>
        <v>0.20717816462497313</v>
      </c>
      <c r="C115" s="32">
        <f t="shared" si="76"/>
        <v>0.24322446143154969</v>
      </c>
      <c r="D115" s="32">
        <f t="shared" si="76"/>
        <v>0.21828161283512773</v>
      </c>
      <c r="E115" s="32">
        <f t="shared" si="76"/>
        <v>0.24099883855981416</v>
      </c>
      <c r="F115" s="32">
        <f t="shared" si="76"/>
        <v>0.26132470498667681</v>
      </c>
      <c r="G115" s="32">
        <f t="shared" si="76"/>
        <v>0.24423229912490055</v>
      </c>
      <c r="H115" s="32">
        <f t="shared" si="76"/>
        <v>0.29496537525734606</v>
      </c>
      <c r="I115" s="32">
        <f t="shared" si="76"/>
        <v>0.32527287993282955</v>
      </c>
    </row>
    <row r="116" spans="1:9" x14ac:dyDescent="0.3">
      <c r="A116" s="11" t="s">
        <v>145</v>
      </c>
      <c r="B116" s="54">
        <f>+Historicals!B173</f>
        <v>46</v>
      </c>
      <c r="C116" s="54">
        <f>+Historicals!C173</f>
        <v>48</v>
      </c>
      <c r="D116" s="54">
        <f>+Historicals!D173</f>
        <v>54</v>
      </c>
      <c r="E116" s="54">
        <f>+Historicals!E173</f>
        <v>56</v>
      </c>
      <c r="F116" s="54">
        <f>+Historicals!F173</f>
        <v>50</v>
      </c>
      <c r="G116" s="54">
        <f>+Historicals!G173</f>
        <v>44</v>
      </c>
      <c r="H116" s="54">
        <f>+Historicals!H173</f>
        <v>46</v>
      </c>
      <c r="I116" s="54">
        <f>+Historicals!I173</f>
        <v>41</v>
      </c>
    </row>
    <row r="117" spans="1:9" x14ac:dyDescent="0.3">
      <c r="A117" s="52" t="s">
        <v>142</v>
      </c>
      <c r="C117" s="32">
        <f t="shared" ref="C117:I117" si="77">+IFERROR(C116/B116-1,"nm")</f>
        <v>4.3478260869565188E-2</v>
      </c>
      <c r="D117" s="32">
        <f t="shared" si="77"/>
        <v>0.125</v>
      </c>
      <c r="E117" s="32">
        <f t="shared" si="77"/>
        <v>3.7037037037036979E-2</v>
      </c>
      <c r="F117" s="32">
        <f t="shared" si="77"/>
        <v>-0.1071428571428571</v>
      </c>
      <c r="G117" s="32">
        <f t="shared" si="77"/>
        <v>-0.12</v>
      </c>
      <c r="H117" s="32">
        <f t="shared" si="77"/>
        <v>4.5454545454545414E-2</v>
      </c>
      <c r="I117" s="32">
        <f t="shared" si="77"/>
        <v>-0.10869565217391308</v>
      </c>
    </row>
    <row r="118" spans="1:9" x14ac:dyDescent="0.3">
      <c r="A118" s="52" t="s">
        <v>146</v>
      </c>
      <c r="B118" s="32">
        <f t="shared" ref="B118:I118" si="78">+IFERROR(B116/B$99,"nD70m")</f>
        <v>9.8860949924779711E-3</v>
      </c>
      <c r="C118" s="32">
        <f t="shared" si="78"/>
        <v>1.1118832522585128E-2</v>
      </c>
      <c r="D118" s="32">
        <f t="shared" si="78"/>
        <v>1.1399620012666244E-2</v>
      </c>
      <c r="E118" s="32">
        <f t="shared" si="78"/>
        <v>1.0840108401084011E-2</v>
      </c>
      <c r="F118" s="32">
        <f t="shared" si="78"/>
        <v>9.5165588123334605E-3</v>
      </c>
      <c r="G118" s="32">
        <f t="shared" si="78"/>
        <v>8.7509944311853615E-3</v>
      </c>
      <c r="H118" s="32">
        <f t="shared" si="78"/>
        <v>8.6093954707093402E-3</v>
      </c>
      <c r="I118" s="32">
        <f t="shared" si="78"/>
        <v>6.8849706129303105E-3</v>
      </c>
    </row>
    <row r="119" spans="1:9" x14ac:dyDescent="0.3">
      <c r="A119" s="11" t="s">
        <v>147</v>
      </c>
      <c r="B119" s="54">
        <f>+Historicals!B140</f>
        <v>918</v>
      </c>
      <c r="C119" s="54">
        <f>+Historicals!C140</f>
        <v>1002</v>
      </c>
      <c r="D119" s="54">
        <f>+Historicals!D140</f>
        <v>980</v>
      </c>
      <c r="E119" s="54">
        <f>+Historicals!E140</f>
        <v>1189</v>
      </c>
      <c r="F119" s="54">
        <f>+Historicals!F140</f>
        <v>1323</v>
      </c>
      <c r="G119" s="54">
        <f>+Historicals!G140</f>
        <v>1184</v>
      </c>
      <c r="H119" s="54">
        <f>+Historicals!H140</f>
        <v>1530</v>
      </c>
      <c r="I119" s="54">
        <f>+Historicals!I140</f>
        <v>1896</v>
      </c>
    </row>
    <row r="120" spans="1:9" x14ac:dyDescent="0.3">
      <c r="A120" s="52" t="s">
        <v>142</v>
      </c>
      <c r="C120" s="32">
        <f t="shared" ref="C120:I120" si="79">+IFERROR(C119/B119-1,"nm")</f>
        <v>9.1503267973856106E-2</v>
      </c>
      <c r="D120" s="32">
        <f t="shared" si="79"/>
        <v>-2.1956087824351322E-2</v>
      </c>
      <c r="E120" s="32">
        <f t="shared" si="79"/>
        <v>0.21326530612244898</v>
      </c>
      <c r="F120" s="32">
        <f t="shared" si="79"/>
        <v>0.11269974768713209</v>
      </c>
      <c r="G120" s="32">
        <f t="shared" si="79"/>
        <v>-0.1050642479213908</v>
      </c>
      <c r="H120" s="32">
        <f t="shared" si="79"/>
        <v>0.29222972972972983</v>
      </c>
      <c r="I120" s="32">
        <f t="shared" si="79"/>
        <v>0.23921568627450984</v>
      </c>
    </row>
    <row r="121" spans="1:9" x14ac:dyDescent="0.3">
      <c r="A121" s="52" t="s">
        <v>144</v>
      </c>
      <c r="B121" s="32">
        <f t="shared" ref="B121:I121" si="80">+IFERROR(B119/B$99,"nD70m")</f>
        <v>0.19729206963249515</v>
      </c>
      <c r="C121" s="32">
        <f t="shared" si="80"/>
        <v>0.23210562890896455</v>
      </c>
      <c r="D121" s="32">
        <f t="shared" si="80"/>
        <v>0.20688199282246147</v>
      </c>
      <c r="E121" s="32">
        <f t="shared" si="80"/>
        <v>0.23015873015873015</v>
      </c>
      <c r="F121" s="32">
        <f t="shared" si="80"/>
        <v>0.25180814617434338</v>
      </c>
      <c r="G121" s="32">
        <f t="shared" si="80"/>
        <v>0.2354813046937152</v>
      </c>
      <c r="H121" s="32">
        <f t="shared" si="80"/>
        <v>0.28635597978663674</v>
      </c>
      <c r="I121" s="32">
        <f t="shared" si="80"/>
        <v>0.31838790931989924</v>
      </c>
    </row>
    <row r="122" spans="1:9" x14ac:dyDescent="0.3">
      <c r="A122" s="11" t="s">
        <v>148</v>
      </c>
      <c r="B122" s="54">
        <f>+Historicals!B186</f>
        <v>967</v>
      </c>
      <c r="C122" s="54">
        <f>+Historicals!C186</f>
        <v>1045</v>
      </c>
      <c r="D122" s="54">
        <f>+Historicals!D186</f>
        <v>1036</v>
      </c>
      <c r="E122" s="54">
        <f>+Historicals!E186</f>
        <v>1244</v>
      </c>
      <c r="F122" s="54">
        <f>+Historicals!F186</f>
        <v>1376</v>
      </c>
      <c r="G122" s="54">
        <f>+Historicals!G186</f>
        <v>1230</v>
      </c>
      <c r="H122" s="54">
        <f>+Historicals!H186</f>
        <v>1573</v>
      </c>
      <c r="I122" s="54">
        <f>+Historicals!I186</f>
        <v>1938</v>
      </c>
    </row>
    <row r="123" spans="1:9" x14ac:dyDescent="0.3">
      <c r="A123" s="52" t="s">
        <v>142</v>
      </c>
      <c r="C123" s="32">
        <f t="shared" ref="C123:I123" si="81">+IFERROR(C122/B122-1,"nm")</f>
        <v>8.0661840744570945E-2</v>
      </c>
      <c r="D123" s="32">
        <f t="shared" si="81"/>
        <v>-8.6124401913875159E-3</v>
      </c>
      <c r="E123" s="32">
        <f t="shared" si="81"/>
        <v>0.20077220077220082</v>
      </c>
      <c r="F123" s="32">
        <f t="shared" si="81"/>
        <v>0.10610932475884249</v>
      </c>
      <c r="G123" s="32">
        <f t="shared" si="81"/>
        <v>-0.10610465116279066</v>
      </c>
      <c r="H123" s="32">
        <f t="shared" si="81"/>
        <v>0.27886178861788613</v>
      </c>
      <c r="I123" s="32">
        <f t="shared" si="81"/>
        <v>0.23204068658614108</v>
      </c>
    </row>
    <row r="124" spans="1:9" x14ac:dyDescent="0.3">
      <c r="A124" s="52" t="s">
        <v>146</v>
      </c>
      <c r="B124" s="32">
        <f t="shared" ref="B124:I124" si="82">+IFERROR(B122/B$99,"nD70m")</f>
        <v>0.20782290995056951</v>
      </c>
      <c r="C124" s="32">
        <f t="shared" si="82"/>
        <v>0.24206624971044707</v>
      </c>
      <c r="D124" s="32">
        <f t="shared" si="82"/>
        <v>0.218703820983745</v>
      </c>
      <c r="E124" s="32">
        <f t="shared" si="82"/>
        <v>0.2408052651955091</v>
      </c>
      <c r="F124" s="32">
        <f t="shared" si="82"/>
        <v>0.26189569851541683</v>
      </c>
      <c r="G124" s="32">
        <f t="shared" si="82"/>
        <v>0.24463007159904535</v>
      </c>
      <c r="H124" s="32">
        <f t="shared" si="82"/>
        <v>0.2944038929440389</v>
      </c>
      <c r="I124" s="32">
        <f t="shared" si="82"/>
        <v>0.32544080604534004</v>
      </c>
    </row>
    <row r="125" spans="1:9" x14ac:dyDescent="0.3">
      <c r="A125" s="53" t="str">
        <f>+Historicals!A126</f>
        <v>Global Brand Divisions</v>
      </c>
      <c r="B125" s="53"/>
      <c r="C125" s="53"/>
      <c r="D125" s="53"/>
      <c r="E125" s="53"/>
      <c r="F125" s="53"/>
      <c r="G125" s="53"/>
      <c r="H125" s="53"/>
      <c r="I125" s="53"/>
    </row>
    <row r="126" spans="1:9" x14ac:dyDescent="0.3">
      <c r="A126" s="11" t="s">
        <v>149</v>
      </c>
      <c r="B126" s="54">
        <f>+Historicals!B126</f>
        <v>115</v>
      </c>
      <c r="C126" s="54">
        <f>+Historicals!C126</f>
        <v>73</v>
      </c>
      <c r="D126" s="54">
        <f>+Historicals!D126</f>
        <v>73</v>
      </c>
      <c r="E126" s="54">
        <f>+Historicals!E126</f>
        <v>88</v>
      </c>
      <c r="F126" s="54">
        <f>+Historicals!F126</f>
        <v>42</v>
      </c>
      <c r="G126" s="54">
        <f>+Historicals!G126</f>
        <v>30</v>
      </c>
      <c r="H126" s="54">
        <f>+Historicals!H126</f>
        <v>25</v>
      </c>
      <c r="I126" s="54">
        <f>+Historicals!I126</f>
        <v>102</v>
      </c>
    </row>
    <row r="127" spans="1:9" x14ac:dyDescent="0.3">
      <c r="A127" s="55" t="s">
        <v>142</v>
      </c>
      <c r="C127" s="32">
        <f t="shared" ref="C127:I127" si="83">+IFERROR(C126/B126-1,"nm")</f>
        <v>-0.36521739130434783</v>
      </c>
      <c r="D127" s="32">
        <f t="shared" si="83"/>
        <v>0</v>
      </c>
      <c r="E127" s="32">
        <f t="shared" si="83"/>
        <v>0.20547945205479445</v>
      </c>
      <c r="F127" s="32">
        <f t="shared" si="83"/>
        <v>-0.52272727272727271</v>
      </c>
      <c r="G127" s="32">
        <f t="shared" si="83"/>
        <v>-0.2857142857142857</v>
      </c>
      <c r="H127" s="32">
        <f t="shared" si="83"/>
        <v>-0.16666666666666663</v>
      </c>
      <c r="I127" s="32">
        <f t="shared" si="83"/>
        <v>3.08</v>
      </c>
    </row>
    <row r="128" spans="1:9" x14ac:dyDescent="0.3">
      <c r="A128" s="55" t="s">
        <v>150</v>
      </c>
      <c r="B128" s="32">
        <f>+Historicals!B211</f>
        <v>-0.02</v>
      </c>
      <c r="C128" s="32">
        <f>+Historicals!C211</f>
        <v>-0.37</v>
      </c>
      <c r="D128" s="32">
        <f>+Historicals!D211</f>
        <v>0.02</v>
      </c>
      <c r="E128" s="32">
        <f>+Historicals!E211</f>
        <v>0.12</v>
      </c>
      <c r="F128" s="32">
        <f>+Historicals!F211</f>
        <v>0.53</v>
      </c>
      <c r="G128" s="32">
        <f>+Historicals!G211</f>
        <v>-0.26</v>
      </c>
      <c r="H128" s="32">
        <f>+Historicals!H211</f>
        <v>-0.17</v>
      </c>
      <c r="I128" s="32">
        <f>+Historicals!I211</f>
        <v>3.02</v>
      </c>
    </row>
    <row r="129" spans="1:9" x14ac:dyDescent="0.3">
      <c r="A129" s="55" t="s">
        <v>151</v>
      </c>
      <c r="C129" s="32">
        <f t="shared" ref="C129:I129" si="84">+IFERROR(C127-C128,"nm")</f>
        <v>4.7826086956521685E-3</v>
      </c>
      <c r="D129" s="32">
        <f t="shared" si="84"/>
        <v>-0.02</v>
      </c>
      <c r="E129" s="32">
        <f t="shared" si="84"/>
        <v>8.5479452054794458E-2</v>
      </c>
      <c r="F129" s="32">
        <f t="shared" si="84"/>
        <v>-1.0527272727272727</v>
      </c>
      <c r="G129" s="32">
        <f t="shared" si="84"/>
        <v>-2.571428571428569E-2</v>
      </c>
      <c r="H129" s="32">
        <f t="shared" si="84"/>
        <v>3.3333333333333826E-3</v>
      </c>
      <c r="I129" s="32">
        <f t="shared" si="84"/>
        <v>6.0000000000000053E-2</v>
      </c>
    </row>
    <row r="130" spans="1:9" x14ac:dyDescent="0.3">
      <c r="A130" s="11" t="s">
        <v>143</v>
      </c>
      <c r="B130" s="59">
        <f t="shared" ref="B130:I130" si="85">+B136+B133</f>
        <v>-2214</v>
      </c>
      <c r="C130" s="59">
        <f t="shared" si="85"/>
        <v>-2553</v>
      </c>
      <c r="D130" s="59">
        <f t="shared" si="85"/>
        <v>-2621</v>
      </c>
      <c r="E130" s="59">
        <f t="shared" si="85"/>
        <v>-2603</v>
      </c>
      <c r="F130" s="59">
        <f t="shared" si="85"/>
        <v>-3209</v>
      </c>
      <c r="G130" s="59">
        <f t="shared" si="85"/>
        <v>-3422</v>
      </c>
      <c r="H130" s="59">
        <f t="shared" si="85"/>
        <v>-3613</v>
      </c>
      <c r="I130" s="59">
        <f t="shared" si="85"/>
        <v>-4220</v>
      </c>
    </row>
    <row r="131" spans="1:9" x14ac:dyDescent="0.3">
      <c r="A131" s="52" t="s">
        <v>142</v>
      </c>
      <c r="C131" s="32">
        <f t="shared" ref="C131:I131" si="86">+IFERROR(C130/B130-1,"nm")</f>
        <v>0.15311653116531154</v>
      </c>
      <c r="D131" s="32">
        <f t="shared" si="86"/>
        <v>2.6635330983157068E-2</v>
      </c>
      <c r="E131" s="32">
        <f t="shared" si="86"/>
        <v>-6.867607783288876E-3</v>
      </c>
      <c r="F131" s="32">
        <f t="shared" si="86"/>
        <v>0.23280829811755677</v>
      </c>
      <c r="G131" s="32">
        <f t="shared" si="86"/>
        <v>6.637581801184167E-2</v>
      </c>
      <c r="H131" s="32">
        <f t="shared" si="86"/>
        <v>5.5815312682641727E-2</v>
      </c>
      <c r="I131" s="32">
        <f t="shared" si="86"/>
        <v>0.16800442845280927</v>
      </c>
    </row>
    <row r="132" spans="1:9" x14ac:dyDescent="0.3">
      <c r="A132" s="52" t="s">
        <v>144</v>
      </c>
      <c r="B132" s="32">
        <f t="shared" ref="B132:I132" si="87">+IFERROR(B130/B$126,"nD70m")</f>
        <v>-19.252173913043478</v>
      </c>
      <c r="C132" s="32">
        <f t="shared" si="87"/>
        <v>-34.972602739726028</v>
      </c>
      <c r="D132" s="32">
        <f t="shared" si="87"/>
        <v>-35.904109589041099</v>
      </c>
      <c r="E132" s="32">
        <f t="shared" si="87"/>
        <v>-29.579545454545453</v>
      </c>
      <c r="F132" s="32">
        <f t="shared" si="87"/>
        <v>-76.404761904761898</v>
      </c>
      <c r="G132" s="32">
        <f t="shared" si="87"/>
        <v>-114.06666666666666</v>
      </c>
      <c r="H132" s="32">
        <f t="shared" si="87"/>
        <v>-144.52000000000001</v>
      </c>
      <c r="I132" s="32">
        <f t="shared" si="87"/>
        <v>-41.372549019607845</v>
      </c>
    </row>
    <row r="133" spans="1:9" x14ac:dyDescent="0.3">
      <c r="A133" s="11" t="s">
        <v>145</v>
      </c>
      <c r="B133" s="54">
        <f>+Historicals!B174</f>
        <v>49</v>
      </c>
      <c r="C133" s="54">
        <f>+Historicals!C174</f>
        <v>43</v>
      </c>
      <c r="D133" s="54">
        <f>+Historicals!D174</f>
        <v>56</v>
      </c>
      <c r="E133" s="54">
        <f>+Historicals!E174</f>
        <v>55</v>
      </c>
      <c r="F133" s="54">
        <f>+Historicals!F174</f>
        <v>53</v>
      </c>
      <c r="G133" s="54">
        <f>+Historicals!G174</f>
        <v>46</v>
      </c>
      <c r="H133" s="54">
        <f>+Historicals!H174</f>
        <v>43</v>
      </c>
      <c r="I133" s="54">
        <f>+Historicals!I174</f>
        <v>42</v>
      </c>
    </row>
    <row r="134" spans="1:9" x14ac:dyDescent="0.3">
      <c r="A134" s="52" t="s">
        <v>142</v>
      </c>
      <c r="C134" s="32">
        <f t="shared" ref="C134:I134" si="88">+IFERROR(C133/B133-1,"nm")</f>
        <v>-0.12244897959183676</v>
      </c>
      <c r="D134" s="32">
        <f t="shared" si="88"/>
        <v>0.30232558139534893</v>
      </c>
      <c r="E134" s="32">
        <f t="shared" si="88"/>
        <v>-1.7857142857142905E-2</v>
      </c>
      <c r="F134" s="32">
        <f t="shared" si="88"/>
        <v>-3.6363636363636376E-2</v>
      </c>
      <c r="G134" s="32">
        <f t="shared" si="88"/>
        <v>-0.13207547169811318</v>
      </c>
      <c r="H134" s="32">
        <f t="shared" si="88"/>
        <v>-6.5217391304347783E-2</v>
      </c>
      <c r="I134" s="32">
        <f t="shared" si="88"/>
        <v>-2.3255813953488413E-2</v>
      </c>
    </row>
    <row r="135" spans="1:9" x14ac:dyDescent="0.3">
      <c r="A135" s="52" t="s">
        <v>146</v>
      </c>
      <c r="B135" s="32">
        <f t="shared" ref="B135:I135" si="89">+IFERROR(B133/B$126,"nD70m")</f>
        <v>0.42608695652173911</v>
      </c>
      <c r="C135" s="32">
        <f t="shared" si="89"/>
        <v>0.58904109589041098</v>
      </c>
      <c r="D135" s="32">
        <f t="shared" si="89"/>
        <v>0.76712328767123283</v>
      </c>
      <c r="E135" s="32">
        <f t="shared" si="89"/>
        <v>0.625</v>
      </c>
      <c r="F135" s="32">
        <f t="shared" si="89"/>
        <v>1.2619047619047619</v>
      </c>
      <c r="G135" s="32">
        <f t="shared" si="89"/>
        <v>1.5333333333333334</v>
      </c>
      <c r="H135" s="32">
        <f t="shared" si="89"/>
        <v>1.72</v>
      </c>
      <c r="I135" s="32">
        <f t="shared" si="89"/>
        <v>0.41176470588235292</v>
      </c>
    </row>
    <row r="136" spans="1:9" x14ac:dyDescent="0.3">
      <c r="A136" s="11" t="s">
        <v>147</v>
      </c>
      <c r="B136" s="54">
        <f>+Historicals!B141</f>
        <v>-2263</v>
      </c>
      <c r="C136" s="54">
        <f>+Historicals!C141</f>
        <v>-2596</v>
      </c>
      <c r="D136" s="54">
        <f>+Historicals!D141</f>
        <v>-2677</v>
      </c>
      <c r="E136" s="54">
        <f>+Historicals!E141</f>
        <v>-2658</v>
      </c>
      <c r="F136" s="54">
        <f>+Historicals!F141</f>
        <v>-3262</v>
      </c>
      <c r="G136" s="54">
        <f>+Historicals!G141</f>
        <v>-3468</v>
      </c>
      <c r="H136" s="54">
        <f>+Historicals!H141</f>
        <v>-3656</v>
      </c>
      <c r="I136" s="54">
        <f>+Historicals!I141</f>
        <v>-4262</v>
      </c>
    </row>
    <row r="137" spans="1:9" x14ac:dyDescent="0.3">
      <c r="A137" s="52" t="s">
        <v>142</v>
      </c>
      <c r="C137" s="32">
        <f t="shared" ref="C137:I137" si="90">+IFERROR(C136/B136-1,"nm")</f>
        <v>0.1471498011489174</v>
      </c>
      <c r="D137" s="32">
        <f t="shared" si="90"/>
        <v>3.1201848998459125E-2</v>
      </c>
      <c r="E137" s="32">
        <f t="shared" si="90"/>
        <v>-7.097497198356395E-3</v>
      </c>
      <c r="F137" s="32">
        <f t="shared" si="90"/>
        <v>0.22723852520692245</v>
      </c>
      <c r="G137" s="32">
        <f t="shared" si="90"/>
        <v>6.3151440833844275E-2</v>
      </c>
      <c r="H137" s="32">
        <f t="shared" si="90"/>
        <v>5.4209919261822392E-2</v>
      </c>
      <c r="I137" s="32">
        <f t="shared" si="90"/>
        <v>0.16575492341356668</v>
      </c>
    </row>
    <row r="138" spans="1:9" x14ac:dyDescent="0.3">
      <c r="A138" s="52" t="s">
        <v>144</v>
      </c>
      <c r="B138" s="32">
        <f t="shared" ref="B138:I138" si="91">+IFERROR(B136/B$126,"nD70m")</f>
        <v>-19.678260869565218</v>
      </c>
      <c r="C138" s="32">
        <f t="shared" si="91"/>
        <v>-35.561643835616437</v>
      </c>
      <c r="D138" s="32">
        <f t="shared" si="91"/>
        <v>-36.671232876712331</v>
      </c>
      <c r="E138" s="32">
        <f t="shared" si="91"/>
        <v>-30.204545454545453</v>
      </c>
      <c r="F138" s="32">
        <f t="shared" si="91"/>
        <v>-77.666666666666671</v>
      </c>
      <c r="G138" s="32">
        <f t="shared" si="91"/>
        <v>-115.6</v>
      </c>
      <c r="H138" s="32">
        <f t="shared" si="91"/>
        <v>-146.24</v>
      </c>
      <c r="I138" s="32">
        <f t="shared" si="91"/>
        <v>-41.784313725490193</v>
      </c>
    </row>
    <row r="139" spans="1:9" x14ac:dyDescent="0.3">
      <c r="A139" s="11" t="s">
        <v>148</v>
      </c>
      <c r="B139" s="54">
        <f>+Historicals!B187</f>
        <v>-2053</v>
      </c>
      <c r="C139" s="54">
        <f>+Historicals!C187</f>
        <v>-2366</v>
      </c>
      <c r="D139" s="54">
        <f>+Historicals!D187</f>
        <v>-2444</v>
      </c>
      <c r="E139" s="54">
        <f>+Historicals!E187</f>
        <v>-2441</v>
      </c>
      <c r="F139" s="54">
        <f>+Historicals!F187</f>
        <v>-3067</v>
      </c>
      <c r="G139" s="54">
        <f>+Historicals!G187</f>
        <v>-3254</v>
      </c>
      <c r="H139" s="54">
        <f>+Historicals!H187</f>
        <v>-3434</v>
      </c>
      <c r="I139" s="54">
        <f>+Historicals!I187</f>
        <v>-4042</v>
      </c>
    </row>
    <row r="140" spans="1:9" x14ac:dyDescent="0.3">
      <c r="A140" s="52" t="s">
        <v>142</v>
      </c>
      <c r="C140" s="32">
        <f t="shared" ref="C140:I140" si="92">+IFERROR(C139/B139-1,"nm")</f>
        <v>0.15245981490501714</v>
      </c>
      <c r="D140" s="32">
        <f t="shared" si="92"/>
        <v>3.2967032967033072E-2</v>
      </c>
      <c r="E140" s="32">
        <f t="shared" si="92"/>
        <v>-1.2274959083469206E-3</v>
      </c>
      <c r="F140" s="32">
        <f t="shared" si="92"/>
        <v>0.25645227365833678</v>
      </c>
      <c r="G140" s="32">
        <f t="shared" si="92"/>
        <v>6.0971633518095869E-2</v>
      </c>
      <c r="H140" s="32">
        <f t="shared" si="92"/>
        <v>5.5316533497234088E-2</v>
      </c>
      <c r="I140" s="32">
        <f t="shared" si="92"/>
        <v>0.1770529994175889</v>
      </c>
    </row>
    <row r="141" spans="1:9" x14ac:dyDescent="0.3">
      <c r="A141" s="52" t="s">
        <v>146</v>
      </c>
      <c r="B141" s="32">
        <f t="shared" ref="B141:I141" si="93">+IFERROR(B139/B$126,"nD70m")</f>
        <v>-17.85217391304348</v>
      </c>
      <c r="C141" s="32">
        <f t="shared" si="93"/>
        <v>-32.410958904109592</v>
      </c>
      <c r="D141" s="32">
        <f t="shared" si="93"/>
        <v>-33.479452054794521</v>
      </c>
      <c r="E141" s="32">
        <f t="shared" si="93"/>
        <v>-27.738636363636363</v>
      </c>
      <c r="F141" s="32">
        <f t="shared" si="93"/>
        <v>-73.023809523809518</v>
      </c>
      <c r="G141" s="32">
        <f t="shared" si="93"/>
        <v>-108.46666666666667</v>
      </c>
      <c r="H141" s="32">
        <f t="shared" si="93"/>
        <v>-137.36000000000001</v>
      </c>
      <c r="I141" s="32">
        <f t="shared" si="93"/>
        <v>-39.627450980392155</v>
      </c>
    </row>
    <row r="142" spans="1:9" x14ac:dyDescent="0.3">
      <c r="A142" s="53" t="str">
        <f>+Historicals!A128</f>
        <v>Converse</v>
      </c>
      <c r="B142" s="53"/>
      <c r="C142" s="53"/>
      <c r="D142" s="53"/>
      <c r="E142" s="53"/>
      <c r="F142" s="53"/>
      <c r="G142" s="53"/>
      <c r="H142" s="53"/>
      <c r="I142" s="53"/>
    </row>
    <row r="143" spans="1:9" x14ac:dyDescent="0.3">
      <c r="A143" s="11" t="s">
        <v>149</v>
      </c>
      <c r="B143" s="54">
        <f>+Historicals!B128</f>
        <v>1982</v>
      </c>
      <c r="C143" s="54">
        <f>+Historicals!C128</f>
        <v>1955</v>
      </c>
      <c r="D143" s="54">
        <f>+Historicals!D128</f>
        <v>2042</v>
      </c>
      <c r="E143" s="54">
        <f>E145+E149+E153+E157</f>
        <v>1886</v>
      </c>
      <c r="F143" s="54">
        <f>F145+F149+F153+F157</f>
        <v>1906</v>
      </c>
      <c r="G143" s="54">
        <f>G145+G149+G153+G157</f>
        <v>1846</v>
      </c>
      <c r="H143" s="54">
        <f>H145+H149+H153+H157</f>
        <v>2205</v>
      </c>
      <c r="I143" s="54">
        <f>I145+I149+I153+I157</f>
        <v>2346</v>
      </c>
    </row>
    <row r="144" spans="1:9" x14ac:dyDescent="0.3">
      <c r="A144" s="55" t="s">
        <v>142</v>
      </c>
      <c r="C144" s="32">
        <f t="shared" ref="C144:I144" si="94">+IFERROR(C143/B143-1,"nm")</f>
        <v>-1.3622603430877955E-2</v>
      </c>
      <c r="D144" s="32">
        <f t="shared" si="94"/>
        <v>4.4501278772378416E-2</v>
      </c>
      <c r="E144" s="32">
        <f t="shared" si="94"/>
        <v>-7.6395690499510338E-2</v>
      </c>
      <c r="F144" s="32">
        <f t="shared" si="94"/>
        <v>1.0604453870625585E-2</v>
      </c>
      <c r="G144" s="32">
        <f t="shared" si="94"/>
        <v>-3.147953830010497E-2</v>
      </c>
      <c r="H144" s="32">
        <f t="shared" si="94"/>
        <v>0.19447453954496208</v>
      </c>
      <c r="I144" s="32">
        <f t="shared" si="94"/>
        <v>6.3945578231292544E-2</v>
      </c>
    </row>
    <row r="145" spans="1:9" x14ac:dyDescent="0.3">
      <c r="A145" s="58" t="s">
        <v>110</v>
      </c>
      <c r="B145" s="54"/>
      <c r="C145" s="54"/>
      <c r="D145" s="54"/>
      <c r="E145" s="54">
        <f>+Historicals!E129</f>
        <v>1611</v>
      </c>
      <c r="F145" s="54">
        <f>+Historicals!F129</f>
        <v>1658</v>
      </c>
      <c r="G145" s="54">
        <f>+Historicals!G129</f>
        <v>1642</v>
      </c>
      <c r="H145" s="54">
        <f>+Historicals!H129</f>
        <v>1986</v>
      </c>
      <c r="I145" s="54">
        <f>+Historicals!I129</f>
        <v>2094</v>
      </c>
    </row>
    <row r="146" spans="1:9" x14ac:dyDescent="0.3">
      <c r="A146" s="55" t="s">
        <v>142</v>
      </c>
      <c r="C146" s="32"/>
      <c r="D146" s="32"/>
      <c r="E146" s="32"/>
      <c r="F146" s="32">
        <f>+IFERROR(F145/E145-1,"nm")</f>
        <v>2.9174425822470429E-2</v>
      </c>
      <c r="G146" s="32">
        <f>+IFERROR(G145/F145-1,"nm")</f>
        <v>-9.6501809408926498E-3</v>
      </c>
      <c r="H146" s="32">
        <f>+IFERROR(H145/G145-1,"nm")</f>
        <v>0.2095006090133984</v>
      </c>
      <c r="I146" s="32">
        <f>+IFERROR(I145/H145-1,"nm")</f>
        <v>5.4380664652567967E-2</v>
      </c>
    </row>
    <row r="147" spans="1:9" x14ac:dyDescent="0.3">
      <c r="A147" s="55" t="s">
        <v>150</v>
      </c>
      <c r="F147" s="32">
        <f>+Historicals!F214</f>
        <v>0.05</v>
      </c>
      <c r="G147" s="32">
        <f>+Historicals!G214</f>
        <v>0.01</v>
      </c>
      <c r="H147" s="32">
        <f>+Historicals!H214</f>
        <v>0.17</v>
      </c>
      <c r="I147" s="32">
        <f>+Historicals!I214</f>
        <v>0.06</v>
      </c>
    </row>
    <row r="148" spans="1:9" x14ac:dyDescent="0.3">
      <c r="A148" s="55" t="s">
        <v>151</v>
      </c>
      <c r="F148" s="32">
        <f>+IFERROR(F146-F147,"nm")</f>
        <v>-2.0825574177529574E-2</v>
      </c>
      <c r="G148" s="32">
        <f>+IFERROR(G146-G147,"nm")</f>
        <v>-1.9650180940892652E-2</v>
      </c>
      <c r="H148" s="32">
        <f>+IFERROR(H146-H147,"nm")</f>
        <v>3.9500609013398386E-2</v>
      </c>
      <c r="I148" s="32">
        <f>+IFERROR(I146-I147,"nm")</f>
        <v>-5.6193353474320307E-3</v>
      </c>
    </row>
    <row r="149" spans="1:9" x14ac:dyDescent="0.3">
      <c r="A149" s="58" t="s">
        <v>111</v>
      </c>
      <c r="B149" s="54"/>
      <c r="C149" s="54"/>
      <c r="D149" s="54"/>
      <c r="E149" s="54">
        <f>+Historicals!E130</f>
        <v>144</v>
      </c>
      <c r="F149" s="54">
        <f>+Historicals!F130</f>
        <v>118</v>
      </c>
      <c r="G149" s="54">
        <f>+Historicals!G130</f>
        <v>89</v>
      </c>
      <c r="H149" s="54">
        <f>+Historicals!H130</f>
        <v>104</v>
      </c>
      <c r="I149" s="54">
        <f>+Historicals!I130</f>
        <v>103</v>
      </c>
    </row>
    <row r="150" spans="1:9" x14ac:dyDescent="0.3">
      <c r="A150" s="55" t="s">
        <v>142</v>
      </c>
      <c r="C150" s="32"/>
      <c r="D150" s="32"/>
      <c r="E150" s="32"/>
      <c r="F150" s="32">
        <f>+IFERROR(F149/E149-1,"nm")</f>
        <v>-0.18055555555555558</v>
      </c>
      <c r="G150" s="32">
        <f>+IFERROR(G149/F149-1,"nm")</f>
        <v>-0.24576271186440679</v>
      </c>
      <c r="H150" s="32">
        <f>+IFERROR(H149/G149-1,"nm")</f>
        <v>0.1685393258426966</v>
      </c>
      <c r="I150" s="32">
        <f>+IFERROR(I149/H149-1,"nm")</f>
        <v>-9.6153846153845812E-3</v>
      </c>
    </row>
    <row r="151" spans="1:9" x14ac:dyDescent="0.3">
      <c r="A151" s="55" t="s">
        <v>150</v>
      </c>
      <c r="F151" s="32">
        <f>+Historicals!F215</f>
        <v>-0.17</v>
      </c>
      <c r="G151" s="32">
        <f>+Historicals!G215</f>
        <v>-0.22</v>
      </c>
      <c r="H151" s="32">
        <f>+Historicals!H215</f>
        <v>0.13</v>
      </c>
      <c r="I151" s="32">
        <f>+Historicals!I215</f>
        <v>-0.03</v>
      </c>
    </row>
    <row r="152" spans="1:9" x14ac:dyDescent="0.3">
      <c r="A152" s="55" t="s">
        <v>151</v>
      </c>
      <c r="F152" s="32">
        <f>+IFERROR(F150-F151,"nm")</f>
        <v>-1.0555555555555568E-2</v>
      </c>
      <c r="G152" s="32">
        <f>+IFERROR(G150-G151,"nm")</f>
        <v>-2.576271186440679E-2</v>
      </c>
      <c r="H152" s="32">
        <f>+IFERROR(H150-H151,"nm")</f>
        <v>3.8539325842696592E-2</v>
      </c>
      <c r="I152" s="32">
        <f>+IFERROR(I150-I151,"nm")</f>
        <v>2.0384615384615418E-2</v>
      </c>
    </row>
    <row r="153" spans="1:9" x14ac:dyDescent="0.3">
      <c r="A153" s="58" t="s">
        <v>112</v>
      </c>
      <c r="B153" s="54"/>
      <c r="C153" s="54"/>
      <c r="D153" s="54"/>
      <c r="E153" s="54">
        <f>+Historicals!E131</f>
        <v>28</v>
      </c>
      <c r="F153" s="54">
        <f>+Historicals!F131</f>
        <v>24</v>
      </c>
      <c r="G153" s="54">
        <f>+Historicals!G131</f>
        <v>25</v>
      </c>
      <c r="H153" s="54">
        <f>+Historicals!H131</f>
        <v>29</v>
      </c>
      <c r="I153" s="54">
        <f>+Historicals!I131</f>
        <v>26</v>
      </c>
    </row>
    <row r="154" spans="1:9" x14ac:dyDescent="0.3">
      <c r="A154" s="55" t="s">
        <v>142</v>
      </c>
      <c r="C154" s="32"/>
      <c r="D154" s="32"/>
      <c r="E154" s="32"/>
      <c r="F154" s="32">
        <f>+IFERROR(F153/E153-1,"nm")</f>
        <v>-0.1428571428571429</v>
      </c>
      <c r="G154" s="32">
        <f>+IFERROR(G153/F153-1,"nm")</f>
        <v>4.1666666666666741E-2</v>
      </c>
      <c r="H154" s="32">
        <f>+IFERROR(H153/G153-1,"nm")</f>
        <v>0.15999999999999992</v>
      </c>
      <c r="I154" s="32">
        <f>+IFERROR(I153/H153-1,"nm")</f>
        <v>-0.10344827586206895</v>
      </c>
    </row>
    <row r="155" spans="1:9" x14ac:dyDescent="0.3">
      <c r="A155" s="55" t="s">
        <v>150</v>
      </c>
      <c r="F155" s="32">
        <f>+Historicals!F216</f>
        <v>-0.13</v>
      </c>
      <c r="G155" s="32">
        <f>+Historicals!G216</f>
        <v>0.08</v>
      </c>
      <c r="H155" s="32">
        <f>+Historicals!H216</f>
        <v>0.14000000000000001</v>
      </c>
      <c r="I155" s="32">
        <f>+Historicals!I216</f>
        <v>-0.16</v>
      </c>
    </row>
    <row r="156" spans="1:9" x14ac:dyDescent="0.3">
      <c r="A156" s="55" t="s">
        <v>151</v>
      </c>
      <c r="F156" s="32">
        <f>+IFERROR(F154-F155,"nm")</f>
        <v>-1.28571428571429E-2</v>
      </c>
      <c r="G156" s="32">
        <f>+IFERROR(G154-G155,"nm")</f>
        <v>-3.8333333333333261E-2</v>
      </c>
      <c r="H156" s="32">
        <f>+IFERROR(H154-H155,"nm")</f>
        <v>1.9999999999999907E-2</v>
      </c>
      <c r="I156" s="32">
        <f>+IFERROR(I154-I155,"nm")</f>
        <v>5.6551724137931053E-2</v>
      </c>
    </row>
    <row r="157" spans="1:9" x14ac:dyDescent="0.3">
      <c r="A157" s="12" t="s">
        <v>120</v>
      </c>
      <c r="B157" s="54"/>
      <c r="C157" s="54"/>
      <c r="D157" s="54"/>
      <c r="E157" s="54">
        <f>+Historicals!E132</f>
        <v>103</v>
      </c>
      <c r="F157" s="54">
        <f>+Historicals!F132</f>
        <v>106</v>
      </c>
      <c r="G157" s="54">
        <f>+Historicals!G132</f>
        <v>90</v>
      </c>
      <c r="H157" s="54">
        <f>+Historicals!H132</f>
        <v>86</v>
      </c>
      <c r="I157" s="54">
        <f>+Historicals!I132</f>
        <v>123</v>
      </c>
    </row>
    <row r="158" spans="1:9" x14ac:dyDescent="0.3">
      <c r="A158" s="55" t="s">
        <v>142</v>
      </c>
      <c r="C158" s="32"/>
      <c r="D158" s="32"/>
      <c r="E158" s="32"/>
      <c r="F158" s="32">
        <f>+IFERROR(F157/E157-1,"nm")</f>
        <v>2.9126213592232997E-2</v>
      </c>
      <c r="G158" s="32">
        <f>+IFERROR(G157/F157-1,"nm")</f>
        <v>-0.15094339622641506</v>
      </c>
      <c r="H158" s="32">
        <f>+IFERROR(H157/G157-1,"nm")</f>
        <v>-4.4444444444444398E-2</v>
      </c>
      <c r="I158" s="32">
        <f>+IFERROR(I157/H157-1,"nm")</f>
        <v>0.43023255813953498</v>
      </c>
    </row>
    <row r="159" spans="1:9" x14ac:dyDescent="0.3">
      <c r="A159" s="55" t="s">
        <v>150</v>
      </c>
      <c r="F159" s="32">
        <f>+Historicals!F217</f>
        <v>0.04</v>
      </c>
      <c r="G159" s="32">
        <f>+Historicals!G217</f>
        <v>-0.14000000000000001</v>
      </c>
      <c r="H159" s="32">
        <f>+Historicals!H217</f>
        <v>-0.01</v>
      </c>
      <c r="I159" s="32">
        <f>+Historicals!I217</f>
        <v>0.42</v>
      </c>
    </row>
    <row r="160" spans="1:9" x14ac:dyDescent="0.3">
      <c r="A160" s="55" t="s">
        <v>151</v>
      </c>
      <c r="F160" s="32">
        <f>+IFERROR(F158-F159,"nm")</f>
        <v>-1.0873786407767004E-2</v>
      </c>
      <c r="G160" s="32">
        <f>+IFERROR(G158-G159,"nm")</f>
        <v>-1.0943396226415048E-2</v>
      </c>
      <c r="H160" s="32">
        <f>+IFERROR(H158-H159,"nm")</f>
        <v>-3.4444444444444396E-2</v>
      </c>
      <c r="I160" s="32">
        <f>+IFERROR(I158-I159,"nm")</f>
        <v>1.0232558139534997E-2</v>
      </c>
    </row>
    <row r="161" spans="1:9" x14ac:dyDescent="0.3">
      <c r="A161" s="11" t="s">
        <v>143</v>
      </c>
      <c r="B161" s="59">
        <f t="shared" ref="B161:I161" si="95">+B167+B164</f>
        <v>535</v>
      </c>
      <c r="C161" s="59">
        <f t="shared" si="95"/>
        <v>514</v>
      </c>
      <c r="D161" s="59">
        <f t="shared" si="95"/>
        <v>505</v>
      </c>
      <c r="E161" s="59">
        <f t="shared" si="95"/>
        <v>343</v>
      </c>
      <c r="F161" s="59">
        <f t="shared" si="95"/>
        <v>334</v>
      </c>
      <c r="G161" s="59">
        <f t="shared" si="95"/>
        <v>322</v>
      </c>
      <c r="H161" s="59">
        <f t="shared" si="95"/>
        <v>569</v>
      </c>
      <c r="I161" s="59">
        <f t="shared" si="95"/>
        <v>691</v>
      </c>
    </row>
    <row r="162" spans="1:9" x14ac:dyDescent="0.3">
      <c r="A162" s="52" t="s">
        <v>142</v>
      </c>
      <c r="C162" s="32">
        <f t="shared" ref="C162:I162" si="96">+IFERROR(C161/B161-1,"nm")</f>
        <v>-3.9252336448598157E-2</v>
      </c>
      <c r="D162" s="32">
        <f t="shared" si="96"/>
        <v>-1.7509727626459193E-2</v>
      </c>
      <c r="E162" s="32">
        <f t="shared" si="96"/>
        <v>-0.32079207920792074</v>
      </c>
      <c r="F162" s="32">
        <f t="shared" si="96"/>
        <v>-2.6239067055393583E-2</v>
      </c>
      <c r="G162" s="32">
        <f t="shared" si="96"/>
        <v>-3.59281437125748E-2</v>
      </c>
      <c r="H162" s="32">
        <f t="shared" si="96"/>
        <v>0.76708074534161486</v>
      </c>
      <c r="I162" s="32">
        <f t="shared" si="96"/>
        <v>0.21441124780316345</v>
      </c>
    </row>
    <row r="163" spans="1:9" x14ac:dyDescent="0.3">
      <c r="A163" s="52" t="s">
        <v>144</v>
      </c>
      <c r="B163" s="32">
        <f t="shared" ref="B163:I163" si="97">+IFERROR(B161/B$143,"nD70m")</f>
        <v>0.26992936427850656</v>
      </c>
      <c r="C163" s="32">
        <f t="shared" si="97"/>
        <v>0.26291560102301792</v>
      </c>
      <c r="D163" s="32">
        <f t="shared" si="97"/>
        <v>0.24730656219392752</v>
      </c>
      <c r="E163" s="32">
        <f t="shared" si="97"/>
        <v>0.18186638388123011</v>
      </c>
      <c r="F163" s="32">
        <f t="shared" si="97"/>
        <v>0.17523609653725078</v>
      </c>
      <c r="G163" s="32">
        <f t="shared" si="97"/>
        <v>0.17443120260021669</v>
      </c>
      <c r="H163" s="32">
        <f t="shared" si="97"/>
        <v>0.25804988662131517</v>
      </c>
      <c r="I163" s="32">
        <f t="shared" si="97"/>
        <v>0.29454390451832907</v>
      </c>
    </row>
    <row r="164" spans="1:9" x14ac:dyDescent="0.3">
      <c r="A164" s="11" t="s">
        <v>145</v>
      </c>
      <c r="B164" s="54">
        <f>+Historicals!B177</f>
        <v>18</v>
      </c>
      <c r="C164" s="54">
        <f>+Historicals!C177</f>
        <v>27</v>
      </c>
      <c r="D164" s="54">
        <f>+Historicals!D177</f>
        <v>28</v>
      </c>
      <c r="E164" s="54">
        <f>+Historicals!E177</f>
        <v>33</v>
      </c>
      <c r="F164" s="54">
        <f>+Historicals!F177</f>
        <v>31</v>
      </c>
      <c r="G164" s="54">
        <f>+Historicals!G177</f>
        <v>25</v>
      </c>
      <c r="H164" s="54">
        <f>+Historicals!H177</f>
        <v>26</v>
      </c>
      <c r="I164" s="54">
        <f>+Historicals!I177</f>
        <v>22</v>
      </c>
    </row>
    <row r="165" spans="1:9" x14ac:dyDescent="0.3">
      <c r="A165" s="52" t="s">
        <v>142</v>
      </c>
      <c r="C165" s="32">
        <f t="shared" ref="C165:I165" si="98">+IFERROR(C164/B164-1,"nm")</f>
        <v>0.5</v>
      </c>
      <c r="D165" s="32">
        <f t="shared" si="98"/>
        <v>3.7037037037036979E-2</v>
      </c>
      <c r="E165" s="32">
        <f t="shared" si="98"/>
        <v>0.1785714285714286</v>
      </c>
      <c r="F165" s="32">
        <f t="shared" si="98"/>
        <v>-6.0606060606060552E-2</v>
      </c>
      <c r="G165" s="32">
        <f t="shared" si="98"/>
        <v>-0.19354838709677424</v>
      </c>
      <c r="H165" s="32">
        <f t="shared" si="98"/>
        <v>4.0000000000000036E-2</v>
      </c>
      <c r="I165" s="32">
        <f t="shared" si="98"/>
        <v>-0.15384615384615385</v>
      </c>
    </row>
    <row r="166" spans="1:9" x14ac:dyDescent="0.3">
      <c r="A166" s="52" t="s">
        <v>146</v>
      </c>
      <c r="B166" s="32">
        <f t="shared" ref="B166:I166" si="99">+IFERROR(B164/B$143,"nD70m")</f>
        <v>9.0817356205852677E-3</v>
      </c>
      <c r="C166" s="32">
        <f t="shared" si="99"/>
        <v>1.3810741687979539E-2</v>
      </c>
      <c r="D166" s="32">
        <f t="shared" si="99"/>
        <v>1.3712047012732615E-2</v>
      </c>
      <c r="E166" s="32">
        <f t="shared" si="99"/>
        <v>1.7497348886532343E-2</v>
      </c>
      <c r="F166" s="32">
        <f t="shared" si="99"/>
        <v>1.6264428121720881E-2</v>
      </c>
      <c r="G166" s="32">
        <f t="shared" si="99"/>
        <v>1.3542795232936078E-2</v>
      </c>
      <c r="H166" s="32">
        <f t="shared" si="99"/>
        <v>1.1791383219954649E-2</v>
      </c>
      <c r="I166" s="32">
        <f t="shared" si="99"/>
        <v>9.3776641091219103E-3</v>
      </c>
    </row>
    <row r="167" spans="1:9" x14ac:dyDescent="0.3">
      <c r="A167" s="11" t="s">
        <v>147</v>
      </c>
      <c r="B167" s="54">
        <f>+Historicals!B143</f>
        <v>517</v>
      </c>
      <c r="C167" s="54">
        <f>+Historicals!C143</f>
        <v>487</v>
      </c>
      <c r="D167" s="54">
        <f>+Historicals!D143</f>
        <v>477</v>
      </c>
      <c r="E167" s="54">
        <f>+Historicals!E143</f>
        <v>310</v>
      </c>
      <c r="F167" s="54">
        <f>+Historicals!F143</f>
        <v>303</v>
      </c>
      <c r="G167" s="54">
        <f>+Historicals!G143</f>
        <v>297</v>
      </c>
      <c r="H167" s="54">
        <f>+Historicals!H143</f>
        <v>543</v>
      </c>
      <c r="I167" s="54">
        <f>+Historicals!I143</f>
        <v>669</v>
      </c>
    </row>
    <row r="168" spans="1:9" x14ac:dyDescent="0.3">
      <c r="A168" s="52" t="s">
        <v>142</v>
      </c>
      <c r="C168" s="32">
        <f t="shared" ref="C168:I168" si="100">+IFERROR(C167/B167-1,"nm")</f>
        <v>-5.8027079303675011E-2</v>
      </c>
      <c r="D168" s="32">
        <f t="shared" si="100"/>
        <v>-2.0533880903490731E-2</v>
      </c>
      <c r="E168" s="32">
        <f t="shared" si="100"/>
        <v>-0.35010482180293501</v>
      </c>
      <c r="F168" s="32">
        <f t="shared" si="100"/>
        <v>-2.2580645161290325E-2</v>
      </c>
      <c r="G168" s="32">
        <f t="shared" si="100"/>
        <v>-1.980198019801982E-2</v>
      </c>
      <c r="H168" s="32">
        <f t="shared" si="100"/>
        <v>0.82828282828282829</v>
      </c>
      <c r="I168" s="32">
        <f t="shared" si="100"/>
        <v>0.2320441988950277</v>
      </c>
    </row>
    <row r="169" spans="1:9" x14ac:dyDescent="0.3">
      <c r="A169" s="52" t="s">
        <v>144</v>
      </c>
      <c r="B169" s="32">
        <f t="shared" ref="B169:I169" si="101">+IFERROR(B167/B$143,"nD70m")</f>
        <v>0.26084762865792127</v>
      </c>
      <c r="C169" s="32">
        <f t="shared" si="101"/>
        <v>0.24910485933503837</v>
      </c>
      <c r="D169" s="32">
        <f t="shared" si="101"/>
        <v>0.23359451518119489</v>
      </c>
      <c r="E169" s="32">
        <f t="shared" si="101"/>
        <v>0.16436903499469777</v>
      </c>
      <c r="F169" s="32">
        <f t="shared" si="101"/>
        <v>0.1589716684155299</v>
      </c>
      <c r="G169" s="32">
        <f t="shared" si="101"/>
        <v>0.16088840736728061</v>
      </c>
      <c r="H169" s="32">
        <f t="shared" si="101"/>
        <v>0.24625850340136055</v>
      </c>
      <c r="I169" s="32">
        <f t="shared" si="101"/>
        <v>0.28516624040920718</v>
      </c>
    </row>
    <row r="170" spans="1:9" x14ac:dyDescent="0.3">
      <c r="A170" s="11" t="s">
        <v>148</v>
      </c>
      <c r="B170" s="54">
        <f>+Historicals!B189</f>
        <v>535</v>
      </c>
      <c r="C170" s="54">
        <f>+Historicals!C189</f>
        <v>514</v>
      </c>
      <c r="D170" s="54">
        <f>+Historicals!D189</f>
        <v>505</v>
      </c>
      <c r="E170" s="54">
        <f>+Historicals!E189</f>
        <v>343</v>
      </c>
      <c r="F170" s="54">
        <f>+Historicals!F189</f>
        <v>334</v>
      </c>
      <c r="G170" s="54">
        <f>+Historicals!G189</f>
        <v>322</v>
      </c>
      <c r="H170" s="54">
        <f>+Historicals!H189</f>
        <v>569</v>
      </c>
      <c r="I170" s="54">
        <f>+Historicals!I189</f>
        <v>691</v>
      </c>
    </row>
    <row r="171" spans="1:9" x14ac:dyDescent="0.3">
      <c r="A171" s="52" t="s">
        <v>142</v>
      </c>
      <c r="C171" s="32">
        <f t="shared" ref="C171:I171" si="102">+IFERROR(C170/B170-1,"nm")</f>
        <v>-3.9252336448598157E-2</v>
      </c>
      <c r="D171" s="32">
        <f t="shared" si="102"/>
        <v>-1.7509727626459193E-2</v>
      </c>
      <c r="E171" s="32">
        <f t="shared" si="102"/>
        <v>-0.32079207920792074</v>
      </c>
      <c r="F171" s="32">
        <f t="shared" si="102"/>
        <v>-2.6239067055393583E-2</v>
      </c>
      <c r="G171" s="32">
        <f t="shared" si="102"/>
        <v>-3.59281437125748E-2</v>
      </c>
      <c r="H171" s="32">
        <f t="shared" si="102"/>
        <v>0.76708074534161486</v>
      </c>
      <c r="I171" s="32">
        <f t="shared" si="102"/>
        <v>0.21441124780316345</v>
      </c>
    </row>
    <row r="172" spans="1:9" x14ac:dyDescent="0.3">
      <c r="A172" s="52" t="s">
        <v>146</v>
      </c>
      <c r="B172" s="32">
        <f t="shared" ref="B172:I172" si="103">+IFERROR(B170/B$143,"nD70m")</f>
        <v>0.26992936427850656</v>
      </c>
      <c r="C172" s="32">
        <f t="shared" si="103"/>
        <v>0.26291560102301792</v>
      </c>
      <c r="D172" s="32">
        <f t="shared" si="103"/>
        <v>0.24730656219392752</v>
      </c>
      <c r="E172" s="32">
        <f t="shared" si="103"/>
        <v>0.18186638388123011</v>
      </c>
      <c r="F172" s="32">
        <f t="shared" si="103"/>
        <v>0.17523609653725078</v>
      </c>
      <c r="G172" s="32">
        <f t="shared" si="103"/>
        <v>0.17443120260021669</v>
      </c>
      <c r="H172" s="32">
        <f t="shared" si="103"/>
        <v>0.25804988662131517</v>
      </c>
      <c r="I172" s="32">
        <f t="shared" si="103"/>
        <v>0.29454390451832907</v>
      </c>
    </row>
    <row r="173" spans="1:9" x14ac:dyDescent="0.3">
      <c r="A173" s="53" t="str">
        <f>+Historicals!A155</f>
        <v>Corporate</v>
      </c>
      <c r="B173" s="53"/>
      <c r="C173" s="53"/>
      <c r="D173" s="53"/>
      <c r="E173" s="53"/>
      <c r="F173" s="53"/>
      <c r="G173" s="53"/>
      <c r="H173" s="53"/>
      <c r="I173" s="53"/>
    </row>
    <row r="174" spans="1:9" x14ac:dyDescent="0.3">
      <c r="A174" s="15" t="s">
        <v>121</v>
      </c>
      <c r="B174" s="54">
        <f>+Historicals!B133</f>
        <v>-82</v>
      </c>
      <c r="C174" s="54">
        <f>+Historicals!C133</f>
        <v>-86</v>
      </c>
      <c r="D174" s="54">
        <f>+Historicals!D133</f>
        <v>75</v>
      </c>
      <c r="E174" s="54">
        <f>+Historicals!E133</f>
        <v>26</v>
      </c>
      <c r="F174" s="54">
        <f>+Historicals!F133</f>
        <v>-7</v>
      </c>
      <c r="G174" s="54">
        <f>+Historicals!G133</f>
        <v>-11</v>
      </c>
      <c r="H174" s="54">
        <f>+Historicals!H133</f>
        <v>40</v>
      </c>
      <c r="I174" s="54">
        <f>+Historicals!I133</f>
        <v>-72</v>
      </c>
    </row>
    <row r="175" spans="1:9" x14ac:dyDescent="0.3">
      <c r="A175" s="55" t="s">
        <v>142</v>
      </c>
      <c r="C175" s="32">
        <f t="shared" ref="C175:I175" si="104">+IFERROR(C174/B174-1,"nm")</f>
        <v>4.8780487804878092E-2</v>
      </c>
      <c r="D175" s="32">
        <f t="shared" si="104"/>
        <v>-1.8720930232558139</v>
      </c>
      <c r="E175" s="32">
        <f t="shared" si="104"/>
        <v>-0.65333333333333332</v>
      </c>
      <c r="F175" s="32">
        <f t="shared" si="104"/>
        <v>-1.2692307692307692</v>
      </c>
      <c r="G175" s="32">
        <f t="shared" si="104"/>
        <v>0.5714285714285714</v>
      </c>
      <c r="H175" s="32">
        <f t="shared" si="104"/>
        <v>-4.6363636363636367</v>
      </c>
      <c r="I175" s="32">
        <f t="shared" si="104"/>
        <v>-2.8</v>
      </c>
    </row>
    <row r="176" spans="1:9" x14ac:dyDescent="0.3">
      <c r="A176" s="55" t="s">
        <v>150</v>
      </c>
      <c r="B176" s="32">
        <f>+Historicals!B218</f>
        <v>0.06</v>
      </c>
      <c r="C176" s="32">
        <f>+Historicals!C218</f>
        <v>7.0000000000000007E-2</v>
      </c>
      <c r="D176" s="32"/>
      <c r="E176" s="32">
        <f>+Historicals!E218</f>
        <v>-1.01</v>
      </c>
      <c r="F176" s="32">
        <f>+Historicals!F218</f>
        <v>0.24</v>
      </c>
      <c r="G176" s="32">
        <f>+Historicals!G218</f>
        <v>0.09</v>
      </c>
      <c r="H176" s="32">
        <f>+Historicals!H218</f>
        <v>0.15</v>
      </c>
      <c r="I176" s="32">
        <f>+Historicals!I218</f>
        <v>0.02</v>
      </c>
    </row>
    <row r="177" spans="1:9" x14ac:dyDescent="0.3">
      <c r="A177" s="55" t="s">
        <v>151</v>
      </c>
      <c r="C177" s="32">
        <f>+IFERROR(C175-C176,"nm")</f>
        <v>-2.1219512195121915E-2</v>
      </c>
      <c r="D177" s="32"/>
      <c r="E177" s="32">
        <f>+IFERROR(E175-E176,"nm")</f>
        <v>0.35666666666666669</v>
      </c>
      <c r="F177" s="32">
        <f>+IFERROR(F175-F176,"nm")</f>
        <v>-1.5092307692307692</v>
      </c>
      <c r="G177" s="32">
        <f>+IFERROR(G175-G176,"nm")</f>
        <v>0.48142857142857143</v>
      </c>
      <c r="H177" s="32">
        <f>+IFERROR(H175-H176,"nm")</f>
        <v>-4.786363636363637</v>
      </c>
      <c r="I177" s="32">
        <f>+IFERROR(I175-I176,"nm")</f>
        <v>-2.82</v>
      </c>
    </row>
    <row r="178" spans="1:9" x14ac:dyDescent="0.3">
      <c r="A178" s="11" t="s">
        <v>143</v>
      </c>
      <c r="B178" s="59">
        <f t="shared" ref="B178:I178" si="105">+B184+B181</f>
        <v>-1026</v>
      </c>
      <c r="C178" s="59">
        <f t="shared" si="105"/>
        <v>-1089</v>
      </c>
      <c r="D178" s="59">
        <f t="shared" si="105"/>
        <v>-633</v>
      </c>
      <c r="E178" s="59">
        <f t="shared" si="105"/>
        <v>-1346</v>
      </c>
      <c r="F178" s="59">
        <f t="shared" si="105"/>
        <v>-1694</v>
      </c>
      <c r="G178" s="59">
        <f t="shared" si="105"/>
        <v>-1855</v>
      </c>
      <c r="H178" s="59">
        <f t="shared" si="105"/>
        <v>-2120</v>
      </c>
      <c r="I178" s="59">
        <f t="shared" si="105"/>
        <v>-2085</v>
      </c>
    </row>
    <row r="179" spans="1:9" x14ac:dyDescent="0.3">
      <c r="A179" s="52" t="s">
        <v>142</v>
      </c>
      <c r="C179" s="32">
        <f t="shared" ref="C179:I179" si="106">+IFERROR(C178/B178-1,"nm")</f>
        <v>6.1403508771929793E-2</v>
      </c>
      <c r="D179" s="32">
        <f t="shared" si="106"/>
        <v>-0.41873278236914602</v>
      </c>
      <c r="E179" s="32">
        <f t="shared" si="106"/>
        <v>1.126382306477093</v>
      </c>
      <c r="F179" s="32">
        <f t="shared" si="106"/>
        <v>0.25854383358098065</v>
      </c>
      <c r="G179" s="32">
        <f t="shared" si="106"/>
        <v>9.5041322314049603E-2</v>
      </c>
      <c r="H179" s="32">
        <f t="shared" si="106"/>
        <v>0.14285714285714279</v>
      </c>
      <c r="I179" s="32">
        <f t="shared" si="106"/>
        <v>-1.650943396226412E-2</v>
      </c>
    </row>
    <row r="180" spans="1:9" x14ac:dyDescent="0.3">
      <c r="A180" s="52" t="s">
        <v>144</v>
      </c>
      <c r="B180" s="32">
        <f t="shared" ref="B180:I180" si="107">+IFERROR(B178/B$174,"nD70m")</f>
        <v>12.512195121951219</v>
      </c>
      <c r="C180" s="32">
        <f t="shared" si="107"/>
        <v>12.662790697674419</v>
      </c>
      <c r="D180" s="32">
        <f t="shared" si="107"/>
        <v>-8.44</v>
      </c>
      <c r="E180" s="32">
        <f t="shared" si="107"/>
        <v>-51.769230769230766</v>
      </c>
      <c r="F180" s="32">
        <f t="shared" si="107"/>
        <v>242</v>
      </c>
      <c r="G180" s="32">
        <f t="shared" si="107"/>
        <v>168.63636363636363</v>
      </c>
      <c r="H180" s="32">
        <f t="shared" si="107"/>
        <v>-53</v>
      </c>
      <c r="I180" s="32">
        <f t="shared" si="107"/>
        <v>28.958333333333332</v>
      </c>
    </row>
    <row r="181" spans="1:9" x14ac:dyDescent="0.3">
      <c r="A181" s="11" t="s">
        <v>145</v>
      </c>
      <c r="B181" s="54">
        <f>+Historicals!B178</f>
        <v>75</v>
      </c>
      <c r="C181" s="54">
        <f>+Historicals!C178</f>
        <v>84</v>
      </c>
      <c r="D181" s="54">
        <f>+Historicals!D178</f>
        <v>91</v>
      </c>
      <c r="E181" s="54">
        <f>+Historicals!E178</f>
        <v>110</v>
      </c>
      <c r="F181" s="54">
        <f>+Historicals!F178</f>
        <v>116</v>
      </c>
      <c r="G181" s="54">
        <f>+Historicals!G178</f>
        <v>112</v>
      </c>
      <c r="H181" s="54">
        <f>+Historicals!H178</f>
        <v>141</v>
      </c>
      <c r="I181" s="54">
        <f>+Historicals!I178</f>
        <v>134</v>
      </c>
    </row>
    <row r="182" spans="1:9" x14ac:dyDescent="0.3">
      <c r="A182" s="52" t="s">
        <v>142</v>
      </c>
      <c r="C182" s="32">
        <f t="shared" ref="C182:I182" si="108">+IFERROR(C181/B181-1,"nm")</f>
        <v>0.12000000000000011</v>
      </c>
      <c r="D182" s="32">
        <f t="shared" si="108"/>
        <v>8.3333333333333259E-2</v>
      </c>
      <c r="E182" s="32">
        <f t="shared" si="108"/>
        <v>0.20879120879120872</v>
      </c>
      <c r="F182" s="32">
        <f t="shared" si="108"/>
        <v>5.4545454545454453E-2</v>
      </c>
      <c r="G182" s="32">
        <f t="shared" si="108"/>
        <v>-3.4482758620689613E-2</v>
      </c>
      <c r="H182" s="32">
        <f t="shared" si="108"/>
        <v>0.2589285714285714</v>
      </c>
      <c r="I182" s="32">
        <f t="shared" si="108"/>
        <v>-4.9645390070921946E-2</v>
      </c>
    </row>
    <row r="183" spans="1:9" x14ac:dyDescent="0.3">
      <c r="A183" s="52" t="s">
        <v>146</v>
      </c>
      <c r="B183" s="32">
        <f t="shared" ref="B183:I183" si="109">+IFERROR(B181/B$174,"nD70m")</f>
        <v>-0.91463414634146345</v>
      </c>
      <c r="C183" s="32">
        <f t="shared" si="109"/>
        <v>-0.97674418604651159</v>
      </c>
      <c r="D183" s="32">
        <f t="shared" si="109"/>
        <v>1.2133333333333334</v>
      </c>
      <c r="E183" s="32">
        <f t="shared" si="109"/>
        <v>4.2307692307692308</v>
      </c>
      <c r="F183" s="32">
        <f t="shared" si="109"/>
        <v>-16.571428571428573</v>
      </c>
      <c r="G183" s="32">
        <f t="shared" si="109"/>
        <v>-10.181818181818182</v>
      </c>
      <c r="H183" s="32">
        <f t="shared" si="109"/>
        <v>3.5249999999999999</v>
      </c>
      <c r="I183" s="32">
        <f t="shared" si="109"/>
        <v>-1.8611111111111112</v>
      </c>
    </row>
    <row r="184" spans="1:9" x14ac:dyDescent="0.3">
      <c r="A184" s="11" t="s">
        <v>147</v>
      </c>
      <c r="B184" s="54">
        <f>+Historicals!B144</f>
        <v>-1101</v>
      </c>
      <c r="C184" s="54">
        <f>+Historicals!C144</f>
        <v>-1173</v>
      </c>
      <c r="D184" s="54">
        <f>+Historicals!D144</f>
        <v>-724</v>
      </c>
      <c r="E184" s="54">
        <f>+Historicals!E144</f>
        <v>-1456</v>
      </c>
      <c r="F184" s="54">
        <f>+Historicals!F144</f>
        <v>-1810</v>
      </c>
      <c r="G184" s="54">
        <f>+Historicals!G144</f>
        <v>-1967</v>
      </c>
      <c r="H184" s="54">
        <f>+Historicals!H144</f>
        <v>-2261</v>
      </c>
      <c r="I184" s="54">
        <f>+Historicals!I144</f>
        <v>-2219</v>
      </c>
    </row>
    <row r="185" spans="1:9" x14ac:dyDescent="0.3">
      <c r="A185" s="52" t="s">
        <v>142</v>
      </c>
      <c r="C185" s="32">
        <f t="shared" ref="C185:I185" si="110">+IFERROR(C184/B184-1,"nm")</f>
        <v>6.5395095367847489E-2</v>
      </c>
      <c r="D185" s="32">
        <f t="shared" si="110"/>
        <v>-0.38277919863597609</v>
      </c>
      <c r="E185" s="32">
        <f t="shared" si="110"/>
        <v>1.0110497237569063</v>
      </c>
      <c r="F185" s="32">
        <f t="shared" si="110"/>
        <v>0.24313186813186816</v>
      </c>
      <c r="G185" s="32">
        <f t="shared" si="110"/>
        <v>8.6740331491712785E-2</v>
      </c>
      <c r="H185" s="32">
        <f t="shared" si="110"/>
        <v>0.14946619217081847</v>
      </c>
      <c r="I185" s="32">
        <f t="shared" si="110"/>
        <v>-1.8575851393188847E-2</v>
      </c>
    </row>
    <row r="186" spans="1:9" x14ac:dyDescent="0.3">
      <c r="A186" s="52" t="s">
        <v>144</v>
      </c>
      <c r="B186" s="32">
        <f t="shared" ref="B186:I186" si="111">+IFERROR(B184/B$174,"nD70m")</f>
        <v>13.426829268292684</v>
      </c>
      <c r="C186" s="32">
        <f t="shared" si="111"/>
        <v>13.63953488372093</v>
      </c>
      <c r="D186" s="32">
        <f t="shared" si="111"/>
        <v>-9.6533333333333342</v>
      </c>
      <c r="E186" s="32">
        <f t="shared" si="111"/>
        <v>-56</v>
      </c>
      <c r="F186" s="32">
        <f t="shared" si="111"/>
        <v>258.57142857142856</v>
      </c>
      <c r="G186" s="32">
        <f t="shared" si="111"/>
        <v>178.81818181818181</v>
      </c>
      <c r="H186" s="32">
        <f t="shared" si="111"/>
        <v>-56.524999999999999</v>
      </c>
      <c r="I186" s="32">
        <f t="shared" si="111"/>
        <v>30.819444444444443</v>
      </c>
    </row>
    <row r="187" spans="1:9" x14ac:dyDescent="0.3">
      <c r="A187" s="11" t="s">
        <v>148</v>
      </c>
      <c r="B187" s="54">
        <f>+Historicals!B190</f>
        <v>-1026</v>
      </c>
      <c r="C187" s="54">
        <f>+Historicals!C190</f>
        <v>-1089</v>
      </c>
      <c r="D187" s="54">
        <f>+Historicals!D190</f>
        <v>-633</v>
      </c>
      <c r="E187" s="54">
        <f>+Historicals!E190</f>
        <v>-1346</v>
      </c>
      <c r="F187" s="54">
        <f>+Historicals!F190</f>
        <v>-1694</v>
      </c>
      <c r="G187" s="54">
        <f>+Historicals!G190</f>
        <v>-1855</v>
      </c>
      <c r="H187" s="54">
        <f>+Historicals!H190</f>
        <v>-2120</v>
      </c>
      <c r="I187" s="54">
        <f>+Historicals!I190</f>
        <v>-2085</v>
      </c>
    </row>
    <row r="188" spans="1:9" x14ac:dyDescent="0.3">
      <c r="A188" s="52" t="s">
        <v>142</v>
      </c>
      <c r="C188" s="32">
        <f t="shared" ref="C188:I188" si="112">+IFERROR(C187/B187-1,"nm")</f>
        <v>6.1403508771929793E-2</v>
      </c>
      <c r="D188" s="32">
        <f t="shared" si="112"/>
        <v>-0.41873278236914602</v>
      </c>
      <c r="E188" s="32">
        <f t="shared" si="112"/>
        <v>1.126382306477093</v>
      </c>
      <c r="F188" s="32">
        <f t="shared" si="112"/>
        <v>0.25854383358098065</v>
      </c>
      <c r="G188" s="32">
        <f t="shared" si="112"/>
        <v>9.5041322314049603E-2</v>
      </c>
      <c r="H188" s="32">
        <f t="shared" si="112"/>
        <v>0.14285714285714279</v>
      </c>
      <c r="I188" s="32">
        <f t="shared" si="112"/>
        <v>-1.650943396226412E-2</v>
      </c>
    </row>
    <row r="189" spans="1:9" x14ac:dyDescent="0.3">
      <c r="A189" s="52" t="s">
        <v>146</v>
      </c>
      <c r="B189" s="32">
        <f t="shared" ref="B189:I189" si="113">+IFERROR(B187/B$174,"nD70m")</f>
        <v>12.512195121951219</v>
      </c>
      <c r="C189" s="32">
        <f t="shared" si="113"/>
        <v>12.662790697674419</v>
      </c>
      <c r="D189" s="32">
        <f t="shared" si="113"/>
        <v>-8.44</v>
      </c>
      <c r="E189" s="32">
        <f t="shared" si="113"/>
        <v>-51.769230769230766</v>
      </c>
      <c r="F189" s="32">
        <f t="shared" si="113"/>
        <v>242</v>
      </c>
      <c r="G189" s="32">
        <f t="shared" si="113"/>
        <v>168.63636363636363</v>
      </c>
      <c r="H189" s="32">
        <f t="shared" si="113"/>
        <v>-53</v>
      </c>
      <c r="I189" s="32">
        <f t="shared" si="113"/>
        <v>28.958333333333332</v>
      </c>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963</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dc:description/>
  <cp:lastModifiedBy>Shamla Yoosoof</cp:lastModifiedBy>
  <cp:revision>18</cp:revision>
  <dcterms:created xsi:type="dcterms:W3CDTF">2020-05-20T17:26:08Z</dcterms:created>
  <dcterms:modified xsi:type="dcterms:W3CDTF">2024-01-31T16:37:51Z</dcterms:modified>
  <dc:language>en-GB</dc:language>
</cp:coreProperties>
</file>